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nass/Documents/Electronics/Lab/"/>
    </mc:Choice>
  </mc:AlternateContent>
  <xr:revisionPtr revIDLastSave="0" documentId="8_{6BCEB1A8-7F03-7D43-A8DD-F200278CB8CC}" xr6:coauthVersionLast="47" xr6:coauthVersionMax="47" xr10:uidLastSave="{00000000-0000-0000-0000-000000000000}"/>
  <bookViews>
    <workbookView xWindow="4340" yWindow="1500" windowWidth="22960" windowHeight="16360" xr2:uid="{127481C9-A576-1940-B620-51A2770C99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9" i="1"/>
  <c r="I4" i="1"/>
  <c r="I8" i="1"/>
  <c r="I9" i="1"/>
  <c r="I10" i="1"/>
  <c r="I11" i="1"/>
  <c r="I12" i="1"/>
  <c r="I16" i="1"/>
  <c r="I17" i="1"/>
  <c r="I18" i="1"/>
  <c r="I19" i="1"/>
  <c r="I20" i="1"/>
  <c r="H7" i="1"/>
  <c r="H8" i="1"/>
  <c r="H9" i="1"/>
  <c r="H10" i="1"/>
  <c r="H15" i="1"/>
  <c r="H16" i="1"/>
  <c r="H17" i="1"/>
  <c r="J17" i="1" s="1"/>
  <c r="H18" i="1"/>
  <c r="J18" i="1" s="1"/>
  <c r="L6" i="1"/>
  <c r="H11" i="1" s="1"/>
  <c r="G4" i="1"/>
  <c r="G5" i="1"/>
  <c r="I5" i="1" s="1"/>
  <c r="G6" i="1"/>
  <c r="I6" i="1" s="1"/>
  <c r="G7" i="1"/>
  <c r="I7" i="1" s="1"/>
  <c r="G8" i="1"/>
  <c r="G9" i="1"/>
  <c r="G10" i="1"/>
  <c r="G11" i="1"/>
  <c r="G12" i="1"/>
  <c r="G13" i="1"/>
  <c r="I13" i="1" s="1"/>
  <c r="G14" i="1"/>
  <c r="I14" i="1" s="1"/>
  <c r="G15" i="1"/>
  <c r="I15" i="1" s="1"/>
  <c r="G16" i="1"/>
  <c r="G17" i="1"/>
  <c r="G18" i="1"/>
  <c r="G19" i="1"/>
  <c r="G2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G3" i="1"/>
  <c r="I3" i="1" s="1"/>
  <c r="C19" i="1"/>
  <c r="C2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B12" i="1"/>
  <c r="B13" i="1" s="1"/>
  <c r="B14" i="1" s="1"/>
  <c r="B15" i="1" s="1"/>
  <c r="B16" i="1" s="1"/>
  <c r="B17" i="1" s="1"/>
  <c r="B18" i="1" s="1"/>
  <c r="B19" i="1" s="1"/>
  <c r="B20" i="1" s="1"/>
  <c r="J8" i="1" l="1"/>
  <c r="J10" i="1"/>
  <c r="J16" i="1"/>
  <c r="J9" i="1"/>
  <c r="J11" i="1"/>
  <c r="J15" i="1"/>
  <c r="H5" i="1"/>
  <c r="J5" i="1" s="1"/>
  <c r="H14" i="1"/>
  <c r="J14" i="1" s="1"/>
  <c r="H3" i="1"/>
  <c r="J3" i="1" s="1"/>
  <c r="H20" i="1"/>
  <c r="J20" i="1" s="1"/>
  <c r="H12" i="1"/>
  <c r="J12" i="1" s="1"/>
  <c r="H4" i="1"/>
  <c r="J4" i="1" s="1"/>
  <c r="J7" i="1"/>
  <c r="H6" i="1"/>
  <c r="J6" i="1" s="1"/>
  <c r="H13" i="1"/>
  <c r="J13" i="1" s="1"/>
  <c r="H19" i="1"/>
  <c r="J19" i="1" s="1"/>
</calcChain>
</file>

<file path=xl/sharedStrings.xml><?xml version="1.0" encoding="utf-8"?>
<sst xmlns="http://schemas.openxmlformats.org/spreadsheetml/2006/main" count="12" uniqueCount="12">
  <si>
    <t>Temp (℃)</t>
  </si>
  <si>
    <t>Temp unc. (℃)</t>
  </si>
  <si>
    <r>
      <t>V</t>
    </r>
    <r>
      <rPr>
        <vertAlign val="subscript"/>
        <sz val="12"/>
        <color theme="1"/>
        <rFont val="Aptos Narrow (Body)"/>
      </rPr>
      <t>th</t>
    </r>
    <r>
      <rPr>
        <sz val="12"/>
        <color theme="1"/>
        <rFont val="Aptos Narrow"/>
        <family val="2"/>
        <scheme val="minor"/>
      </rPr>
      <t xml:space="preserve"> (V)</t>
    </r>
  </si>
  <si>
    <r>
      <t>V</t>
    </r>
    <r>
      <rPr>
        <vertAlign val="subscript"/>
        <sz val="12"/>
        <color theme="1"/>
        <rFont val="Aptos Narrow (Body)"/>
      </rPr>
      <t>th</t>
    </r>
    <r>
      <rPr>
        <sz val="12"/>
        <color theme="1"/>
        <rFont val="Aptos Narrow"/>
        <family val="2"/>
        <scheme val="minor"/>
      </rPr>
      <t xml:space="preserve"> unc. (V)</t>
    </r>
  </si>
  <si>
    <r>
      <t>V</t>
    </r>
    <r>
      <rPr>
        <vertAlign val="subscript"/>
        <sz val="12"/>
        <color theme="1"/>
        <rFont val="Aptos Narrow (Body)"/>
      </rPr>
      <t>r</t>
    </r>
    <r>
      <rPr>
        <sz val="12"/>
        <color theme="1"/>
        <rFont val="Aptos Narrow"/>
        <family val="2"/>
        <scheme val="minor"/>
      </rPr>
      <t xml:space="preserve"> (V)</t>
    </r>
  </si>
  <si>
    <r>
      <t>V</t>
    </r>
    <r>
      <rPr>
        <vertAlign val="subscript"/>
        <sz val="12"/>
        <color theme="1"/>
        <rFont val="Aptos Narrow (Body)"/>
      </rPr>
      <t>r</t>
    </r>
    <r>
      <rPr>
        <sz val="12"/>
        <color theme="1"/>
        <rFont val="Aptos Narrow"/>
        <family val="2"/>
        <scheme val="minor"/>
      </rPr>
      <t xml:space="preserve"> unc. (V)</t>
    </r>
  </si>
  <si>
    <t>I (A)</t>
  </si>
  <si>
    <t>I unc. (A)</t>
  </si>
  <si>
    <r>
      <t>R</t>
    </r>
    <r>
      <rPr>
        <vertAlign val="subscript"/>
        <sz val="12"/>
        <color theme="1"/>
        <rFont val="Aptos Narrow (Body)"/>
      </rPr>
      <t>th</t>
    </r>
    <r>
      <rPr>
        <sz val="12"/>
        <color theme="1"/>
        <rFont val="Aptos Narrow (Body)"/>
      </rPr>
      <t xml:space="preserve"> Room Temp</t>
    </r>
    <r>
      <rPr>
        <sz val="12"/>
        <color theme="1"/>
        <rFont val="Aptos Narrow"/>
        <family val="2"/>
        <scheme val="minor"/>
      </rPr>
      <t xml:space="preserve"> (Ω)</t>
    </r>
  </si>
  <si>
    <r>
      <t>R2</t>
    </r>
    <r>
      <rPr>
        <vertAlign val="subscript"/>
        <sz val="12"/>
        <color theme="1"/>
        <rFont val="Aptos Narrow (Body)"/>
      </rPr>
      <t xml:space="preserve"> </t>
    </r>
    <r>
      <rPr>
        <sz val="12"/>
        <color theme="1"/>
        <rFont val="Aptos Narrow (Body)"/>
      </rPr>
      <t>Room Temp</t>
    </r>
    <r>
      <rPr>
        <sz val="12"/>
        <color theme="1"/>
        <rFont val="Aptos Narrow"/>
        <family val="2"/>
        <scheme val="minor"/>
      </rPr>
      <t xml:space="preserve"> (Ω)</t>
    </r>
  </si>
  <si>
    <t>Source Voltage (V)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</si>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</sst>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vertAlign val="subscript"/>
      <sz val="12"/>
      <color theme="1"/>
      <name val="Aptos Narrow (Body)"/>
    </font>
    <font>
      <sz val="12"/>
      <color theme="1"/>
      <name val="Aptos Narrow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(Thermistor) vs. Temperature</a:t>
            </a:r>
            <a:r>
              <a:rPr lang="en-US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 vs. Thermistor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182434432538037"/>
                  <c:y val="-0.594448882706517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 = 0.0002T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- 0.059T + 3.8359</a:t>
                    </a:r>
                    <a:br>
                      <a:rPr lang="en-US" baseline="0"/>
                    </a:br>
                    <a:r>
                      <a:rPr lang="en-US" baseline="0"/>
                      <a:t>R² = 0.9993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Sheet1!$C$3:$C$20</c:f>
                <c:numCache>
                  <c:formatCode>General</c:formatCode>
                  <c:ptCount val="18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0.5</c:v>
                  </c:pt>
                  <c:pt idx="8">
                    <c:v>0.5</c:v>
                  </c:pt>
                  <c:pt idx="9">
                    <c:v>0.5</c:v>
                  </c:pt>
                  <c:pt idx="10">
                    <c:v>0.5</c:v>
                  </c:pt>
                  <c:pt idx="11">
                    <c:v>0.5</c:v>
                  </c:pt>
                  <c:pt idx="12">
                    <c:v>0.5</c:v>
                  </c:pt>
                  <c:pt idx="13">
                    <c:v>0.5</c:v>
                  </c:pt>
                  <c:pt idx="14">
                    <c:v>0.5</c:v>
                  </c:pt>
                  <c:pt idx="15">
                    <c:v>0.5</c:v>
                  </c:pt>
                  <c:pt idx="16">
                    <c:v>0.5</c:v>
                  </c:pt>
                  <c:pt idx="17">
                    <c:v>0.5</c:v>
                  </c:pt>
                </c:numCache>
              </c:numRef>
            </c:plus>
            <c:minus>
              <c:numRef>
                <c:f>Sheet1!$C$3:$C$20</c:f>
                <c:numCache>
                  <c:formatCode>General</c:formatCode>
                  <c:ptCount val="18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0.5</c:v>
                  </c:pt>
                  <c:pt idx="8">
                    <c:v>0.5</c:v>
                  </c:pt>
                  <c:pt idx="9">
                    <c:v>0.5</c:v>
                  </c:pt>
                  <c:pt idx="10">
                    <c:v>0.5</c:v>
                  </c:pt>
                  <c:pt idx="11">
                    <c:v>0.5</c:v>
                  </c:pt>
                  <c:pt idx="12">
                    <c:v>0.5</c:v>
                  </c:pt>
                  <c:pt idx="13">
                    <c:v>0.5</c:v>
                  </c:pt>
                  <c:pt idx="14">
                    <c:v>0.5</c:v>
                  </c:pt>
                  <c:pt idx="15">
                    <c:v>0.5</c:v>
                  </c:pt>
                  <c:pt idx="16">
                    <c:v>0.5</c:v>
                  </c:pt>
                  <c:pt idx="17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Sheet1!$F$3:$F$20</c:f>
                <c:numCache>
                  <c:formatCode>General</c:formatCode>
                  <c:ptCount val="18"/>
                  <c:pt idx="0">
                    <c:v>4.5899999999999996E-2</c:v>
                  </c:pt>
                  <c:pt idx="1">
                    <c:v>5.62E-2</c:v>
                  </c:pt>
                  <c:pt idx="2">
                    <c:v>5.3699999999999998E-2</c:v>
                  </c:pt>
                  <c:pt idx="3">
                    <c:v>5.1000000000000004E-2</c:v>
                  </c:pt>
                  <c:pt idx="4">
                    <c:v>4.8700000000000007E-2</c:v>
                  </c:pt>
                  <c:pt idx="5">
                    <c:v>4.6400000000000004E-2</c:v>
                  </c:pt>
                  <c:pt idx="6">
                    <c:v>4.41E-2</c:v>
                  </c:pt>
                  <c:pt idx="7">
                    <c:v>4.1300000000000003E-2</c:v>
                  </c:pt>
                  <c:pt idx="8">
                    <c:v>3.9099999999999996E-2</c:v>
                  </c:pt>
                  <c:pt idx="9">
                    <c:v>3.7400000000000003E-2</c:v>
                  </c:pt>
                  <c:pt idx="10">
                    <c:v>3.5400000000000001E-2</c:v>
                  </c:pt>
                  <c:pt idx="11">
                    <c:v>3.3500000000000002E-2</c:v>
                  </c:pt>
                  <c:pt idx="12">
                    <c:v>3.1699999999999999E-2</c:v>
                  </c:pt>
                  <c:pt idx="13">
                    <c:v>3.0200000000000001E-2</c:v>
                  </c:pt>
                  <c:pt idx="14">
                    <c:v>2.8799999999999999E-2</c:v>
                  </c:pt>
                  <c:pt idx="15">
                    <c:v>2.76E-2</c:v>
                  </c:pt>
                  <c:pt idx="16">
                    <c:v>2.6800000000000001E-2</c:v>
                  </c:pt>
                  <c:pt idx="17">
                    <c:v>2.58E-2</c:v>
                  </c:pt>
                </c:numCache>
              </c:numRef>
            </c:plus>
            <c:minus>
              <c:numRef>
                <c:f>Sheet1!$F$3:$F$20</c:f>
                <c:numCache>
                  <c:formatCode>General</c:formatCode>
                  <c:ptCount val="18"/>
                  <c:pt idx="0">
                    <c:v>4.5899999999999996E-2</c:v>
                  </c:pt>
                  <c:pt idx="1">
                    <c:v>5.62E-2</c:v>
                  </c:pt>
                  <c:pt idx="2">
                    <c:v>5.3699999999999998E-2</c:v>
                  </c:pt>
                  <c:pt idx="3">
                    <c:v>5.1000000000000004E-2</c:v>
                  </c:pt>
                  <c:pt idx="4">
                    <c:v>4.8700000000000007E-2</c:v>
                  </c:pt>
                  <c:pt idx="5">
                    <c:v>4.6400000000000004E-2</c:v>
                  </c:pt>
                  <c:pt idx="6">
                    <c:v>4.41E-2</c:v>
                  </c:pt>
                  <c:pt idx="7">
                    <c:v>4.1300000000000003E-2</c:v>
                  </c:pt>
                  <c:pt idx="8">
                    <c:v>3.9099999999999996E-2</c:v>
                  </c:pt>
                  <c:pt idx="9">
                    <c:v>3.7400000000000003E-2</c:v>
                  </c:pt>
                  <c:pt idx="10">
                    <c:v>3.5400000000000001E-2</c:v>
                  </c:pt>
                  <c:pt idx="11">
                    <c:v>3.3500000000000002E-2</c:v>
                  </c:pt>
                  <c:pt idx="12">
                    <c:v>3.1699999999999999E-2</c:v>
                  </c:pt>
                  <c:pt idx="13">
                    <c:v>3.0200000000000001E-2</c:v>
                  </c:pt>
                  <c:pt idx="14">
                    <c:v>2.8799999999999999E-2</c:v>
                  </c:pt>
                  <c:pt idx="15">
                    <c:v>2.76E-2</c:v>
                  </c:pt>
                  <c:pt idx="16">
                    <c:v>2.6800000000000001E-2</c:v>
                  </c:pt>
                  <c:pt idx="17">
                    <c:v>2.58E-2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Sheet1!$B$3:$B$20</c:f>
              <c:numCache>
                <c:formatCode>General</c:formatCode>
                <c:ptCount val="18"/>
                <c:pt idx="0">
                  <c:v>23.8</c:v>
                </c:pt>
                <c:pt idx="1">
                  <c:v>3</c:v>
                </c:pt>
                <c:pt idx="2">
                  <c:v>8</c:v>
                </c:pt>
                <c:pt idx="3">
                  <c:v>13</c:v>
                </c:pt>
                <c:pt idx="4">
                  <c:v>18</c:v>
                </c:pt>
                <c:pt idx="5">
                  <c:v>23</c:v>
                </c:pt>
                <c:pt idx="6">
                  <c:v>28</c:v>
                </c:pt>
                <c:pt idx="7">
                  <c:v>33</c:v>
                </c:pt>
                <c:pt idx="8">
                  <c:v>38</c:v>
                </c:pt>
                <c:pt idx="9">
                  <c:v>43</c:v>
                </c:pt>
                <c:pt idx="10">
                  <c:v>48</c:v>
                </c:pt>
                <c:pt idx="11">
                  <c:v>53</c:v>
                </c:pt>
                <c:pt idx="12">
                  <c:v>58</c:v>
                </c:pt>
                <c:pt idx="13">
                  <c:v>63</c:v>
                </c:pt>
                <c:pt idx="14">
                  <c:v>68</c:v>
                </c:pt>
                <c:pt idx="15">
                  <c:v>73</c:v>
                </c:pt>
                <c:pt idx="16">
                  <c:v>78</c:v>
                </c:pt>
                <c:pt idx="17">
                  <c:v>83</c:v>
                </c:pt>
              </c:numCache>
            </c:numRef>
          </c:xVal>
          <c:yVal>
            <c:numRef>
              <c:f>Sheet1!$E$3:$E$20</c:f>
              <c:numCache>
                <c:formatCode>General</c:formatCode>
                <c:ptCount val="18"/>
                <c:pt idx="0">
                  <c:v>2.59</c:v>
                </c:pt>
                <c:pt idx="1">
                  <c:v>3.62</c:v>
                </c:pt>
                <c:pt idx="2">
                  <c:v>3.37</c:v>
                </c:pt>
                <c:pt idx="3">
                  <c:v>3.1</c:v>
                </c:pt>
                <c:pt idx="4">
                  <c:v>2.87</c:v>
                </c:pt>
                <c:pt idx="5">
                  <c:v>2.64</c:v>
                </c:pt>
                <c:pt idx="6">
                  <c:v>2.41</c:v>
                </c:pt>
                <c:pt idx="7">
                  <c:v>2.13</c:v>
                </c:pt>
                <c:pt idx="8">
                  <c:v>1.91</c:v>
                </c:pt>
                <c:pt idx="9">
                  <c:v>1.74</c:v>
                </c:pt>
                <c:pt idx="10">
                  <c:v>1.54</c:v>
                </c:pt>
                <c:pt idx="11">
                  <c:v>1.35</c:v>
                </c:pt>
                <c:pt idx="12">
                  <c:v>1.17</c:v>
                </c:pt>
                <c:pt idx="13">
                  <c:v>1.02</c:v>
                </c:pt>
                <c:pt idx="14">
                  <c:v>0.88</c:v>
                </c:pt>
                <c:pt idx="15">
                  <c:v>0.76</c:v>
                </c:pt>
                <c:pt idx="16">
                  <c:v>0.68</c:v>
                </c:pt>
                <c:pt idx="17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C-0940-B8D8-7D292F461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40192"/>
        <c:axId val="651341904"/>
      </c:scatterChart>
      <c:valAx>
        <c:axId val="65134019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(℃)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41904"/>
        <c:crosses val="autoZero"/>
        <c:crossBetween val="midCat"/>
      </c:valAx>
      <c:valAx>
        <c:axId val="6513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Thermistor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4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vs. Voltage (Thermistor)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 (Thermistor) Vs. Temperature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5.9678197357842945E-2"/>
                  <c:y val="-0.6272865556061690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T = -1.9844V</a:t>
                    </a:r>
                    <a:r>
                      <a:rPr lang="en-US" sz="1600" baseline="30000"/>
                      <a:t>3</a:t>
                    </a:r>
                    <a:r>
                      <a:rPr lang="en-US" sz="1600" baseline="0"/>
                      <a:t> + 16.11V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- 62.957V + 113.32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0.9993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Sheet1!$F$3:$F$20</c:f>
                <c:numCache>
                  <c:formatCode>General</c:formatCode>
                  <c:ptCount val="18"/>
                  <c:pt idx="0">
                    <c:v>4.5899999999999996E-2</c:v>
                  </c:pt>
                  <c:pt idx="1">
                    <c:v>5.62E-2</c:v>
                  </c:pt>
                  <c:pt idx="2">
                    <c:v>5.3699999999999998E-2</c:v>
                  </c:pt>
                  <c:pt idx="3">
                    <c:v>5.1000000000000004E-2</c:v>
                  </c:pt>
                  <c:pt idx="4">
                    <c:v>4.8700000000000007E-2</c:v>
                  </c:pt>
                  <c:pt idx="5">
                    <c:v>4.6400000000000004E-2</c:v>
                  </c:pt>
                  <c:pt idx="6">
                    <c:v>4.41E-2</c:v>
                  </c:pt>
                  <c:pt idx="7">
                    <c:v>4.1300000000000003E-2</c:v>
                  </c:pt>
                  <c:pt idx="8">
                    <c:v>3.9099999999999996E-2</c:v>
                  </c:pt>
                  <c:pt idx="9">
                    <c:v>3.7400000000000003E-2</c:v>
                  </c:pt>
                  <c:pt idx="10">
                    <c:v>3.5400000000000001E-2</c:v>
                  </c:pt>
                  <c:pt idx="11">
                    <c:v>3.3500000000000002E-2</c:v>
                  </c:pt>
                  <c:pt idx="12">
                    <c:v>3.1699999999999999E-2</c:v>
                  </c:pt>
                  <c:pt idx="13">
                    <c:v>3.0200000000000001E-2</c:v>
                  </c:pt>
                  <c:pt idx="14">
                    <c:v>2.8799999999999999E-2</c:v>
                  </c:pt>
                  <c:pt idx="15">
                    <c:v>2.76E-2</c:v>
                  </c:pt>
                  <c:pt idx="16">
                    <c:v>2.6800000000000001E-2</c:v>
                  </c:pt>
                  <c:pt idx="17">
                    <c:v>2.58E-2</c:v>
                  </c:pt>
                </c:numCache>
              </c:numRef>
            </c:plus>
            <c:minus>
              <c:numRef>
                <c:f>Sheet1!$F$3:$F$20</c:f>
                <c:numCache>
                  <c:formatCode>General</c:formatCode>
                  <c:ptCount val="18"/>
                  <c:pt idx="0">
                    <c:v>4.5899999999999996E-2</c:v>
                  </c:pt>
                  <c:pt idx="1">
                    <c:v>5.62E-2</c:v>
                  </c:pt>
                  <c:pt idx="2">
                    <c:v>5.3699999999999998E-2</c:v>
                  </c:pt>
                  <c:pt idx="3">
                    <c:v>5.1000000000000004E-2</c:v>
                  </c:pt>
                  <c:pt idx="4">
                    <c:v>4.8700000000000007E-2</c:v>
                  </c:pt>
                  <c:pt idx="5">
                    <c:v>4.6400000000000004E-2</c:v>
                  </c:pt>
                  <c:pt idx="6">
                    <c:v>4.41E-2</c:v>
                  </c:pt>
                  <c:pt idx="7">
                    <c:v>4.1300000000000003E-2</c:v>
                  </c:pt>
                  <c:pt idx="8">
                    <c:v>3.9099999999999996E-2</c:v>
                  </c:pt>
                  <c:pt idx="9">
                    <c:v>3.7400000000000003E-2</c:v>
                  </c:pt>
                  <c:pt idx="10">
                    <c:v>3.5400000000000001E-2</c:v>
                  </c:pt>
                  <c:pt idx="11">
                    <c:v>3.3500000000000002E-2</c:v>
                  </c:pt>
                  <c:pt idx="12">
                    <c:v>3.1699999999999999E-2</c:v>
                  </c:pt>
                  <c:pt idx="13">
                    <c:v>3.0200000000000001E-2</c:v>
                  </c:pt>
                  <c:pt idx="14">
                    <c:v>2.8799999999999999E-2</c:v>
                  </c:pt>
                  <c:pt idx="15">
                    <c:v>2.76E-2</c:v>
                  </c:pt>
                  <c:pt idx="16">
                    <c:v>2.6800000000000001E-2</c:v>
                  </c:pt>
                  <c:pt idx="17">
                    <c:v>2.58E-2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Sheet1!$C$3:$C$20</c:f>
                <c:numCache>
                  <c:formatCode>General</c:formatCode>
                  <c:ptCount val="18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0.5</c:v>
                  </c:pt>
                  <c:pt idx="8">
                    <c:v>0.5</c:v>
                  </c:pt>
                  <c:pt idx="9">
                    <c:v>0.5</c:v>
                  </c:pt>
                  <c:pt idx="10">
                    <c:v>0.5</c:v>
                  </c:pt>
                  <c:pt idx="11">
                    <c:v>0.5</c:v>
                  </c:pt>
                  <c:pt idx="12">
                    <c:v>0.5</c:v>
                  </c:pt>
                  <c:pt idx="13">
                    <c:v>0.5</c:v>
                  </c:pt>
                  <c:pt idx="14">
                    <c:v>0.5</c:v>
                  </c:pt>
                  <c:pt idx="15">
                    <c:v>0.5</c:v>
                  </c:pt>
                  <c:pt idx="16">
                    <c:v>0.5</c:v>
                  </c:pt>
                  <c:pt idx="17">
                    <c:v>0.5</c:v>
                  </c:pt>
                </c:numCache>
              </c:numRef>
            </c:plus>
            <c:minus>
              <c:numRef>
                <c:f>Sheet1!$C$3:$C$20</c:f>
                <c:numCache>
                  <c:formatCode>General</c:formatCode>
                  <c:ptCount val="18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0.5</c:v>
                  </c:pt>
                  <c:pt idx="7">
                    <c:v>0.5</c:v>
                  </c:pt>
                  <c:pt idx="8">
                    <c:v>0.5</c:v>
                  </c:pt>
                  <c:pt idx="9">
                    <c:v>0.5</c:v>
                  </c:pt>
                  <c:pt idx="10">
                    <c:v>0.5</c:v>
                  </c:pt>
                  <c:pt idx="11">
                    <c:v>0.5</c:v>
                  </c:pt>
                  <c:pt idx="12">
                    <c:v>0.5</c:v>
                  </c:pt>
                  <c:pt idx="13">
                    <c:v>0.5</c:v>
                  </c:pt>
                  <c:pt idx="14">
                    <c:v>0.5</c:v>
                  </c:pt>
                  <c:pt idx="15">
                    <c:v>0.5</c:v>
                  </c:pt>
                  <c:pt idx="16">
                    <c:v>0.5</c:v>
                  </c:pt>
                  <c:pt idx="17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Sheet1!$E$3:$E$20</c:f>
              <c:numCache>
                <c:formatCode>General</c:formatCode>
                <c:ptCount val="18"/>
                <c:pt idx="0">
                  <c:v>2.59</c:v>
                </c:pt>
                <c:pt idx="1">
                  <c:v>3.62</c:v>
                </c:pt>
                <c:pt idx="2">
                  <c:v>3.37</c:v>
                </c:pt>
                <c:pt idx="3">
                  <c:v>3.1</c:v>
                </c:pt>
                <c:pt idx="4">
                  <c:v>2.87</c:v>
                </c:pt>
                <c:pt idx="5">
                  <c:v>2.64</c:v>
                </c:pt>
                <c:pt idx="6">
                  <c:v>2.41</c:v>
                </c:pt>
                <c:pt idx="7">
                  <c:v>2.13</c:v>
                </c:pt>
                <c:pt idx="8">
                  <c:v>1.91</c:v>
                </c:pt>
                <c:pt idx="9">
                  <c:v>1.74</c:v>
                </c:pt>
                <c:pt idx="10">
                  <c:v>1.54</c:v>
                </c:pt>
                <c:pt idx="11">
                  <c:v>1.35</c:v>
                </c:pt>
                <c:pt idx="12">
                  <c:v>1.17</c:v>
                </c:pt>
                <c:pt idx="13">
                  <c:v>1.02</c:v>
                </c:pt>
                <c:pt idx="14">
                  <c:v>0.88</c:v>
                </c:pt>
                <c:pt idx="15">
                  <c:v>0.76</c:v>
                </c:pt>
                <c:pt idx="16">
                  <c:v>0.68</c:v>
                </c:pt>
                <c:pt idx="17">
                  <c:v>0.57999999999999996</c:v>
                </c:pt>
              </c:numCache>
            </c:numRef>
          </c:xVal>
          <c:yVal>
            <c:numRef>
              <c:f>Sheet1!$B$3:$B$20</c:f>
              <c:numCache>
                <c:formatCode>General</c:formatCode>
                <c:ptCount val="18"/>
                <c:pt idx="0">
                  <c:v>23.8</c:v>
                </c:pt>
                <c:pt idx="1">
                  <c:v>3</c:v>
                </c:pt>
                <c:pt idx="2">
                  <c:v>8</c:v>
                </c:pt>
                <c:pt idx="3">
                  <c:v>13</c:v>
                </c:pt>
                <c:pt idx="4">
                  <c:v>18</c:v>
                </c:pt>
                <c:pt idx="5">
                  <c:v>23</c:v>
                </c:pt>
                <c:pt idx="6">
                  <c:v>28</c:v>
                </c:pt>
                <c:pt idx="7">
                  <c:v>33</c:v>
                </c:pt>
                <c:pt idx="8">
                  <c:v>38</c:v>
                </c:pt>
                <c:pt idx="9">
                  <c:v>43</c:v>
                </c:pt>
                <c:pt idx="10">
                  <c:v>48</c:v>
                </c:pt>
                <c:pt idx="11">
                  <c:v>53</c:v>
                </c:pt>
                <c:pt idx="12">
                  <c:v>58</c:v>
                </c:pt>
                <c:pt idx="13">
                  <c:v>63</c:v>
                </c:pt>
                <c:pt idx="14">
                  <c:v>68</c:v>
                </c:pt>
                <c:pt idx="15">
                  <c:v>73</c:v>
                </c:pt>
                <c:pt idx="16">
                  <c:v>78</c:v>
                </c:pt>
                <c:pt idx="17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C-9346-968A-B86396B9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46304"/>
        <c:axId val="595748032"/>
      </c:scatterChart>
      <c:valAx>
        <c:axId val="59574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Thermistor</a:t>
                </a:r>
                <a:r>
                  <a:rPr lang="en-US" baseline="0"/>
                  <a:t> Voltage (Volts)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48032"/>
        <c:crosses val="autoZero"/>
        <c:crossBetween val="midCat"/>
      </c:valAx>
      <c:valAx>
        <c:axId val="5957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(℃)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4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25</xdr:row>
      <xdr:rowOff>101600</xdr:rowOff>
    </xdr:from>
    <xdr:to>
      <xdr:col>11</xdr:col>
      <xdr:colOff>469900</xdr:colOff>
      <xdr:row>48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86A0E-6DBB-010C-B52C-D2C0DAFAD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882650</xdr:colOff>
      <xdr:row>24</xdr:row>
      <xdr:rowOff>190500</xdr:rowOff>
    </xdr:from>
    <xdr:to>
      <xdr:col>20</xdr:col>
      <xdr:colOff>609600</xdr:colOff>
      <xdr:row>55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8AB6DE-FCAA-8721-FAD2-AA3F5CEDD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0EF2F-AD61-C647-82E3-0186967D384A}">
  <dimension ref="B2:L78"/>
  <sheetViews>
    <sheetView tabSelected="1" zoomScale="70" zoomScaleNormal="70" workbookViewId="0">
      <selection activeCell="G23" sqref="G23"/>
    </sheetView>
  </sheetViews>
  <sheetFormatPr baseColWidth="10" defaultRowHeight="16" x14ac:dyDescent="0.2"/>
  <cols>
    <col min="2" max="2" width="9.33203125" bestFit="1" customWidth="1"/>
    <col min="3" max="3" width="12.6640625" bestFit="1" customWidth="1"/>
    <col min="9" max="10" width="12.1640625" bestFit="1" customWidth="1"/>
    <col min="11" max="11" width="22.1640625" bestFit="1" customWidth="1"/>
    <col min="12" max="12" width="30.6640625" bestFit="1" customWidth="1"/>
    <col min="13" max="13" width="12.1640625" bestFit="1" customWidth="1"/>
  </cols>
  <sheetData>
    <row r="2" spans="2:12" ht="18" x14ac:dyDescent="0.25">
      <c r="B2" t="s">
        <v>0</v>
      </c>
      <c r="C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11</v>
      </c>
    </row>
    <row r="3" spans="2:12" x14ac:dyDescent="0.2">
      <c r="B3">
        <v>23.8</v>
      </c>
      <c r="C3">
        <f>0.5</f>
        <v>0.5</v>
      </c>
      <c r="E3">
        <v>2.59</v>
      </c>
      <c r="F3" s="1">
        <f>(E3*0.01)+0.02</f>
        <v>4.5899999999999996E-2</v>
      </c>
      <c r="G3">
        <f t="shared" ref="G3:G20" si="0">5-E3</f>
        <v>2.41</v>
      </c>
      <c r="H3" s="1">
        <f>$L$6+F3</f>
        <v>0.1159</v>
      </c>
      <c r="I3" s="2">
        <f>G3/($K$9*1000)</f>
        <v>2.4269889224572006E-4</v>
      </c>
      <c r="J3" s="2">
        <f>((H3/G3)+($L$9/$K$9))*I3</f>
        <v>1.5072908141481813E-5</v>
      </c>
      <c r="K3">
        <v>10.44</v>
      </c>
      <c r="L3">
        <f>(0.01*K3)+0.02</f>
        <v>0.1244</v>
      </c>
    </row>
    <row r="4" spans="2:12" x14ac:dyDescent="0.2">
      <c r="B4">
        <v>3</v>
      </c>
      <c r="C4">
        <f t="shared" ref="C4:C20" si="1">0.5</f>
        <v>0.5</v>
      </c>
      <c r="E4">
        <v>3.62</v>
      </c>
      <c r="F4" s="1">
        <f t="shared" ref="F4:F20" si="2">(E4*0.01)+0.02</f>
        <v>5.62E-2</v>
      </c>
      <c r="G4">
        <f t="shared" si="0"/>
        <v>1.38</v>
      </c>
      <c r="H4" s="1">
        <f>$L$6+F4</f>
        <v>0.12620000000000001</v>
      </c>
      <c r="I4" s="2">
        <f>G4/($K$9*1000)</f>
        <v>1.3897280966767371E-4</v>
      </c>
      <c r="J4" s="2">
        <f>((H4/G4)+($L$9/$K$9))*I4</f>
        <v>1.4656541409199746E-5</v>
      </c>
    </row>
    <row r="5" spans="2:12" x14ac:dyDescent="0.2">
      <c r="B5">
        <v>8</v>
      </c>
      <c r="C5">
        <f t="shared" si="1"/>
        <v>0.5</v>
      </c>
      <c r="E5">
        <v>3.37</v>
      </c>
      <c r="F5" s="1">
        <f t="shared" si="2"/>
        <v>5.3699999999999998E-2</v>
      </c>
      <c r="G5">
        <f t="shared" si="0"/>
        <v>1.63</v>
      </c>
      <c r="H5" s="1">
        <f>$L$6+F5</f>
        <v>0.1237</v>
      </c>
      <c r="I5" s="2">
        <f>G5/($K$9*1000)</f>
        <v>1.6414904330312185E-4</v>
      </c>
      <c r="J5" s="2">
        <f>((H5/G5)+($L$9/$K$9))*I5</f>
        <v>1.4757601295675976E-5</v>
      </c>
      <c r="K5" t="s">
        <v>10</v>
      </c>
    </row>
    <row r="6" spans="2:12" x14ac:dyDescent="0.2">
      <c r="B6">
        <v>13</v>
      </c>
      <c r="C6">
        <f t="shared" si="1"/>
        <v>0.5</v>
      </c>
      <c r="E6">
        <v>3.1</v>
      </c>
      <c r="F6" s="1">
        <f t="shared" si="2"/>
        <v>5.1000000000000004E-2</v>
      </c>
      <c r="G6">
        <f t="shared" si="0"/>
        <v>1.9</v>
      </c>
      <c r="H6" s="1">
        <f>$L$6+F6</f>
        <v>0.12100000000000001</v>
      </c>
      <c r="I6" s="2">
        <f>G6/($K$9*1000)</f>
        <v>1.9133937562940584E-4</v>
      </c>
      <c r="J6" s="2">
        <f>((H6/G6)+($L$9/$K$9))*I6</f>
        <v>1.4866745973070306E-5</v>
      </c>
      <c r="K6">
        <v>5</v>
      </c>
      <c r="L6">
        <f>(K6*0.01)+0.02</f>
        <v>7.0000000000000007E-2</v>
      </c>
    </row>
    <row r="7" spans="2:12" x14ac:dyDescent="0.2">
      <c r="B7">
        <v>18</v>
      </c>
      <c r="C7">
        <f t="shared" si="1"/>
        <v>0.5</v>
      </c>
      <c r="E7">
        <v>2.87</v>
      </c>
      <c r="F7" s="1">
        <f t="shared" si="2"/>
        <v>4.8700000000000007E-2</v>
      </c>
      <c r="G7">
        <f t="shared" si="0"/>
        <v>2.13</v>
      </c>
      <c r="H7" s="1">
        <f>$L$6+F7</f>
        <v>0.11870000000000001</v>
      </c>
      <c r="I7" s="2">
        <f>G7/($K$9*1000)</f>
        <v>2.1450151057401812E-4</v>
      </c>
      <c r="J7" s="2">
        <f>((H7/G7)+($L$9/$K$9))*I7</f>
        <v>1.4959721068628436E-5</v>
      </c>
    </row>
    <row r="8" spans="2:12" ht="18" x14ac:dyDescent="0.25">
      <c r="B8">
        <v>23</v>
      </c>
      <c r="C8">
        <f t="shared" si="1"/>
        <v>0.5</v>
      </c>
      <c r="E8">
        <v>2.64</v>
      </c>
      <c r="F8" s="1">
        <f t="shared" si="2"/>
        <v>4.6400000000000004E-2</v>
      </c>
      <c r="G8">
        <f t="shared" si="0"/>
        <v>2.36</v>
      </c>
      <c r="H8" s="1">
        <f>$L$6+F8</f>
        <v>0.1164</v>
      </c>
      <c r="I8" s="2">
        <f>G8/($K$9*1000)</f>
        <v>2.376636455186304E-4</v>
      </c>
      <c r="J8" s="2">
        <f>((H8/G8)+($L$9/$K$9))*I8</f>
        <v>1.5052696164186569E-5</v>
      </c>
      <c r="K8" t="s">
        <v>9</v>
      </c>
    </row>
    <row r="9" spans="2:12" x14ac:dyDescent="0.2">
      <c r="B9">
        <v>28</v>
      </c>
      <c r="C9">
        <f t="shared" si="1"/>
        <v>0.5</v>
      </c>
      <c r="E9">
        <v>2.41</v>
      </c>
      <c r="F9" s="1">
        <f t="shared" si="2"/>
        <v>4.41E-2</v>
      </c>
      <c r="G9">
        <f t="shared" si="0"/>
        <v>2.59</v>
      </c>
      <c r="H9" s="1">
        <f>$L$6+F9</f>
        <v>0.11410000000000001</v>
      </c>
      <c r="I9" s="2">
        <f>G9/($K$9*1000)</f>
        <v>2.6082578046324271E-4</v>
      </c>
      <c r="J9" s="2">
        <f>((H9/G9)+($L$9/$K$9))*I9</f>
        <v>1.51456712597447E-5</v>
      </c>
      <c r="K9">
        <v>9.93</v>
      </c>
      <c r="L9" s="1">
        <f>(K9*0.012)+0.02</f>
        <v>0.13916000000000001</v>
      </c>
    </row>
    <row r="10" spans="2:12" x14ac:dyDescent="0.2">
      <c r="B10">
        <v>33</v>
      </c>
      <c r="C10">
        <f t="shared" si="1"/>
        <v>0.5</v>
      </c>
      <c r="E10">
        <v>2.13</v>
      </c>
      <c r="F10" s="1">
        <f t="shared" si="2"/>
        <v>4.1300000000000003E-2</v>
      </c>
      <c r="G10">
        <f t="shared" si="0"/>
        <v>2.87</v>
      </c>
      <c r="H10" s="1">
        <f>$L$6+F10</f>
        <v>0.11130000000000001</v>
      </c>
      <c r="I10" s="2">
        <f>G10/($K$9*1000)</f>
        <v>2.8902316213494464E-4</v>
      </c>
      <c r="J10" s="2">
        <f>((H10/G10)+($L$9/$K$9))*I10</f>
        <v>1.5258858332598077E-5</v>
      </c>
    </row>
    <row r="11" spans="2:12" x14ac:dyDescent="0.2">
      <c r="B11">
        <v>38</v>
      </c>
      <c r="C11">
        <f t="shared" si="1"/>
        <v>0.5</v>
      </c>
      <c r="E11">
        <v>1.91</v>
      </c>
      <c r="F11" s="1">
        <f t="shared" si="2"/>
        <v>3.9099999999999996E-2</v>
      </c>
      <c r="G11">
        <f t="shared" si="0"/>
        <v>3.09</v>
      </c>
      <c r="H11" s="1">
        <f>$L$6+F11</f>
        <v>0.1091</v>
      </c>
      <c r="I11" s="2">
        <f>G11/($K$9*1000)</f>
        <v>3.1117824773413898E-4</v>
      </c>
      <c r="J11" s="2">
        <f>((H11/G11)+($L$9/$K$9))*I11</f>
        <v>1.534779103269716E-5</v>
      </c>
    </row>
    <row r="12" spans="2:12" x14ac:dyDescent="0.2">
      <c r="B12">
        <f>B11+5</f>
        <v>43</v>
      </c>
      <c r="C12">
        <f t="shared" si="1"/>
        <v>0.5</v>
      </c>
      <c r="E12">
        <v>1.74</v>
      </c>
      <c r="F12" s="1">
        <f t="shared" si="2"/>
        <v>3.7400000000000003E-2</v>
      </c>
      <c r="G12">
        <f t="shared" si="0"/>
        <v>3.26</v>
      </c>
      <c r="H12" s="1">
        <f>$L$6+F12</f>
        <v>0.10740000000000001</v>
      </c>
      <c r="I12" s="2">
        <f>G12/($K$9*1000)</f>
        <v>3.2829808660624369E-4</v>
      </c>
      <c r="J12" s="2">
        <f>((H12/G12)+($L$9/$K$9))*I12</f>
        <v>1.5416511755500996E-5</v>
      </c>
    </row>
    <row r="13" spans="2:12" x14ac:dyDescent="0.2">
      <c r="B13">
        <f t="shared" ref="B13:B20" si="3">B12+5</f>
        <v>48</v>
      </c>
      <c r="C13">
        <f t="shared" si="1"/>
        <v>0.5</v>
      </c>
      <c r="E13">
        <v>1.54</v>
      </c>
      <c r="F13" s="1">
        <f t="shared" si="2"/>
        <v>3.5400000000000001E-2</v>
      </c>
      <c r="G13">
        <f t="shared" si="0"/>
        <v>3.46</v>
      </c>
      <c r="H13" s="1">
        <f>$L$6+F13</f>
        <v>0.10540000000000001</v>
      </c>
      <c r="I13" s="2">
        <f>G13/($K$9*1000)</f>
        <v>3.484390735146022E-4</v>
      </c>
      <c r="J13" s="2">
        <f>((H13/G13)+($L$9/$K$9))*I13</f>
        <v>1.549735966468198E-5</v>
      </c>
    </row>
    <row r="14" spans="2:12" x14ac:dyDescent="0.2">
      <c r="B14">
        <f t="shared" si="3"/>
        <v>53</v>
      </c>
      <c r="C14">
        <f t="shared" si="1"/>
        <v>0.5</v>
      </c>
      <c r="E14">
        <v>1.35</v>
      </c>
      <c r="F14" s="1">
        <f t="shared" si="2"/>
        <v>3.3500000000000002E-2</v>
      </c>
      <c r="G14">
        <f t="shared" si="0"/>
        <v>3.65</v>
      </c>
      <c r="H14" s="1">
        <f>$L$6+F14</f>
        <v>0.10350000000000001</v>
      </c>
      <c r="I14" s="2">
        <f>G14/($K$9*1000)</f>
        <v>3.675730110775428E-4</v>
      </c>
      <c r="J14" s="2">
        <f>((H14/G14)+($L$9/$K$9))*I14</f>
        <v>1.5574165178403914E-5</v>
      </c>
    </row>
    <row r="15" spans="2:12" x14ac:dyDescent="0.2">
      <c r="B15">
        <f t="shared" si="3"/>
        <v>58</v>
      </c>
      <c r="C15">
        <f t="shared" si="1"/>
        <v>0.5</v>
      </c>
      <c r="E15">
        <v>1.17</v>
      </c>
      <c r="F15" s="1">
        <f t="shared" si="2"/>
        <v>3.1699999999999999E-2</v>
      </c>
      <c r="G15">
        <f t="shared" si="0"/>
        <v>3.83</v>
      </c>
      <c r="H15" s="1">
        <f>$L$6+F15</f>
        <v>0.10170000000000001</v>
      </c>
      <c r="I15" s="2">
        <f>G15/($K$9*1000)</f>
        <v>3.8569989929506548E-4</v>
      </c>
      <c r="J15" s="2">
        <f>((H15/G15)+($L$9/$K$9))*I15</f>
        <v>1.5646928296666802E-5</v>
      </c>
    </row>
    <row r="16" spans="2:12" x14ac:dyDescent="0.2">
      <c r="B16">
        <f t="shared" si="3"/>
        <v>63</v>
      </c>
      <c r="C16">
        <f t="shared" si="1"/>
        <v>0.5</v>
      </c>
      <c r="E16">
        <v>1.02</v>
      </c>
      <c r="F16" s="1">
        <f t="shared" si="2"/>
        <v>3.0200000000000001E-2</v>
      </c>
      <c r="G16">
        <f t="shared" si="0"/>
        <v>3.98</v>
      </c>
      <c r="H16" s="1">
        <f>$L$6+F16</f>
        <v>0.10020000000000001</v>
      </c>
      <c r="I16" s="2">
        <f>G16/($K$9*1000)</f>
        <v>4.0080563947633436E-4</v>
      </c>
      <c r="J16" s="2">
        <f>((H16/G16)+($L$9/$K$9))*I16</f>
        <v>1.5707564228552539E-5</v>
      </c>
    </row>
    <row r="17" spans="2:10" x14ac:dyDescent="0.2">
      <c r="B17">
        <f t="shared" si="3"/>
        <v>68</v>
      </c>
      <c r="C17">
        <f t="shared" si="1"/>
        <v>0.5</v>
      </c>
      <c r="E17">
        <v>0.88</v>
      </c>
      <c r="F17" s="1">
        <f t="shared" si="2"/>
        <v>2.8799999999999999E-2</v>
      </c>
      <c r="G17">
        <f t="shared" si="0"/>
        <v>4.12</v>
      </c>
      <c r="H17" s="1">
        <f>$L$6+F17</f>
        <v>9.8799999999999999E-2</v>
      </c>
      <c r="I17" s="2">
        <f>G17/($K$9*1000)</f>
        <v>4.1490433031218533E-4</v>
      </c>
      <c r="J17" s="2">
        <f>((H17/G17)+($L$9/$K$9))*I17</f>
        <v>1.5764157764979229E-5</v>
      </c>
    </row>
    <row r="18" spans="2:10" x14ac:dyDescent="0.2">
      <c r="B18">
        <f t="shared" si="3"/>
        <v>73</v>
      </c>
      <c r="C18">
        <f t="shared" si="1"/>
        <v>0.5</v>
      </c>
      <c r="E18">
        <v>0.76</v>
      </c>
      <c r="F18" s="1">
        <f t="shared" si="2"/>
        <v>2.76E-2</v>
      </c>
      <c r="G18">
        <f t="shared" si="0"/>
        <v>4.24</v>
      </c>
      <c r="H18" s="1">
        <f>$L$6+F18</f>
        <v>9.7600000000000006E-2</v>
      </c>
      <c r="I18" s="2">
        <f>G18/($K$9*1000)</f>
        <v>4.2698892245720041E-4</v>
      </c>
      <c r="J18" s="2">
        <f>((H18/G18)+($L$9/$K$9))*I18</f>
        <v>1.5812666510487817E-5</v>
      </c>
    </row>
    <row r="19" spans="2:10" x14ac:dyDescent="0.2">
      <c r="B19">
        <f t="shared" si="3"/>
        <v>78</v>
      </c>
      <c r="C19">
        <f t="shared" si="1"/>
        <v>0.5</v>
      </c>
      <c r="E19">
        <v>0.68</v>
      </c>
      <c r="F19" s="1">
        <f t="shared" si="2"/>
        <v>2.6800000000000001E-2</v>
      </c>
      <c r="G19">
        <f t="shared" si="0"/>
        <v>4.32</v>
      </c>
      <c r="H19" s="1">
        <f>$L$6+F19</f>
        <v>9.6800000000000011E-2</v>
      </c>
      <c r="I19" s="2">
        <f>G19/($K$9*1000)</f>
        <v>4.3504531722054384E-4</v>
      </c>
      <c r="J19" s="2">
        <f>((H19/G19)+($L$9/$K$9))*I19</f>
        <v>1.5845005674160209E-5</v>
      </c>
    </row>
    <row r="20" spans="2:10" x14ac:dyDescent="0.2">
      <c r="B20">
        <f t="shared" si="3"/>
        <v>83</v>
      </c>
      <c r="C20">
        <f t="shared" si="1"/>
        <v>0.5</v>
      </c>
      <c r="E20">
        <v>0.57999999999999996</v>
      </c>
      <c r="F20" s="1">
        <f t="shared" si="2"/>
        <v>2.58E-2</v>
      </c>
      <c r="G20">
        <f t="shared" si="0"/>
        <v>4.42</v>
      </c>
      <c r="H20" s="1">
        <f>$L$6+F20</f>
        <v>9.580000000000001E-2</v>
      </c>
      <c r="I20" s="2">
        <f>G20/($K$9*1000)</f>
        <v>4.4511581067472304E-4</v>
      </c>
      <c r="J20" s="2">
        <f>((H20/G20)+($L$9/$K$9))*I20</f>
        <v>1.5885429628750701E-5</v>
      </c>
    </row>
    <row r="61" spans="5:5" x14ac:dyDescent="0.2">
      <c r="E61" s="1"/>
    </row>
    <row r="62" spans="5:5" x14ac:dyDescent="0.2">
      <c r="E62" s="1"/>
    </row>
    <row r="63" spans="5:5" x14ac:dyDescent="0.2">
      <c r="E63" s="1"/>
    </row>
    <row r="64" spans="5:5" x14ac:dyDescent="0.2">
      <c r="E64" s="1"/>
    </row>
    <row r="65" spans="5:5" x14ac:dyDescent="0.2">
      <c r="E65" s="1"/>
    </row>
    <row r="66" spans="5:5" x14ac:dyDescent="0.2">
      <c r="E66" s="1"/>
    </row>
    <row r="67" spans="5:5" x14ac:dyDescent="0.2">
      <c r="E67" s="1"/>
    </row>
    <row r="68" spans="5:5" x14ac:dyDescent="0.2">
      <c r="E68" s="1"/>
    </row>
    <row r="69" spans="5:5" x14ac:dyDescent="0.2">
      <c r="E69" s="1"/>
    </row>
    <row r="70" spans="5:5" x14ac:dyDescent="0.2">
      <c r="E70" s="1"/>
    </row>
    <row r="71" spans="5:5" x14ac:dyDescent="0.2">
      <c r="E71" s="1"/>
    </row>
    <row r="72" spans="5:5" x14ac:dyDescent="0.2">
      <c r="E72" s="1"/>
    </row>
    <row r="73" spans="5:5" x14ac:dyDescent="0.2">
      <c r="E73" s="1"/>
    </row>
    <row r="74" spans="5:5" x14ac:dyDescent="0.2">
      <c r="E74" s="1"/>
    </row>
    <row r="75" spans="5:5" x14ac:dyDescent="0.2">
      <c r="E75" s="1"/>
    </row>
    <row r="76" spans="5:5" x14ac:dyDescent="0.2">
      <c r="E76" s="1"/>
    </row>
    <row r="77" spans="5:5" x14ac:dyDescent="0.2">
      <c r="E77" s="1"/>
    </row>
    <row r="78" spans="5:5" x14ac:dyDescent="0.2">
      <c r="E7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Nass</dc:creator>
  <cp:lastModifiedBy>Samuel Nass</cp:lastModifiedBy>
  <dcterms:created xsi:type="dcterms:W3CDTF">2024-08-27T14:35:33Z</dcterms:created>
  <dcterms:modified xsi:type="dcterms:W3CDTF">2025-04-24T22:48:34Z</dcterms:modified>
</cp:coreProperties>
</file>