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\Module 1 Excel\Excel Challenge\Starter_Code\"/>
    </mc:Choice>
  </mc:AlternateContent>
  <xr:revisionPtr revIDLastSave="0" documentId="13_ncr:1_{535DD9B6-4230-4630-B86A-7F64684AF1FC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ivot Parent Category" sheetId="2" r:id="rId1"/>
    <sheet name="Pivot Sub Category" sheetId="3" r:id="rId2"/>
    <sheet name="Pivot Months" sheetId="4" r:id="rId3"/>
    <sheet name="Bonus" sheetId="5" r:id="rId4"/>
    <sheet name="Crowdfunding" sheetId="1" r:id="rId5"/>
    <sheet name="Statistics" sheetId="7" r:id="rId6"/>
  </sheets>
  <definedNames>
    <definedName name="_xlnm._FilterDatabase" localSheetId="4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7" l="1"/>
  <c r="K9" i="7"/>
  <c r="L8" i="7"/>
  <c r="K8" i="7"/>
  <c r="L7" i="7" l="1"/>
  <c r="K7" i="7"/>
  <c r="L6" i="7"/>
  <c r="K6" i="7"/>
  <c r="L5" i="7"/>
  <c r="K5" i="7"/>
  <c r="L4" i="7"/>
  <c r="K4" i="7"/>
  <c r="E15" i="5" l="1"/>
  <c r="E14" i="5"/>
  <c r="E13" i="5"/>
  <c r="E12" i="5"/>
  <c r="E11" i="5"/>
  <c r="E10" i="5"/>
  <c r="E9" i="5"/>
  <c r="E8" i="5"/>
  <c r="E7" i="5"/>
  <c r="E6" i="5"/>
  <c r="E5" i="5"/>
  <c r="E4" i="5"/>
  <c r="D15" i="5"/>
  <c r="D14" i="5"/>
  <c r="D13" i="5"/>
  <c r="D12" i="5"/>
  <c r="D11" i="5"/>
  <c r="D10" i="5"/>
  <c r="D9" i="5"/>
  <c r="D8" i="5"/>
  <c r="D7" i="5"/>
  <c r="D6" i="5"/>
  <c r="D5" i="5"/>
  <c r="D4" i="5"/>
  <c r="C15" i="5"/>
  <c r="C14" i="5"/>
  <c r="C13" i="5"/>
  <c r="C12" i="5"/>
  <c r="C11" i="5"/>
  <c r="C10" i="5"/>
  <c r="C9" i="5"/>
  <c r="C8" i="5"/>
  <c r="C7" i="5"/>
  <c r="C6" i="5"/>
  <c r="C5" i="5"/>
  <c r="C4" i="5"/>
  <c r="F11" i="5" l="1"/>
  <c r="I11" i="5" s="1"/>
  <c r="F9" i="5"/>
  <c r="H9" i="5" s="1"/>
  <c r="F10" i="5"/>
  <c r="H10" i="5" s="1"/>
  <c r="F12" i="5"/>
  <c r="G12" i="5" s="1"/>
  <c r="I10" i="5"/>
  <c r="F15" i="5"/>
  <c r="I15" i="5" s="1"/>
  <c r="F7" i="5"/>
  <c r="I7" i="5" s="1"/>
  <c r="F4" i="5"/>
  <c r="H4" i="5" s="1"/>
  <c r="F8" i="5"/>
  <c r="H8" i="5" s="1"/>
  <c r="F14" i="5"/>
  <c r="I14" i="5" s="1"/>
  <c r="F6" i="5"/>
  <c r="I6" i="5" s="1"/>
  <c r="G10" i="5"/>
  <c r="F13" i="5"/>
  <c r="H13" i="5" s="1"/>
  <c r="F5" i="5"/>
  <c r="H5" i="5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3" i="5" l="1"/>
  <c r="G15" i="5"/>
  <c r="I9" i="5"/>
  <c r="G9" i="5"/>
  <c r="G11" i="5"/>
  <c r="H11" i="5"/>
  <c r="I13" i="5"/>
  <c r="I12" i="5"/>
  <c r="I4" i="5"/>
  <c r="G4" i="5"/>
  <c r="H14" i="5"/>
  <c r="G14" i="5"/>
  <c r="H12" i="5"/>
  <c r="I5" i="5"/>
  <c r="H15" i="5"/>
  <c r="H7" i="5"/>
  <c r="G8" i="5"/>
  <c r="G5" i="5"/>
  <c r="H6" i="5"/>
  <c r="G6" i="5"/>
  <c r="I8" i="5"/>
  <c r="G7" i="5"/>
</calcChain>
</file>

<file path=xl/sharedStrings.xml><?xml version="1.0" encoding="utf-8"?>
<sst xmlns="http://schemas.openxmlformats.org/spreadsheetml/2006/main" count="9055" uniqueCount="2114">
  <si>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</si>
  <si>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</si>
  <si>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</si>
  <si>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</si>
  <si>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</si>
  <si>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</si>
  <si>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</si>
  <si>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</si>
  <si>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</si>
  <si>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</si>
  <si>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</si>
  <si>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</si>
  <si>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</si>
  <si>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</si>
  <si>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</si>
  <si>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</si>
  <si>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</si>
  <si>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</si>
  <si>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</si>
  <si>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</si>
  <si>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</si>
  <si>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</si>
  <si>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</si>
  <si>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</si>
  <si>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</si>
  <si>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</si>
  <si>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</si>
  <si>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</si>
  <si>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</si>
  <si>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</si>
  <si>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</si>
  <si>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</si>
  <si>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</si>
  <si>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</si>
  <si>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</si>
  <si>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</si>
  <si>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</si>
  <si>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</si>
  <si>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</si>
  <si>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</si>
  <si>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</si>
  <si>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</si>
  <si>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</si>
  <si>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</si>
  <si>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</si>
  <si>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</si>
  <si>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</si>
  <si>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</si>
  <si>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</si>
  <si>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</si>
  <si>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</si>
  <si>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</si>
  <si>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</si>
  <si>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</si>
  <si>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</si>
  <si>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</si>
  <si>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</si>
  <si>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</si>
  <si>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</si>
  <si>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</si>
  <si>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</si>
  <si>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</si>
  <si>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</si>
  <si>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</si>
  <si>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</si>
  <si>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</si>
  <si>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</si>
  <si>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</si>
  <si>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</si>
  <si>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</si>
  <si>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</si>
  <si>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</si>
  <si>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</si>
  <si>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</si>
  <si>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</si>
  <si>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</si>
  <si>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</si>
  <si>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</si>
  <si>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</si>
  <si>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</si>
  <si>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</si>
  <si>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</si>
  <si>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</si>
  <si>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</si>
  <si>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</si>
  <si>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</si>
  <si>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</si>
  <si>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</si>
  <si>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</si>
  <si>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</si>
  <si>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</si>
  <si>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</si>
  <si>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</si>
  <si>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</si>
  <si>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</si>
  <si>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</si>
  <si>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</si>
  <si>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</si>
  <si>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</si>
  <si>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</si>
  <si>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</si>
  <si>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</si>
  <si>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</si>
  <si>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</si>
  <si>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</si>
  <si>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</si>
  <si>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</si>
  <si>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</si>
  <si>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</si>
  <si>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</si>
  <si>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</si>
  <si>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</si>
  <si>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</si>
  <si>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</si>
  <si>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</si>
  <si>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</si>
  <si>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</si>
  <si>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</si>
  <si>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</si>
  <si>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</si>
  <si>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</si>
  <si>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</si>
  <si>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</si>
  <si>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</si>
  <si>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</si>
  <si>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</si>
  <si>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</si>
  <si>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</si>
  <si>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</si>
  <si>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</si>
  <si>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</si>
  <si>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</si>
  <si>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</si>
  <si>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</si>
  <si>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</si>
  <si>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</si>
  <si>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</si>
  <si>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</si>
  <si>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</si>
  <si>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</si>
  <si>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</si>
  <si>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</si>
  <si>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</si>
  <si>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</si>
  <si>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</si>
  <si>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</si>
  <si>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</si>
  <si>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</si>
  <si>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</si>
  <si>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</si>
  <si>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</si>
  <si>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</si>
  <si>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</si>
  <si>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</si>
  <si>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</si>
  <si>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</si>
  <si>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</si>
  <si>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</si>
  <si>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</si>
  <si>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</si>
  <si>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</si>
  <si>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</si>
  <si>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</si>
  <si>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</si>
  <si>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</si>
  <si>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</si>
  <si>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</si>
  <si>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</si>
  <si>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</si>
  <si>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</si>
  <si>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</si>
  <si>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</si>
  <si>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</si>
  <si>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</si>
  <si>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</si>
  <si>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</si>
  <si>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</si>
  <si>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</si>
  <si>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</si>
  <si>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</si>
  <si>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</si>
  <si>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</si>
  <si>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</si>
  <si>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</si>
  <si>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</si>
  <si>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</si>
  <si>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</si>
  <si>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</si>
  <si>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</si>
  <si>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</si>
  <si>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</si>
  <si>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</si>
  <si>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</si>
  <si>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</si>
  <si>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</si>
  <si>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</si>
  <si>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</si>
  <si>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</si>
  <si>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</si>
  <si>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</si>
  <si>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</si>
  <si>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</si>
  <si>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</si>
  <si>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</si>
  <si>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</si>
  <si>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</si>
  <si>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</si>
  <si>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</si>
  <si>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</si>
  <si>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</si>
  <si>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</si>
  <si>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</si>
  <si>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</si>
  <si>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</si>
  <si>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</si>
  <si>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</si>
  <si>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</si>
  <si>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</si>
  <si>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</si>
  <si>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</si>
  <si>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</si>
  <si>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</si>
  <si>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</si>
  <si>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</si>
  <si>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</si>
  <si>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</si>
  <si>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</si>
  <si>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</si>
  <si>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</si>
  <si>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</si>
  <si>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</si>
  <si>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</si>
  <si>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</si>
  <si>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</si>
  <si>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</si>
  <si>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</si>
  <si>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</si>
  <si>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</si>
  <si>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</si>
  <si>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</si>
  <si>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</si>
  <si>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</si>
  <si>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</si>
  <si>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</si>
  <si>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</si>
  <si>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</si>
  <si>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</si>
  <si>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</si>
  <si>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</si>
  <si>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</si>
  <si>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</si>
  <si>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</si>
  <si>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</si>
  <si>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</si>
  <si>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</si>
  <si>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</si>
  <si>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</si>
  <si>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</si>
  <si>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</si>
  <si>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</si>
  <si>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</si>
  <si>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</si>
  <si>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</si>
  <si>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</si>
  <si>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</si>
  <si>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</si>
  <si>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</si>
  <si>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</si>
  <si>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</si>
  <si>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</si>
  <si>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</si>
  <si>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</si>
  <si>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</si>
  <si>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</si>
  <si>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</si>
  <si>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</si>
  <si>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</si>
  <si>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</si>
  <si>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</si>
  <si>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</si>
  <si>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</si>
  <si>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</si>
  <si>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</si>
  <si>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</si>
  <si>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</si>
  <si>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</si>
  <si>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</si>
  <si>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</si>
  <si>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</si>
  <si>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</si>
  <si>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</si>
  <si>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</si>
  <si>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</si>
  <si>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</si>
  <si>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</si>
  <si>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</si>
  <si>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</si>
  <si>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</si>
  <si>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</si>
  <si>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</si>
  <si>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</si>
  <si>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</si>
  <si>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</si>
  <si>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</si>
  <si>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</si>
  <si>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</si>
  <si>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</si>
  <si>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</si>
  <si>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</si>
  <si>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</si>
  <si>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</si>
  <si>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</si>
  <si>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</si>
  <si>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</si>
  <si>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</si>
  <si>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</si>
  <si>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</si>
  <si>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</si>
  <si>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</si>
  <si>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</si>
  <si>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</si>
  <si>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</si>
  <si>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</si>
  <si>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</si>
  <si>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</si>
  <si>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</si>
  <si>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</si>
  <si>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</si>
  <si>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</si>
  <si>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</si>
  <si>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</si>
  <si>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</si>
  <si>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</si>
  <si>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</si>
  <si>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</si>
  <si>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</si>
  <si>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</si>
  <si>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</si>
  <si>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</si>
  <si>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</si>
  <si>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</si>
  <si>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</si>
  <si>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</si>
  <si>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</si>
  <si>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</si>
  <si>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</si>
  <si>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</si>
  <si>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</si>
  <si>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</si>
  <si>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</si>
  <si>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</si>
  <si>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</si>
  <si>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</si>
  <si>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</si>
  <si>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</si>
  <si>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</si>
  <si>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</si>
  <si>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</si>
  <si>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</si>
  <si>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</si>
  <si>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</si>
  <si>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</si>
  <si>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</si>
  <si>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</si>
  <si>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</si>
  <si>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</si>
  <si>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</si>
  <si>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</si>
  <si>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</si>
  <si>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</si>
  <si>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</si>
  <si>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</si>
  <si>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</si>
  <si>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</si>
  <si>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</si>
  <si>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</si>
  <si>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</si>
  <si>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</si>
  <si>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</si>
  <si>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</si>
  <si>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</si>
  <si>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</si>
  <si>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</si>
  <si>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</si>
  <si>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</si>
  <si>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</si>
  <si>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</si>
  <si>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</si>
  <si>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</si>
  <si>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</si>
  <si>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</si>
  <si>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</si>
  <si>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</si>
  <si>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</si>
  <si>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</si>
  <si>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</si>
  <si>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</si>
  <si>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</si>
  <si>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</si>
  <si>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</si>
  <si>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</si>
  <si>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</si>
  <si>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</si>
  <si>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</si>
  <si>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</si>
  <si>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</si>
  <si>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</si>
  <si>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</si>
  <si>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</si>
  <si>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</si>
  <si>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</si>
  <si>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</si>
  <si>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</si>
  <si>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</si>
  <si>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</si>
  <si>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</si>
  <si>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</si>
  <si>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</si>
  <si>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</si>
  <si>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</si>
  <si>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</si>
  <si>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</si>
  <si>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</si>
  <si>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</si>
  <si>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</si>
  <si>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</si>
  <si>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</si>
  <si>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</si>
  <si>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</si>
  <si>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</si>
  <si>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</si>
  <si>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</si>
  <si>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</si>
  <si>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</si>
  <si>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</si>
  <si>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</si>
  <si>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</si>
  <si>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</si>
  <si>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</si>
  <si>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</si>
  <si>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</si>
  <si>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</si>
  <si>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</si>
  <si>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</si>
  <si>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</si>
  <si>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</si>
  <si>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</si>
  <si>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</si>
  <si>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</si>
  <si>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</si>
  <si>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</si>
  <si>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</si>
  <si>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</si>
  <si>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</si>
  <si>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</si>
  <si>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</si>
  <si>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</si>
  <si>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</si>
  <si>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</si>
  <si>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</si>
  <si>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</si>
  <si>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</si>
  <si>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</si>
  <si>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</si>
  <si>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</si>
  <si>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</si>
  <si>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</si>
  <si>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</si>
  <si>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</si>
  <si>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</si>
  <si>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</si>
  <si>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</si>
  <si>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</si>
  <si>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</si>
  <si>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</si>
  <si>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</si>
  <si>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</si>
  <si>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</si>
  <si>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</si>
  <si>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</si>
  <si>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</si>
  <si>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</si>
  <si>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</si>
  <si>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</si>
  <si>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</si>
  <si>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</si>
  <si>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</si>
  <si>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</si>
  <si>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</si>
  <si>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</si>
  <si>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</si>
  <si>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</si>
  <si>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</si>
  <si>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</si>
  <si>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</si>
  <si>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</si>
  <si>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</si>
  <si>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</si>
  <si>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</si>
  <si>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</si>
  <si>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</si>
  <si>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</si>
  <si>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</si>
  <si>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</si>
  <si>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</si>
  <si>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</si>
  <si>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</si>
  <si>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</si>
  <si>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</si>
  <si>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</si>
  <si>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</si>
  <si>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</si>
  <si>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</si>
  <si>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</si>
  <si>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</si>
  <si>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</si>
  <si>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</si>
  <si>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</si>
  <si>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</si>
  <si>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</si>
  <si>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</si>
  <si>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</si>
  <si>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</si>
  <si>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</si>
  <si>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</si>
  <si>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</si>
  <si>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</si>
  <si>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</si>
  <si>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</si>
  <si>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</si>
  <si>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</si>
  <si>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</si>
  <si>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</si>
  <si>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</si>
  <si>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</si>
  <si>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</si>
  <si>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</si>
  <si>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</si>
  <si>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</si>
  <si>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</si>
  <si>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</si>
  <si>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</si>
  <si>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</si>
  <si>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</si>
  <si>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</si>
  <si>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</si>
  <si>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</si>
  <si>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</si>
  <si>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</si>
  <si>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</si>
  <si>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</si>
  <si>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</si>
  <si>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</si>
  <si>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</si>
  <si>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</si>
  <si>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</si>
  <si>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</si>
  <si>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</si>
  <si>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</si>
  <si>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</si>
  <si>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</si>
  <si>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</si>
  <si>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</si>
  <si>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</si>
  <si>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</si>
  <si>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</si>
  <si>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</si>
  <si>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</si>
  <si>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</si>
  <si>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</si>
  <si>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</si>
  <si>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</si>
  <si>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</si>
  <si>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</si>
  <si>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</si>
  <si>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</si>
  <si>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</si>
  <si>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</si>
  <si>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</si>
  <si>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</si>
  <si>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</si>
  <si>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</si>
  <si>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</si>
  <si>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</si>
  <si>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</si>
  <si>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</si>
  <si>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</si>
  <si>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</si>
  <si>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</si>
  <si>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</si>
  <si>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</si>
  <si>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</si>
  <si>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</si>
  <si>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</si>
  <si>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</si>
  <si>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</si>
  <si>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</si>
  <si>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</si>
  <si>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</si>
  <si>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</si>
  <si>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</si>
  <si>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</si>
  <si>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</si>
  <si>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</si>
  <si>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</si>
  <si>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</si>
  <si>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</si>
  <si>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</si>
  <si>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</si>
  <si>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</si>
  <si>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</si>
  <si>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</si>
  <si>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</si>
  <si>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</si>
  <si>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</si>
  <si>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</si>
  <si>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</si>
  <si>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</si>
  <si>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</si>
  <si>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</si>
  <si>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</si>
  <si>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</si>
  <si>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</si>
  <si>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</si>
  <si>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</si>
  <si>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</si>
  <si>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</si>
  <si>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</si>
  <si>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</si>
  <si>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</si>
  <si>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</si>
  <si>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</si>
  <si>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</si>
  <si>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</si>
  <si>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</si>
  <si>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</si>
  <si>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</si>
  <si>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</si>
  <si>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</si>
  <si>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</si>
  <si>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</si>
  <si>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</si>
  <si>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</si>
  <si>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</si>
  <si>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</si>
  <si>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</si>
  <si>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</si>
  <si>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</si>
  <si>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</si>
  <si>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</si>
  <si>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</si>
  <si>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</si>
  <si>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</si>
  <si>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</si>
  <si>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</si>
  <si>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</si>
  <si>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</si>
  <si>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</si>
  <si>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</si>
  <si>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</si>
  <si>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</si>
  <si>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</si>
  <si>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</si>
  <si>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</si>
  <si>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</si>
  <si>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</si>
  <si>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</si>
  <si>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</si>
  <si>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</si>
  <si>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</si>
  <si>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</si>
  <si>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</si>
  <si>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</si>
  <si>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</si>
  <si>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</si>
  <si>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</si>
  <si>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</si>
  <si>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</si>
  <si>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</si>
  <si>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</si>
  <si>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</si>
  <si>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</si>
  <si>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</si>
  <si>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</si>
  <si>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</si>
  <si>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</si>
  <si>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</si>
  <si>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</si>
  <si>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</si>
  <si>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</si>
  <si>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</si>
  <si>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</si>
  <si>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</si>
  <si>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</si>
  <si>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</si>
  <si>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</si>
  <si>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</si>
  <si>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</si>
  <si>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</si>
  <si>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</si>
  <si>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</si>
  <si>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</si>
  <si>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</si>
  <si>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</si>
  <si>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</si>
  <si>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</si>
  <si>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</si>
  <si>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</si>
  <si>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</si>
  <si>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</si>
  <si>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</si>
  <si>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</si>
  <si>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</si>
  <si>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</si>
  <si>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</si>
  <si>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</si>
  <si>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</si>
  <si>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</si>
  <si>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</si>
  <si>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</si>
  <si>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</si>
  <si>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</si>
  <si>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</si>
  <si>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</si>
  <si>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</si>
  <si>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</si>
  <si>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</si>
  <si>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</si>
  <si>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</si>
  <si>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</si>
  <si>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</si>
  <si>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</si>
  <si>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</si>
  <si>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</si>
  <si>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</si>
  <si>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</si>
  <si>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</si>
  <si>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</si>
  <si>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</si>
  <si>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</si>
  <si>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</si>
  <si>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</si>
  <si>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</si>
  <si>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</si>
  <si>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</si>
  <si>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</si>
  <si>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</si>
  <si>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</si>
  <si>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</si>
  <si>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</si>
  <si>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</si>
  <si>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</si>
  <si>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</si>
  <si>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</si>
  <si>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</si>
  <si>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</si>
  <si>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</si>
  <si>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</si>
  <si>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</si>
  <si>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</si>
  <si>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</si>
  <si>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</si>
  <si>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</si>
  <si>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</si>
  <si>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</si>
  <si>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</si>
  <si>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</si>
  <si>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</si>
  <si>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</si>
  <si>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</si>
  <si>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</si>
  <si>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</si>
  <si>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</si>
  <si>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</si>
  <si>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</si>
  <si>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</si>
  <si>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</si>
  <si>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</si>
  <si>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</si>
  <si>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</si>
  <si>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</si>
  <si>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</si>
  <si>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</si>
  <si>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</si>
  <si>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</si>
  <si>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</si>
  <si>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</si>
  <si>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</si>
  <si>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</si>
  <si>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</si>
  <si>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</si>
  <si>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</si>
  <si>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</si>
  <si>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</si>
  <si>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</si>
  <si>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</si>
  <si>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</si>
  <si>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</si>
  <si>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</si>
  <si>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</si>
  <si>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</si>
  <si>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</si>
  <si>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</si>
  <si>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</si>
  <si>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</si>
  <si>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</si>
  <si>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</si>
  <si>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</si>
  <si>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</si>
  <si>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</si>
  <si>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</si>
  <si>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</si>
  <si>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</si>
  <si>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</si>
  <si>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</si>
  <si>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</si>
  <si>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</si>
  <si>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</si>
  <si>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</si>
  <si>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</si>
  <si>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</si>
  <si>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</si>
  <si>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</si>
  <si>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</si>
  <si>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</si>
  <si>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</si>
  <si>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</si>
  <si>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</si>
  <si>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</si>
  <si>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</si>
  <si>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</si>
  <si>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</si>
  <si>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</si>
  <si>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</si>
  <si>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</si>
  <si>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</si>
  <si>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</si>
  <si>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</si>
  <si>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</si>
  <si>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</si>
  <si>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</si>
  <si>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</si>
  <si>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</si>
  <si>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</si>
  <si>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</si>
  <si>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</si>
  <si>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</si>
  <si>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</si>
  <si>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</si>
  <si>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</si>
  <si>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</si>
  <si>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</si>
  <si>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</si>
  <si>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</si>
  <si>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</si>
  <si>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</si>
  <si>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</si>
  <si>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</si>
  <si>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</si>
  <si>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</si>
  <si>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</si>
  <si>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</si>
  <si>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</si>
  <si>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</si>
  <si>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</si>
  <si>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</si>
  <si>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</si>
  <si>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</si>
  <si>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</si>
  <si>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</si>
  <si>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</si>
  <si>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</si>
  <si>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</si>
  <si>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</si>
  <si>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</si>
  <si>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</si>
  <si>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</si>
  <si>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</si>
  <si>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</si>
  <si>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</si>
  <si>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</si>
  <si>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</si>
  <si>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</si>
  <si>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</si>
  <si>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</si>
  <si>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</si>
  <si>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</si>
  <si>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</si>
  <si>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</si>
  <si>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</si>
  <si>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</si>
  <si>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</si>
  <si>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</si>
  <si>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</si>
  <si>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</si>
  <si>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</si>
  <si>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</si>
  <si>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</si>
  <si>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</si>
  <si>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</si>
  <si>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</si>
  <si>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</si>
  <si>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</si>
  <si>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</si>
  <si>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</si>
  <si>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</si>
  <si>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</si>
  <si>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</si>
  <si>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</si>
  <si>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</si>
  <si>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</si>
  <si>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</si>
  <si>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</si>
  <si>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</si>
  <si>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</si>
  <si>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</si>
  <si>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</si>
  <si>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</si>
  <si>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</si>
  <si>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</si>
  <si>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</si>
  <si>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</si>
  <si>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</si>
  <si>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</si>
  <si>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</si>
  <si>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</si>
  <si>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</si>
  <si>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</si>
  <si>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</si>
  <si>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</si>
  <si>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</si>
  <si>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</si>
  <si>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</si>
  <si>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</si>
  <si>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</si>
  <si>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</si>
  <si>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</si>
  <si>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</si>
  <si>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</si>
  <si>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</si>
  <si>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</si>
  <si>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</si>
  <si>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</si>
  <si>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</si>
  <si>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</si>
  <si>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</si>
  <si>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</si>
  <si>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</si>
  <si>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</si>
  <si>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</si>
  <si>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</si>
  <si>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</si>
  <si>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</si>
  <si>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</si>
  <si>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</si>
  <si>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</si>
  <si>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</si>
  <si>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</si>
  <si>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</si>
  <si>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</si>
  <si>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</si>
  <si>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</si>
  <si>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</si>
  <si>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</si>
  <si>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</si>
  <si>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</si>
  <si>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</si>
  <si>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</si>
  <si>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</si>
  <si>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</si>
  <si>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</si>
  <si>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</si>
  <si>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</si>
  <si>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</si>
  <si>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</si>
  <si>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</si>
  <si>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</si>
  <si>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</si>
  <si>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</si>
  <si>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</si>
  <si>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</si>
  <si>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</si>
  <si>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</si>
  <si>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</si>
  <si>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</si>
  <si>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</si>
  <si>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</si>
  <si>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</si>
  <si>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</si>
  <si>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</si>
  <si>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</si>
  <si>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</si>
  <si>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</si>
  <si>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</si>
  <si>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</si>
  <si>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</si>
  <si>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</si>
  <si>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</si>
  <si>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</si>
  <si>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</si>
  <si>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</si>
  <si>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</si>
  <si>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</si>
  <si>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</si>
  <si>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</si>
  <si>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</si>
  <si>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</si>
  <si>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</si>
  <si>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</si>
  <si>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</si>
  <si>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</si>
  <si>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</si>
  <si>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</si>
  <si>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</si>
  <si>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</si>
  <si>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</si>
  <si>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</si>
  <si>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</si>
  <si>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</si>
  <si>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</si>
  <si>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</si>
  <si>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</si>
  <si>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</si>
  <si>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</si>
  <si>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</si>
  <si>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</si>
  <si>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</si>
  <si>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</si>
  <si>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</si>
  <si>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</si>
  <si>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</si>
  <si>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</si>
  <si>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</si>
  <si>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</si>
  <si>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</si>
  <si>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</si>
  <si>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</si>
  <si>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</si>
  <si>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</si>
  <si>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</si>
  <si>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</si>
  <si>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</si>
  <si>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</si>
  <si>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</si>
  <si>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</si>
  <si>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</si>
  <si>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</si>
  <si>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</si>
  <si>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</si>
  <si>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</si>
  <si>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</si>
  <si>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</si>
  <si>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</si>
  <si>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</si>
  <si>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</si>
  <si>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</si>
  <si>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</si>
  <si>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</si>
  <si>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</si>
  <si>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</si>
  <si>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</si>
  <si>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</si>
  <si>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</si>
  <si>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</si>
  <si>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</si>
  <si>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</si>
  <si>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</si>
  <si>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</si>
  <si>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</si>
  <si>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</si>
  <si>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</si>
  <si>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</si>
  <si>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</si>
  <si>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</si>
  <si>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</si>
  <si>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</si>
  <si>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</si>
  <si>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</si>
  <si>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</si>
  <si>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</si>
  <si>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</si>
  <si>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</si>
  <si>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</si>
  <si>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</si>
  <si>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</si>
  <si>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</si>
  <si>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</si>
  <si>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</si>
  <si>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</si>
  <si>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</si>
  <si>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</si>
  <si>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</si>
  <si>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</si>
  <si>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</si>
  <si>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</si>
  <si>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</si>
  <si>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</si>
  <si>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</si>
  <si>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</si>
  <si>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</si>
  <si>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</si>
  <si>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</si>
  <si>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</si>
  <si>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</si>
  <si>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</si>
  <si>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</si>
  <si>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</si>
  <si>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</si>
  <si>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</si>
  <si>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</si>
  <si>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</si>
  <si>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</si>
  <si>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</si>
  <si>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</si>
  <si>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</si>
  <si>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</si>
  <si>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</si>
  <si>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</si>
  <si>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</si>
  <si>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</si>
  <si>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</si>
  <si>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</si>
  <si>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</si>
  <si>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</si>
  <si>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</si>
  <si>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</si>
  <si>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</si>
  <si>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</si>
  <si>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</si>
  <si>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</si>
  <si>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</si>
  <si>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</si>
  <si>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</si>
  <si>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</si>
  <si>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</si>
  <si>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</si>
  <si>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</si>
  <si>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</si>
  <si>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</si>
  <si>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</si>
  <si>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</si>
  <si>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</si>
  <si>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</si>
  <si>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</si>
  <si>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</si>
  <si>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</si>
  <si>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</si>
  <si>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</si>
  <si>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</si>
  <si>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</si>
  <si>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</si>
  <si>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</si>
  <si>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</si>
  <si>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</si>
  <si>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</si>
  <si>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</si>
  <si>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</si>
  <si>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</si>
  <si>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</si>
  <si>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</si>
  <si>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</si>
  <si>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</si>
  <si>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</si>
  <si>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</si>
  <si>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</si>
  <si>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</si>
  <si>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</si>
  <si>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</si>
  <si>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</si>
  <si>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</si>
  <si>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</si>
  <si>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</si>
  <si>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</si>
  <si>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</si>
  <si>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</si>
  <si>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</si>
  <si>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</si>
  <si>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</si>
  <si>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</si>
  <si>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</si>
  <si>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</si>
  <si>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</si>
  <si>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</si>
  <si>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</si>
  <si>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</si>
  <si>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</si>
  <si>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</si>
  <si>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</si>
  <si>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</si>
  <si>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</si>
  <si>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</si>
  <si>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</si>
  <si>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</si>
  <si>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</si>
  <si>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</si>
  <si>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</si>
  <si>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</si>
  <si>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</si>
  <si>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</si>
  <si>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</si>
  <si>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</si>
  <si>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</si>
  <si>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</si>
  <si>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</si>
  <si>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</si>
  <si>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</si>
  <si>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</si>
  <si>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</si>
  <si>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</si>
  <si>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</si>
  <si>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</si>
  <si>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</si>
  <si>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</si>
  <si>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</si>
  <si>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</si>
  <si>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</si>
  <si>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</si>
  <si>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</si>
  <si>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</si>
  <si>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</si>
  <si>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</si>
  <si>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</si>
  <si>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</si>
  <si>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</si>
  <si>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</si>
  <si>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</si>
  <si>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</si>
  <si>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</si>
  <si>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</si>
  <si>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</si>
  <si>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</si>
  <si>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</si>
  <si>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</si>
  <si>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</si>
  <si>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</si>
  <si>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</si>
  <si>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</si>
  <si>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</si>
  <si>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</si>
  <si>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</si>
  <si>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</si>
  <si>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</si>
  <si>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</si>
  <si>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</si>
  <si>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</si>
  <si>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</si>
  <si>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</si>
  <si>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</si>
  <si>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</si>
  <si>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</si>
  <si>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</si>
  <si>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</si>
  <si>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</si>
  <si>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</si>
  <si>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</si>
  <si>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</si>
  <si>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</si>
  <si>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</si>
  <si>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</si>
  <si>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</si>
  <si>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</si>
  <si>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</si>
  <si>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</si>
  <si>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</si>
  <si>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</si>
  <si>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</si>
  <si>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</si>
  <si>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</si>
  <si>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</si>
  <si>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</si>
  <si>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</si>
  <si>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</si>
  <si>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</si>
  <si>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</si>
  <si>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</si>
  <si>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</si>
  <si>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</si>
  <si>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</si>
  <si>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</si>
  <si>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</si>
  <si>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</si>
  <si>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</si>
  <si>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</si>
  <si>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</si>
  <si>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</si>
  <si>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</si>
  <si>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</si>
  <si>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</si>
  <si>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</si>
  <si>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</si>
  <si>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</si>
  <si>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</si>
  <si>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</si>
  <si>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</si>
  <si>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</si>
  <si>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</si>
  <si>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</si>
  <si>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</si>
  <si>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</si>
  <si>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</si>
  <si>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</si>
  <si>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</si>
  <si>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</si>
  <si>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</si>
  <si>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</si>
  <si>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</si>
  <si>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</si>
  <si>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</si>
  <si>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</si>
  <si>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</si>
  <si>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</si>
  <si>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</si>
  <si>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</si>
  <si>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</si>
  <si>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</si>
  <si>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</si>
  <si>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</si>
  <si>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</si>
  <si>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</si>
  <si>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</si>
  <si>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</si>
  <si>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</si>
  <si>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</si>
  <si>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</si>
  <si>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</si>
  <si>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</si>
  <si>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</si>
  <si>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</si>
  <si>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</si>
  <si>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</si>
  <si>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</si>
  <si>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</si>
  <si>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</si>
  <si>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</si>
  <si>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</si>
  <si>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</si>
  <si>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</si>
  <si>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</si>
  <si>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</si>
  <si>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</si>
  <si>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</si>
  <si>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</si>
  <si>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</si>
  <si>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</si>
  <si>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</si>
  <si>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</si>
  <si>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</si>
  <si>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</si>
  <si>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</si>
  <si>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</si>
  <si>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</si>
  <si>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</si>
  <si>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</si>
  <si>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</si>
  <si>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</si>
  <si>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</si>
  <si>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</si>
  <si>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</si>
  <si>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</si>
  <si>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</si>
  <si>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</si>
  <si>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</si>
  <si>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</si>
  <si>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</si>
  <si>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</si>
  <si>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</si>
  <si>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</si>
  <si>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</si>
  <si>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</si>
  <si>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</si>
  <si>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</si>
  <si>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</si>
  <si>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</si>
  <si>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</si>
  <si>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</si>
  <si>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</si>
  <si>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</si>
  <si>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</si>
  <si>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</si>
  <si>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</si>
  <si>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</si>
  <si>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</si>
  <si>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</si>
  <si>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</si>
  <si>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</si>
  <si>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</si>
  <si>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</si>
  <si>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</si>
  <si>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</si>
  <si>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</si>
  <si>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</si>
  <si>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</si>
  <si>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</si>
  <si>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</si>
  <si>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</si>
  <si>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</si>
  <si>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</si>
  <si>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</si>
  <si>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</si>
  <si>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</si>
  <si>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</si>
  <si>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</si>
  <si>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</si>
  <si>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</si>
  <si>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</si>
  <si>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</si>
  <si>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</si>
  <si>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</si>
  <si>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</si>
  <si>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</si>
  <si>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</si>
  <si>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</si>
  <si>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</si>
  <si>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</si>
  <si>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</si>
  <si>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</si>
  <si>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</si>
  <si>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</si>
  <si>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</si>
  <si>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</si>
  <si>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</si>
  <si>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</si>
  <si>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</si>
  <si>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</si>
  <si>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</si>
  <si>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</si>
  <si>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</si>
  <si>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</si>
  <si>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</si>
  <si>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</si>
  <si>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</si>
  <si>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</si>
  <si>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</si>
  <si>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</si>
  <si>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</si>
  <si>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</si>
  <si>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</si>
  <si>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</si>
  <si>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</si>
  <si>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</si>
  <si>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</si>
  <si>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</si>
  <si>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</si>
  <si>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</si>
  <si>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</si>
  <si>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</si>
  <si>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</si>
  <si>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</si>
  <si>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</si>
  <si>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</si>
  <si>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</si>
  <si>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</si>
  <si>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</si>
  <si>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</si>
  <si>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</si>
  <si>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</si>
  <si>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</si>
  <si>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</si>
  <si>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</si>
  <si>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</si>
  <si>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</si>
  <si>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</si>
  <si>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</si>
  <si>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</si>
  <si>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</si>
  <si>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</si>
  <si>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</si>
  <si>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</si>
  <si>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</si>
  <si>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</si>
  <si>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</si>
  <si>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</si>
  <si>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</si>
  <si>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</si>
  <si>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</si>
  <si>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</si>
  <si>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</si>
  <si>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</si>
  <si>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</si>
  <si>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</si>
  <si>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</si>
  <si>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</si>
  <si>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</si>
  <si>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</si>
  <si>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</si>
  <si>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</si>
  <si>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</si>
  <si>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</si>
  <si>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</si>
  <si>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</si>
  <si>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</si>
  <si>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</si>
  <si>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</si>
  <si>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</si>
  <si>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</si>
  <si>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</si>
  <si>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</si>
  <si>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</si>
  <si>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</si>
  <si>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</si>
  <si>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</si>
  <si>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</si>
  <si>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</si>
  <si>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</si>
  <si>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</si>
  <si>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</si>
  <si>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</si>
  <si>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</si>
  <si>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</si>
  <si>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</si>
  <si>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</si>
  <si>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</si>
  <si>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</si>
  <si>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</si>
  <si>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</si>
  <si>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</si>
  <si>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</si>
  <si>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</si>
  <si>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</si>
  <si>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</si>
  <si>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</si>
  <si>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</si>
  <si>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</si>
  <si>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</si>
  <si>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</si>
  <si>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</si>
  <si>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</si>
  <si>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</si>
  <si>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</si>
  <si>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</si>
  <si>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</si>
  <si>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</si>
  <si>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</si>
  <si>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</si>
  <si>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</si>
  <si>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</si>
  <si>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</si>
  <si>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</si>
  <si>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</si>
  <si>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</si>
  <si>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</si>
  <si>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</si>
  <si>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</si>
  <si>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</si>
  <si>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</si>
  <si>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</si>
  <si>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</si>
  <si>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</si>
  <si>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</si>
  <si>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</si>
  <si>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</si>
  <si>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</si>
  <si>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</si>
  <si>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</si>
  <si>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</si>
  <si>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</si>
  <si>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</si>
  <si>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</si>
  <si>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</si>
  <si>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</si>
  <si>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</si>
  <si>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</si>
  <si>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</si>
  <si>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</si>
  <si>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</si>
  <si>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</si>
  <si>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</si>
  <si>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</si>
  <si>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</si>
  <si>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</si>
  <si>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</si>
  <si>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</si>
  <si>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</si>
  <si>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</si>
  <si>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</si>
  <si>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</si>
  <si>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</si>
  <si>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</si>
  <si>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</si>
  <si>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</si>
  <si>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</si>
  <si>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</si>
  <si>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</si>
  <si>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</si>
  <si>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</si>
  <si>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</si>
  <si>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</si>
  <si>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</si>
  <si>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</si>
  <si>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</si>
  <si>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</si>
  <si>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</si>
  <si>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</si>
  <si>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</si>
  <si>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</si>
  <si>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</si>
  <si>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</si>
  <si>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</si>
  <si>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</si>
  <si>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</si>
  <si>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</si>
  <si>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</si>
  <si>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</si>
  <si>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</si>
  <si>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</si>
  <si>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</si>
  <si>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</si>
  <si>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</si>
  <si>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</si>
  <si>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</si>
  <si>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</si>
  <si>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</si>
  <si>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</si>
  <si>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</si>
  <si>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</si>
  <si>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</si>
  <si>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</si>
  <si>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</si>
  <si>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</si>
  <si>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</si>
  <si>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</si>
  <si>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</si>
  <si>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</si>
  <si>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</si>
  <si>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</si>
  <si>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</si>
  <si>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</si>
  <si>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</si>
  <si>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</si>
  <si>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</si>
  <si>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</si>
  <si>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</si>
  <si>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</si>
  <si>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</si>
  <si>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</si>
  <si>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</si>
  <si>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</si>
  <si>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</si>
  <si>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</si>
  <si>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</si>
  <si>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</si>
  <si>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</si>
  <si>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</si>
  <si>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</si>
  <si>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</si>
  <si>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</si>
  <si>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</si>
  <si>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</si>
  <si>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</si>
  <si>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</si>
  <si>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</si>
  <si>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</si>
  <si>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</si>
  <si>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</si>
  <si>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</si>
  <si>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</si>
  <si>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</si>
  <si>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</si>
  <si>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</si>
  <si>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</si>
  <si>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</si>
  <si>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</si>
  <si>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</si>
  <si>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</si>
  <si>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</si>
  <si>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</si>
  <si>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</si>
  <si>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</si>
  <si>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</si>
  <si>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</si>
  <si>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</si>
  <si>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</si>
  <si>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</si>
  <si>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</si>
  <si>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</si>
  <si>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</si>
  <si>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</si>
  <si>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</si>
  <si>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</si>
  <si>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</si>
  <si>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</si>
  <si>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</si>
  <si>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</si>
  <si>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</si>
  <si>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</si>
  <si>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</si>
  <si>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</si>
  <si>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</si>
  <si>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</si>
  <si>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</si>
  <si>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</si>
  <si>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</si>
  <si>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</si>
  <si>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</si>
  <si>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</si>
  <si>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</si>
  <si>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</si>
  <si>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</si>
  <si>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</si>
  <si>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</si>
  <si>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</si>
  <si>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</si>
  <si>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</si>
  <si>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</si>
  <si>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</si>
  <si>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</si>
  <si>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</si>
  <si>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</si>
  <si>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</si>
  <si>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</si>
  <si>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</si>
  <si>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</si>
  <si>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</si>
  <si>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</si>
  <si>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</si>
  <si>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</si>
  <si>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</si>
  <si>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</si>
  <si>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</si>
  <si>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</si>
  <si>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</si>
  <si>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</si>
  <si>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</si>
  <si>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</si>
  <si>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</si>
  <si>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</si>
  <si>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</si>
  <si>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</si>
  <si>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</si>
  <si>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</si>
  <si>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</si>
  <si>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</si>
  <si>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</si>
  <si>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</si>
  <si>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</si>
  <si>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</si>
  <si>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</si>
  <si>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</si>
  <si>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</si>
  <si>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</si>
  <si>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</si>
  <si>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</si>
  <si>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</si>
  <si>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</si>
  <si>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</si>
  <si>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</si>
  <si>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</si>
  <si>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</si>
  <si>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</si>
  <si>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</si>
  <si>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</si>
  <si>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</si>
  <si>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</si>
  <si>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</si>
  <si>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</si>
  <si>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</si>
  <si>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</si>
  <si>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</si>
  <si>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</si>
  <si>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</si>
  <si>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</si>
  <si>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</si>
  <si>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</si>
  <si>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</si>
  <si>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</si>
  <si>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</si>
  <si>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</si>
  <si>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</si>
  <si>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</si>
  <si>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</si>
  <si>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</si>
  <si>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</si>
  <si>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</si>
  <si>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</si>
  <si>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</si>
  <si>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</si>
  <si>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</si>
  <si>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</si>
  <si>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</si>
  <si>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</si>
  <si>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</si>
  <si>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</si>
  <si>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</si>
  <si>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</si>
  <si>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</si>
  <si>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</si>
  <si>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</si>
  <si>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</si>
  <si>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</si>
  <si>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</si>
  <si>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</si>
  <si>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</si>
  <si>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</si>
  <si>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</si>
  <si>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</si>
  <si>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</si>
  <si>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</si>
  <si>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</si>
  <si>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</si>
  <si>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</si>
  <si>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</si>
  <si>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</si>
  <si>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</si>
  <si>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</si>
  <si>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</si>
  <si>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</si>
  <si>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</si>
  <si>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</si>
  <si>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</si>
  <si>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</si>
  <si>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</si>
  <si>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</si>
  <si>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</si>
  <si>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</si>
  <si>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</si>
  <si>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</si>
  <si>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</si>
  <si>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</si>
  <si>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</si>
  <si>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</si>
  <si>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</si>
  <si>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</si>
  <si>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</si>
  <si>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</si>
  <si>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</si>
  <si>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</si>
  <si>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</si>
  <si>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</si>
  <si>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</si>
  <si>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</si>
  <si>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</si>
  <si>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</si>
  <si>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</si>
  <si>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</si>
  <si>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</si>
  <si>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</si>
  <si>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</si>
  <si>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</si>
  <si>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</si>
  <si>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</si>
  <si>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</si>
  <si>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</si>
  <si>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</si>
  <si>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</si>
  <si>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</si>
  <si>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</si>
  <si>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</si>
  <si>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</si>
  <si>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</si>
  <si>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</si>
  <si>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</si>
  <si>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</si>
  <si>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</si>
  <si>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</si>
  <si>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</si>
  <si>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</si>
  <si>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</si>
  <si>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</si>
  <si>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</si>
  <si>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</si>
  <si>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</si>
  <si>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</si>
  <si>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</si>
  <si>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</si>
  <si>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</si>
  <si>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</si>
  <si>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</si>
  <si>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</si>
  <si>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</si>
  <si>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</si>
  <si>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</si>
  <si>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</si>
  <si>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</si>
  <si>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</si>
  <si>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</si>
  <si>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</si>
  <si>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</si>
  <si>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</si>
  <si>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</si>
  <si>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</si>
  <si>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</si>
  <si>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</si>
  <si>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</si>
  <si>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</si>
  <si>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</si>
  <si>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</si>
  <si>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</si>
  <si>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</si>
  <si>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</si>
  <si>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</si>
  <si>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</si>
  <si>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</si>
  <si>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</si>
  <si>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</si>
  <si>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</si>
  <si>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</si>
  <si>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</si>
  <si>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</si>
  <si>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</si>
  <si>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</si>
  <si>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</si>
  <si>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</si>
  <si>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</si>
  <si>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</si>
  <si>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</si>
  <si>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</si>
  <si>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</si>
  <si>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</si>
  <si>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</si>
  <si>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</si>
  <si>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</si>
  <si>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</si>
  <si>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</si>
  <si>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</si>
  <si>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</si>
  <si>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</si>
  <si>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</si>
  <si>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</si>
  <si>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</si>
  <si>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</si>
  <si>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</si>
  <si>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</si>
  <si>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</si>
  <si>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</si>
  <si>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</si>
  <si>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</si>
  <si>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</si>
  <si>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</si>
  <si>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</si>
  <si>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</si>
  <si>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</si>
  <si>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</si>
  <si>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</si>
  <si>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</si>
  <si>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</si>
  <si>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</si>
  <si>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</si>
  <si>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</si>
  <si>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</si>
  <si>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</si>
  <si>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</si>
  <si>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</si>
  <si>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</si>
  <si>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</si>
  <si>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</si>
  <si>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</si>
  <si>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</si>
  <si>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</si>
  <si>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</si>
  <si>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</si>
  <si>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</si>
  <si>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</si>
  <si>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</si>
  <si>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</si>
  <si>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</si>
  <si>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</si>
  <si>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</si>
  <si>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</si>
  <si>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</si>
  <si>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</si>
  <si>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</si>
  <si>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</si>
  <si>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</si>
  <si>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</si>
  <si>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</si>
  <si>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</si>
  <si>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</si>
  <si>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</si>
  <si>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</si>
  <si>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</si>
  <si>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</si>
  <si>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</si>
  <si>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</si>
  <si>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</si>
  <si>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</si>
  <si>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</si>
  <si>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</si>
  <si>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</si>
  <si>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</si>
  <si>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</si>
  <si>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</si>
  <si>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</si>
  <si>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</si>
  <si>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</si>
  <si>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</si>
  <si>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</si>
  <si>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</si>
  <si>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</si>
  <si>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</si>
  <si>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</si>
  <si>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</si>
  <si>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</si>
  <si>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</si>
  <si>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</si>
  <si>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</si>
  <si>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</si>
  <si>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</si>
  <si>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</si>
  <si>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</si>
  <si>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</si>
  <si>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</si>
  <si>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</si>
  <si>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</si>
  <si>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</si>
  <si>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</si>
  <si>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</si>
  <si>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</si>
  <si>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</si>
  <si>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</si>
  <si>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</si>
  <si>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</si>
  <si>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</si>
  <si>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</si>
  <si>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</si>
  <si>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</si>
  <si>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</si>
  <si>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</si>
  <si>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</si>
  <si>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</si>
  <si>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</si>
  <si>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</si>
  <si>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</si>
  <si>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</si>
  <si>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</si>
  <si>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</si>
  <si>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</si>
  <si>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</si>
  <si>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</si>
  <si>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</si>
  <si>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</si>
  <si>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</si>
  <si>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</si>
  <si>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</si>
  <si>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</si>
  <si>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</si>
  <si>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</si>
  <si>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</si>
  <si>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</si>
  <si>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</si>
  <si>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</si>
  <si>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</si>
  <si>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</si>
  <si>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</si>
  <si>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</si>
  <si>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</si>
  <si>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</si>
  <si>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</si>
  <si>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</si>
  <si>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</si>
  <si>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</si>
  <si>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</si>
  <si>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</si>
  <si>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</si>
  <si>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</si>
  <si>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</si>
  <si>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</si>
  <si>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</si>
  <si>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</si>
  <si>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</si>
  <si>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</si>
  <si>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</si>
  <si>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</si>
  <si>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</si>
  <si>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</si>
  <si>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</si>
  <si>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</si>
  <si>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(All)</t>
  </si>
  <si>
    <t>Count of outcome</t>
  </si>
  <si>
    <t>Grand Total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</si>
  <si>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</si>
  <si>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</si>
  <si>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</si>
  <si>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</si>
  <si>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</si>
  <si>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</si>
  <si>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</si>
  <si>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</si>
  <si>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</si>
  <si>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</si>
  <si>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</si>
  <si>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</si>
  <si>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</si>
  <si>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</si>
  <si>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</si>
  <si>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Months (Date Created Conversion)</t>
  </si>
  <si>
    <t>Goal</t>
  </si>
  <si>
    <t>Number Successful</t>
  </si>
  <si>
    <t>Number Failed</t>
  </si>
  <si>
    <t>Total Projects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</si>
  <si>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</si>
  <si>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</si>
  <si>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</si>
  <si>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</si>
  <si>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</si>
  <si>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</si>
  <si>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</si>
  <si>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</si>
  <si>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</si>
  <si>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</si>
  <si>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</si>
  <si>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</si>
  <si>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35000 to 39999</t>
  </si>
  <si>
    <t>Number Canceled</t>
  </si>
  <si>
    <t>Pecentage Successful</t>
  </si>
  <si>
    <t>Greater than 50000</t>
  </si>
  <si>
    <t>Mean</t>
  </si>
  <si>
    <t>Median</t>
  </si>
  <si>
    <t>Minimum</t>
  </si>
  <si>
    <t>Maximum</t>
  </si>
  <si>
    <t>No. of backers</t>
  </si>
  <si>
    <t>Sucessful</t>
  </si>
  <si>
    <t>Failed</t>
  </si>
  <si>
    <t>Std deviation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</si>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</sst>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3" fontId="16" fillId="0" borderId="0" xfId="0" applyNumberFormat="1" applyFont="1" applyAlignment="1">
      <alignment horizontal="center"/>
    </xf>
    <xf numFmtId="3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14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NumberFormat="1"/>
    <xf numFmtId="9" fontId="0" fillId="0" borderId="0" xfId="42" applyFont="1"/>
    <xf numFmtId="10" fontId="0" fillId="0" borderId="0" xfId="42" applyNumberFormat="1" applyFont="1"/>
    <xf numFmtId="9" fontId="0" fillId="0" borderId="0" xfId="42" applyNumberFormat="1" applyFont="1"/>
    <xf numFmtId="3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Copy.xlsx]Pivot Parent Category!PivotTable1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F-418F-A414-8CE7FD1DD152}"/>
            </c:ext>
          </c:extLst>
        </c:ser>
        <c:ser>
          <c:idx val="1"/>
          <c:order val="1"/>
          <c:tx>
            <c:strRef>
              <c:f>'Pivot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F-418F-A414-8CE7FD1DD152}"/>
            </c:ext>
          </c:extLst>
        </c:ser>
        <c:ser>
          <c:idx val="2"/>
          <c:order val="2"/>
          <c:tx>
            <c:strRef>
              <c:f>'Pivot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F-418F-A414-8CE7FD1DD152}"/>
            </c:ext>
          </c:extLst>
        </c:ser>
        <c:ser>
          <c:idx val="3"/>
          <c:order val="3"/>
          <c:tx>
            <c:strRef>
              <c:f>'Pivot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6F-418F-A414-8CE7FD1DD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156896"/>
        <c:axId val="720860016"/>
      </c:barChart>
      <c:catAx>
        <c:axId val="7141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60016"/>
        <c:crosses val="autoZero"/>
        <c:auto val="1"/>
        <c:lblAlgn val="ctr"/>
        <c:lblOffset val="100"/>
        <c:noMultiLvlLbl val="0"/>
      </c:catAx>
      <c:valAx>
        <c:axId val="720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Copy.xlsx]Pivot Sub Category!PivotTable1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5-4A32-9AAA-AD1755D1B4F0}"/>
            </c:ext>
          </c:extLst>
        </c:ser>
        <c:ser>
          <c:idx val="1"/>
          <c:order val="1"/>
          <c:tx>
            <c:strRef>
              <c:f>'Pivot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5-4A32-9AAA-AD1755D1B4F0}"/>
            </c:ext>
          </c:extLst>
        </c:ser>
        <c:ser>
          <c:idx val="2"/>
          <c:order val="2"/>
          <c:tx>
            <c:strRef>
              <c:f>'Pivot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5-4A32-9AAA-AD1755D1B4F0}"/>
            </c:ext>
          </c:extLst>
        </c:ser>
        <c:ser>
          <c:idx val="3"/>
          <c:order val="3"/>
          <c:tx>
            <c:strRef>
              <c:f>'Pivot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5-4A32-9AAA-AD1755D1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156896"/>
        <c:axId val="720860016"/>
      </c:barChart>
      <c:catAx>
        <c:axId val="7141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60016"/>
        <c:crosses val="autoZero"/>
        <c:auto val="1"/>
        <c:lblAlgn val="ctr"/>
        <c:lblOffset val="100"/>
        <c:noMultiLvlLbl val="0"/>
      </c:catAx>
      <c:valAx>
        <c:axId val="720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Copy.xlsx]Pivot Months!PivotTable1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Months'!$B$4:$B$5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Months'!$B$6:$B$18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1-4D12-896B-212BA1C2B6BD}"/>
            </c:ext>
          </c:extLst>
        </c:ser>
        <c:ser>
          <c:idx val="1"/>
          <c:order val="1"/>
          <c:tx>
            <c:strRef>
              <c:f>'Pivot Months'!$C$4:$C$5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Months'!$C$6:$C$18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1-4D12-896B-212BA1C2B6BD}"/>
            </c:ext>
          </c:extLst>
        </c:ser>
        <c:ser>
          <c:idx val="2"/>
          <c:order val="2"/>
          <c:tx>
            <c:strRef>
              <c:f>'Pivot Months'!$D$4:$D$5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Months'!$D$6:$D$18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1-4D12-896B-212BA1C2B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43664"/>
        <c:axId val="843255248"/>
      </c:lineChart>
      <c:catAx>
        <c:axId val="7926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55248"/>
        <c:crosses val="autoZero"/>
        <c:auto val="1"/>
        <c:lblAlgn val="ctr"/>
        <c:lblOffset val="100"/>
        <c:noMultiLvlLbl val="0"/>
      </c:catAx>
      <c:valAx>
        <c:axId val="8432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Bonus!$H$3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Bonus!$H$4:$H$15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B-4D2F-B73B-5D0B50243D6B}"/>
            </c:ext>
          </c:extLst>
        </c:ser>
        <c:ser>
          <c:idx val="1"/>
          <c:order val="1"/>
          <c:tx>
            <c:strRef>
              <c:f>Bonus!$G$3</c:f>
              <c:strCache>
                <c:ptCount val="1"/>
                <c:pt idx="0">
                  <c:v>Pecentage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Bonus!$G$4:$G$15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B-4D2F-B73B-5D0B50243D6B}"/>
            </c:ext>
          </c:extLst>
        </c:ser>
        <c:ser>
          <c:idx val="2"/>
          <c:order val="2"/>
          <c:tx>
            <c:strRef>
              <c:f>Bonus!$I$3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Bonus!$I$4:$I$15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8B-4D2F-B73B-5D0B5024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16256"/>
        <c:axId val="35054848"/>
      </c:lineChart>
      <c:catAx>
        <c:axId val="1336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4848"/>
        <c:crosses val="autoZero"/>
        <c:auto val="1"/>
        <c:lblAlgn val="ctr"/>
        <c:lblOffset val="100"/>
        <c:noMultiLvlLbl val="0"/>
      </c:catAx>
      <c:valAx>
        <c:axId val="35054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252411</xdr:colOff>
      <xdr:row>7</xdr:row>
      <xdr:rowOff>200024</xdr:rowOff>
    </xdr:from>
    <xdr:to>
      <xdr:col>17</xdr:col>
      <xdr:colOff>171450</xdr:colOff>
      <xdr:row>28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4F778-B70D-9AAE-2B7E-3576E7E6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252411</xdr:colOff>
      <xdr:row>7</xdr:row>
      <xdr:rowOff>200024</xdr:rowOff>
    </xdr:from>
    <xdr:to>
      <xdr:col>17</xdr:col>
      <xdr:colOff>171450</xdr:colOff>
      <xdr:row>28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D68AA-E365-49A0-8DA3-9E26EA6D7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366711</xdr:colOff>
      <xdr:row>3</xdr:row>
      <xdr:rowOff>190500</xdr:rowOff>
    </xdr:from>
    <xdr:to>
      <xdr:col>15</xdr:col>
      <xdr:colOff>495300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7A53A-DAFA-60B4-4EB5-1CD162BF6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18</xdr:row>
      <xdr:rowOff>85725</xdr:rowOff>
    </xdr:from>
    <xdr:to>
      <xdr:col>8</xdr:col>
      <xdr:colOff>1209675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DCA701-9309-9478-2546-1F76A46F0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40.823680439818" createdVersion="8" refreshedVersion="8" minRefreshableVersion="3" recordCount="1000" xr:uid="{E9619034-1370-4D69-AA1F-2B905797709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3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28EDD-8CB3-47A1-9EC3-D55FE7F1D4E9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compact="0" compactData="0" gridDropZones="1" multipleFieldFilters="0" chartFormat="1">
  <location ref="A3:F14" firstHeaderRow="1" firstDataRow="2" firstDataCol="1" rowPageCount="1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compact="0" numFmtId="2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11E82-D4BA-4D10-89E0-F64534EC192A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compact="0" compactData="0" gridDropZones="1" multipleFieldFilters="0" chartFormat="2">
  <location ref="A4:F30" firstHeaderRow="1" firstDataRow="2" firstDataCol="1" rowPageCount="2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compact="0" numFmtId="2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compact="0" outline="0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F9AC0-280A-42D6-A7C5-0C994B3490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2">
  <location ref="A4:E18" firstHeaderRow="1" firstDataRow="2" firstDataCol="1" rowPageCount="2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axis="axisCol" dataField="1" compact="0" outline="0" showAll="0">
      <items count="5">
        <item x="3"/>
        <item x="0"/>
        <item h="1" x="2"/>
        <item x="1"/>
        <item t="default"/>
      </items>
    </pivotField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FBFC-983E-40E3-8432-054FEC1F9017}">
  <dimension ref="A1:M40"/>
  <sheetViews>
    <sheetView workbookViewId="0">
      <selection activeCell="F27" sqref="F27"/>
    </sheetView>
  </sheetViews>
  <sheetFormatPr defaultRowHeight="15.75" x14ac:dyDescent="0.25"/>
  <cols>
    <col min="1" max="1" width="16.5" bestFit="1" customWidth="1"/>
    <col min="2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2066</v>
      </c>
    </row>
    <row r="3" spans="1:6" x14ac:dyDescent="0.25">
      <c r="A3" s="8" t="s">
        <v>2067</v>
      </c>
    </row>
    <row r="4" spans="1:6" x14ac:dyDescent="0.25"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5">
      <c r="A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t="s">
        <v>2063</v>
      </c>
      <c r="E8">
        <v>4</v>
      </c>
      <c r="F8">
        <v>4</v>
      </c>
    </row>
    <row r="9" spans="1:6" x14ac:dyDescent="0.25">
      <c r="A9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  <row r="32" spans="9:13" x14ac:dyDescent="0.25">
      <c r="I32" s="15"/>
      <c r="J32" s="15"/>
      <c r="K32" s="15"/>
      <c r="L32" s="15"/>
      <c r="M32" s="10"/>
    </row>
    <row r="33" spans="9:13" x14ac:dyDescent="0.25">
      <c r="I33" s="15"/>
      <c r="J33" s="15"/>
      <c r="K33" s="15"/>
      <c r="L33" s="15"/>
      <c r="M33" s="10"/>
    </row>
    <row r="34" spans="9:13" x14ac:dyDescent="0.25">
      <c r="I34" s="15"/>
      <c r="J34" s="15"/>
      <c r="K34" s="15"/>
      <c r="L34" s="15"/>
      <c r="M34" s="10"/>
    </row>
    <row r="35" spans="9:13" x14ac:dyDescent="0.25">
      <c r="I35" s="15"/>
      <c r="J35" s="15"/>
      <c r="K35" s="15"/>
      <c r="L35" s="15"/>
      <c r="M35" s="10"/>
    </row>
    <row r="36" spans="9:13" x14ac:dyDescent="0.25">
      <c r="I36" s="15"/>
      <c r="J36" s="15"/>
      <c r="K36" s="15"/>
      <c r="L36" s="15"/>
      <c r="M36" s="10"/>
    </row>
    <row r="37" spans="9:13" x14ac:dyDescent="0.25">
      <c r="I37" s="15"/>
      <c r="J37" s="15"/>
      <c r="K37" s="15"/>
      <c r="L37" s="15"/>
      <c r="M37" s="10"/>
    </row>
    <row r="38" spans="9:13" x14ac:dyDescent="0.25">
      <c r="I38" s="15"/>
      <c r="J38" s="15"/>
      <c r="K38" s="15"/>
      <c r="L38" s="15"/>
      <c r="M38" s="10"/>
    </row>
    <row r="39" spans="9:13" x14ac:dyDescent="0.25">
      <c r="I39" s="15"/>
      <c r="J39" s="15"/>
      <c r="K39" s="15"/>
      <c r="L39" s="15"/>
      <c r="M39" s="10"/>
    </row>
    <row r="40" spans="9:13" x14ac:dyDescent="0.25">
      <c r="I40" s="15"/>
      <c r="J40" s="15"/>
      <c r="K40" s="15"/>
      <c r="L40" s="15"/>
      <c r="M40" s="10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EA78-61BA-462E-98FC-4AF6576FFE46}">
  <dimension ref="A1:R68"/>
  <sheetViews>
    <sheetView workbookViewId="0">
      <selection activeCell="H39" sqref="H39:R65"/>
    </sheetView>
  </sheetViews>
  <sheetFormatPr defaultRowHeight="15.75" x14ac:dyDescent="0.25"/>
  <cols>
    <col min="1" max="1" width="16.5" bestFit="1" customWidth="1"/>
    <col min="2" max="5" width="9.25" bestFit="1" customWidth="1"/>
    <col min="6" max="6" width="11" bestFit="1" customWidth="1"/>
    <col min="8" max="8" width="16.375" bestFit="1" customWidth="1"/>
  </cols>
  <sheetData>
    <row r="1" spans="1:6" x14ac:dyDescent="0.25">
      <c r="A1" s="8" t="s">
        <v>6</v>
      </c>
      <c r="B1" t="s">
        <v>2066</v>
      </c>
    </row>
    <row r="2" spans="1:6" x14ac:dyDescent="0.25">
      <c r="A2" s="8" t="s">
        <v>2031</v>
      </c>
      <c r="B2" t="s">
        <v>2066</v>
      </c>
    </row>
    <row r="4" spans="1:6" x14ac:dyDescent="0.25">
      <c r="A4" s="8" t="s">
        <v>2067</v>
      </c>
    </row>
    <row r="5" spans="1:6" x14ac:dyDescent="0.25"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t="s">
        <v>2048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t="s">
        <v>2064</v>
      </c>
      <c r="B7" s="12"/>
      <c r="C7" s="12"/>
      <c r="D7" s="12"/>
      <c r="E7" s="12">
        <v>4</v>
      </c>
      <c r="F7" s="12">
        <v>4</v>
      </c>
    </row>
    <row r="8" spans="1:6" x14ac:dyDescent="0.25">
      <c r="A8" t="s">
        <v>2041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t="s">
        <v>2043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t="s">
        <v>2042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t="s">
        <v>2052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t="s">
        <v>2033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t="s">
        <v>2044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t="s">
        <v>2057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t="s">
        <v>2056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t="s">
        <v>2060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t="s">
        <v>2047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t="s">
        <v>2054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t="s">
        <v>2039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t="s">
        <v>2055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t="s">
        <v>2035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t="s">
        <v>2062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t="s">
        <v>2051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t="s">
        <v>2059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t="s">
        <v>2058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t="s">
        <v>2050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t="s">
        <v>2045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t="s">
        <v>2037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t="s">
        <v>2061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t="s">
        <v>2068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  <row r="33" spans="9:18" x14ac:dyDescent="0.25">
      <c r="I33" s="13"/>
      <c r="J33" s="13"/>
      <c r="K33" s="13"/>
      <c r="L33" s="13"/>
      <c r="M33" s="10"/>
    </row>
    <row r="34" spans="9:18" x14ac:dyDescent="0.25">
      <c r="I34" s="14"/>
      <c r="J34" s="13"/>
      <c r="K34" s="13"/>
      <c r="L34" s="13"/>
      <c r="M34" s="10"/>
    </row>
    <row r="35" spans="9:18" x14ac:dyDescent="0.25">
      <c r="I35" s="13"/>
      <c r="J35" s="13"/>
      <c r="K35" s="13"/>
      <c r="L35" s="13"/>
      <c r="M35" s="10"/>
    </row>
    <row r="36" spans="9:18" x14ac:dyDescent="0.25">
      <c r="I36" s="13"/>
      <c r="J36" s="13"/>
      <c r="K36" s="13"/>
      <c r="L36" s="13"/>
      <c r="M36" s="10"/>
    </row>
    <row r="37" spans="9:18" x14ac:dyDescent="0.25">
      <c r="I37" s="13"/>
      <c r="J37" s="13"/>
      <c r="K37" s="13"/>
      <c r="L37" s="13"/>
      <c r="M37" s="10"/>
    </row>
    <row r="38" spans="9:18" x14ac:dyDescent="0.25">
      <c r="I38" s="13"/>
      <c r="J38" s="13"/>
      <c r="K38" s="13"/>
      <c r="L38" s="13"/>
      <c r="M38" s="10"/>
    </row>
    <row r="39" spans="9:18" x14ac:dyDescent="0.25">
      <c r="I39" s="13"/>
      <c r="J39" s="13"/>
      <c r="K39" s="13"/>
      <c r="L39" s="13"/>
      <c r="M39" s="10"/>
      <c r="N39" s="10"/>
      <c r="O39" s="10"/>
      <c r="P39" s="10"/>
      <c r="Q39" s="10"/>
    </row>
    <row r="40" spans="9:18" x14ac:dyDescent="0.25">
      <c r="I40" s="16"/>
      <c r="J40" s="16"/>
      <c r="K40" s="16"/>
      <c r="L40" s="16"/>
      <c r="M40" s="5"/>
      <c r="N40" s="13"/>
      <c r="O40" s="13"/>
      <c r="P40" s="13"/>
      <c r="Q40" s="13"/>
      <c r="R40" s="13"/>
    </row>
    <row r="41" spans="9:18" x14ac:dyDescent="0.25">
      <c r="I41" s="16"/>
      <c r="J41" s="16"/>
      <c r="K41" s="16"/>
      <c r="L41" s="16"/>
      <c r="M41" s="5"/>
      <c r="N41" s="13"/>
      <c r="O41" s="13"/>
      <c r="P41" s="13"/>
      <c r="Q41" s="13"/>
      <c r="R41" s="13"/>
    </row>
    <row r="42" spans="9:18" x14ac:dyDescent="0.25">
      <c r="I42" s="16"/>
      <c r="J42" s="16"/>
      <c r="K42" s="16"/>
      <c r="L42" s="16"/>
      <c r="M42" s="5"/>
      <c r="N42" s="13"/>
      <c r="O42" s="13"/>
      <c r="P42" s="13"/>
      <c r="Q42" s="13"/>
      <c r="R42" s="13"/>
    </row>
    <row r="43" spans="9:18" x14ac:dyDescent="0.25">
      <c r="I43" s="5"/>
      <c r="J43" s="5"/>
      <c r="K43" s="5"/>
      <c r="L43" s="5"/>
      <c r="M43" s="5"/>
      <c r="N43" s="13"/>
      <c r="O43" s="13"/>
      <c r="P43" s="13"/>
      <c r="Q43" s="13"/>
      <c r="R43" s="13"/>
    </row>
    <row r="44" spans="9:18" x14ac:dyDescent="0.25">
      <c r="I44" s="16"/>
      <c r="J44" s="16"/>
      <c r="K44" s="16"/>
      <c r="L44" s="16"/>
      <c r="M44" s="5"/>
      <c r="N44" s="13"/>
      <c r="O44" s="13"/>
      <c r="P44" s="13"/>
      <c r="Q44" s="13"/>
      <c r="R44" s="13"/>
    </row>
    <row r="45" spans="9:18" x14ac:dyDescent="0.25">
      <c r="I45" s="5"/>
      <c r="J45" s="5"/>
      <c r="K45" s="5"/>
      <c r="L45" s="5"/>
      <c r="M45" s="5"/>
      <c r="N45" s="13"/>
      <c r="O45" s="13"/>
      <c r="P45" s="13"/>
      <c r="Q45" s="13"/>
      <c r="R45" s="13"/>
    </row>
    <row r="46" spans="9:18" x14ac:dyDescent="0.25">
      <c r="I46" s="16"/>
      <c r="J46" s="16"/>
      <c r="K46" s="16"/>
      <c r="L46" s="16"/>
      <c r="M46" s="5"/>
      <c r="N46" s="13"/>
      <c r="O46" s="13"/>
      <c r="P46" s="13"/>
      <c r="Q46" s="13"/>
      <c r="R46" s="13"/>
    </row>
    <row r="47" spans="9:18" x14ac:dyDescent="0.25">
      <c r="I47" s="16"/>
      <c r="J47" s="16"/>
      <c r="K47" s="16"/>
      <c r="L47" s="16"/>
      <c r="M47" s="5"/>
      <c r="N47" s="13"/>
      <c r="O47" s="13"/>
      <c r="P47" s="13"/>
      <c r="Q47" s="13"/>
      <c r="R47" s="13"/>
    </row>
    <row r="48" spans="9:18" x14ac:dyDescent="0.25">
      <c r="I48" s="16"/>
      <c r="J48" s="16"/>
      <c r="K48" s="16"/>
      <c r="L48" s="16"/>
      <c r="M48" s="5"/>
      <c r="N48" s="13"/>
      <c r="O48" s="13"/>
      <c r="P48" s="13"/>
      <c r="Q48" s="13"/>
      <c r="R48" s="13"/>
    </row>
    <row r="49" spans="9:18" x14ac:dyDescent="0.25">
      <c r="I49" s="5"/>
      <c r="J49" s="5"/>
      <c r="K49" s="5"/>
      <c r="L49" s="5"/>
      <c r="M49" s="5"/>
      <c r="N49" s="13"/>
      <c r="O49" s="13"/>
      <c r="P49" s="13"/>
      <c r="Q49" s="13"/>
      <c r="R49" s="13"/>
    </row>
    <row r="50" spans="9:18" x14ac:dyDescent="0.25">
      <c r="I50" s="16"/>
      <c r="J50" s="16"/>
      <c r="K50" s="16"/>
      <c r="L50" s="16"/>
      <c r="M50" s="5"/>
      <c r="N50" s="13"/>
      <c r="O50" s="13"/>
      <c r="P50" s="13"/>
      <c r="Q50" s="13"/>
      <c r="R50" s="13"/>
    </row>
    <row r="51" spans="9:18" x14ac:dyDescent="0.25">
      <c r="I51" s="5"/>
      <c r="J51" s="5"/>
      <c r="K51" s="5"/>
      <c r="L51" s="5"/>
      <c r="M51" s="5"/>
      <c r="N51" s="13"/>
      <c r="O51" s="13"/>
      <c r="P51" s="13"/>
      <c r="Q51" s="13"/>
      <c r="R51" s="13"/>
    </row>
    <row r="52" spans="9:18" x14ac:dyDescent="0.25">
      <c r="I52" s="16"/>
      <c r="J52" s="16"/>
      <c r="K52" s="16"/>
      <c r="L52" s="16"/>
      <c r="M52" s="5"/>
      <c r="N52" s="13"/>
      <c r="O52" s="13"/>
      <c r="P52" s="13"/>
      <c r="Q52" s="13"/>
      <c r="R52" s="13"/>
    </row>
    <row r="53" spans="9:18" x14ac:dyDescent="0.25">
      <c r="I53" s="16"/>
      <c r="J53" s="16"/>
      <c r="K53" s="16"/>
      <c r="L53" s="16"/>
      <c r="M53" s="5"/>
      <c r="N53" s="13"/>
      <c r="O53" s="13"/>
      <c r="P53" s="13"/>
      <c r="Q53" s="13"/>
      <c r="R53" s="13"/>
    </row>
    <row r="54" spans="9:18" x14ac:dyDescent="0.25">
      <c r="I54" s="5"/>
      <c r="J54" s="5"/>
      <c r="K54" s="5"/>
      <c r="L54" s="5"/>
      <c r="M54" s="5"/>
      <c r="N54" s="13"/>
      <c r="O54" s="13"/>
      <c r="P54" s="13"/>
      <c r="Q54" s="13"/>
      <c r="R54" s="13"/>
    </row>
    <row r="55" spans="9:18" x14ac:dyDescent="0.25">
      <c r="I55" s="16"/>
      <c r="J55" s="16"/>
      <c r="K55" s="16"/>
      <c r="L55" s="16"/>
      <c r="M55" s="5"/>
      <c r="N55" s="13"/>
      <c r="O55" s="13"/>
      <c r="P55" s="13"/>
      <c r="Q55" s="13"/>
      <c r="R55" s="13"/>
    </row>
    <row r="56" spans="9:18" x14ac:dyDescent="0.25">
      <c r="I56" s="16"/>
      <c r="J56" s="16"/>
      <c r="K56" s="16"/>
      <c r="L56" s="16"/>
      <c r="M56" s="5"/>
      <c r="N56" s="13"/>
      <c r="O56" s="13"/>
      <c r="P56" s="13"/>
      <c r="Q56" s="13"/>
      <c r="R56" s="13"/>
    </row>
    <row r="57" spans="9:18" x14ac:dyDescent="0.25">
      <c r="I57" s="5"/>
      <c r="J57" s="5"/>
      <c r="K57" s="5"/>
      <c r="L57" s="5"/>
      <c r="M57" s="5"/>
      <c r="N57" s="13"/>
      <c r="O57" s="13"/>
      <c r="P57" s="13"/>
      <c r="Q57" s="13"/>
      <c r="R57" s="13"/>
    </row>
    <row r="58" spans="9:18" x14ac:dyDescent="0.25">
      <c r="I58" s="16"/>
      <c r="J58" s="16"/>
      <c r="K58" s="16"/>
      <c r="L58" s="16"/>
      <c r="M58" s="5"/>
      <c r="N58" s="13"/>
      <c r="O58" s="13"/>
      <c r="P58" s="13"/>
      <c r="Q58" s="13"/>
      <c r="R58" s="13"/>
    </row>
    <row r="59" spans="9:18" x14ac:dyDescent="0.25">
      <c r="I59" s="16"/>
      <c r="J59" s="16"/>
      <c r="K59" s="16"/>
      <c r="L59" s="16"/>
      <c r="M59" s="5"/>
      <c r="N59" s="13"/>
      <c r="O59" s="13"/>
      <c r="P59" s="13"/>
      <c r="Q59" s="13"/>
      <c r="R59" s="13"/>
    </row>
    <row r="60" spans="9:18" x14ac:dyDescent="0.25">
      <c r="I60" s="16"/>
      <c r="J60" s="16"/>
      <c r="K60" s="16"/>
      <c r="L60" s="16"/>
      <c r="M60" s="5"/>
      <c r="N60" s="13"/>
      <c r="O60" s="13"/>
      <c r="P60" s="13"/>
      <c r="Q60" s="13"/>
      <c r="R60" s="13"/>
    </row>
    <row r="61" spans="9:18" x14ac:dyDescent="0.25">
      <c r="I61" s="16"/>
      <c r="J61" s="16"/>
      <c r="K61" s="16"/>
      <c r="L61" s="16"/>
      <c r="M61" s="5"/>
      <c r="N61" s="13"/>
      <c r="O61" s="13"/>
      <c r="P61" s="13"/>
      <c r="Q61" s="13"/>
      <c r="R61" s="13"/>
    </row>
    <row r="62" spans="9:18" x14ac:dyDescent="0.25">
      <c r="I62" s="16"/>
      <c r="J62" s="16"/>
      <c r="K62" s="16"/>
      <c r="L62" s="16"/>
      <c r="M62" s="5"/>
      <c r="N62" s="13"/>
      <c r="O62" s="13"/>
      <c r="P62" s="13"/>
      <c r="Q62" s="13"/>
      <c r="R62" s="13"/>
    </row>
    <row r="63" spans="9:18" x14ac:dyDescent="0.25">
      <c r="I63" s="5"/>
      <c r="J63" s="5"/>
      <c r="K63" s="5"/>
      <c r="L63" s="5"/>
      <c r="M63" s="5"/>
      <c r="N63" s="13"/>
      <c r="O63" s="13"/>
      <c r="P63" s="13"/>
      <c r="Q63" s="13"/>
      <c r="R63" s="13"/>
    </row>
    <row r="64" spans="9:18" x14ac:dyDescent="0.25">
      <c r="I64" s="5"/>
      <c r="J64" s="5"/>
      <c r="K64" s="5"/>
      <c r="L64" s="5"/>
      <c r="M64" s="5"/>
    </row>
    <row r="65" spans="9:13" x14ac:dyDescent="0.25">
      <c r="I65" s="5"/>
      <c r="J65" s="5"/>
      <c r="K65" s="5"/>
      <c r="L65" s="5"/>
      <c r="M65" s="5"/>
    </row>
    <row r="66" spans="9:13" x14ac:dyDescent="0.25">
      <c r="I66" s="5"/>
      <c r="J66" s="5"/>
      <c r="K66" s="5"/>
      <c r="L66" s="5"/>
      <c r="M66" s="5"/>
    </row>
    <row r="67" spans="9:13" x14ac:dyDescent="0.25">
      <c r="I67" s="5"/>
      <c r="J67" s="5"/>
      <c r="K67" s="5"/>
      <c r="L67" s="5"/>
      <c r="M67" s="5"/>
    </row>
    <row r="68" spans="9:13" x14ac:dyDescent="0.25">
      <c r="I68" s="5"/>
      <c r="J68" s="5"/>
      <c r="K68" s="5"/>
      <c r="L68" s="5"/>
      <c r="M68" s="5"/>
    </row>
  </sheetData>
  <sortState xmlns:xlrd2="http://schemas.microsoft.com/office/spreadsheetml/2017/richdata2" ref="H40:Q63">
    <sortCondition descending="1" ref="M40:M63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D86B-FD2F-4AE8-8E23-9100CF2FA0FF}">
  <dimension ref="A1:E18"/>
  <sheetViews>
    <sheetView workbookViewId="0">
      <selection activeCell="D14" sqref="D14"/>
    </sheetView>
  </sheetViews>
  <sheetFormatPr defaultRowHeight="15.75" x14ac:dyDescent="0.25"/>
  <cols>
    <col min="1" max="1" width="33" bestFit="1" customWidth="1"/>
    <col min="2" max="4" width="10.5" bestFit="1" customWidth="1"/>
    <col min="5" max="7" width="11" bestFit="1" customWidth="1"/>
  </cols>
  <sheetData>
    <row r="1" spans="1:5" x14ac:dyDescent="0.25">
      <c r="A1" s="8" t="s">
        <v>2083</v>
      </c>
      <c r="B1" t="s">
        <v>2066</v>
      </c>
    </row>
    <row r="2" spans="1:5" x14ac:dyDescent="0.25">
      <c r="A2" s="8" t="s">
        <v>2031</v>
      </c>
      <c r="B2" t="s">
        <v>2066</v>
      </c>
    </row>
    <row r="4" spans="1:5" x14ac:dyDescent="0.25">
      <c r="A4" s="8" t="s">
        <v>2067</v>
      </c>
      <c r="B4" s="8" t="s">
        <v>4</v>
      </c>
    </row>
    <row r="5" spans="1:5" x14ac:dyDescent="0.25">
      <c r="A5" s="8" t="s">
        <v>2084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t="s">
        <v>2071</v>
      </c>
      <c r="B6">
        <v>6</v>
      </c>
      <c r="C6">
        <v>36</v>
      </c>
      <c r="D6">
        <v>49</v>
      </c>
      <c r="E6">
        <v>91</v>
      </c>
    </row>
    <row r="7" spans="1:5" x14ac:dyDescent="0.25">
      <c r="A7" t="s">
        <v>2072</v>
      </c>
      <c r="B7">
        <v>7</v>
      </c>
      <c r="C7">
        <v>28</v>
      </c>
      <c r="D7">
        <v>44</v>
      </c>
      <c r="E7">
        <v>79</v>
      </c>
    </row>
    <row r="8" spans="1:5" x14ac:dyDescent="0.25">
      <c r="A8" t="s">
        <v>2073</v>
      </c>
      <c r="B8">
        <v>4</v>
      </c>
      <c r="C8">
        <v>33</v>
      </c>
      <c r="D8">
        <v>49</v>
      </c>
      <c r="E8">
        <v>86</v>
      </c>
    </row>
    <row r="9" spans="1:5" x14ac:dyDescent="0.25">
      <c r="A9" t="s">
        <v>2074</v>
      </c>
      <c r="B9">
        <v>1</v>
      </c>
      <c r="C9">
        <v>30</v>
      </c>
      <c r="D9">
        <v>46</v>
      </c>
      <c r="E9">
        <v>77</v>
      </c>
    </row>
    <row r="10" spans="1:5" x14ac:dyDescent="0.25">
      <c r="A10" t="s">
        <v>2075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t="s">
        <v>2077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t="s">
        <v>2078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t="s">
        <v>2079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t="s">
        <v>2080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t="s">
        <v>2081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t="s">
        <v>2082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EA09-47E6-4475-B13E-55DB09A1CB32}">
  <dimension ref="B3:I15"/>
  <sheetViews>
    <sheetView workbookViewId="0">
      <selection activeCell="C15" sqref="C15"/>
    </sheetView>
  </sheetViews>
  <sheetFormatPr defaultRowHeight="15.75" x14ac:dyDescent="0.25"/>
  <cols>
    <col min="2" max="2" width="16.75" bestFit="1" customWidth="1"/>
    <col min="3" max="3" width="16.375" bestFit="1" customWidth="1"/>
    <col min="4" max="4" width="12.625" bestFit="1" customWidth="1"/>
    <col min="5" max="5" width="15.875" bestFit="1" customWidth="1"/>
    <col min="6" max="6" width="12" bestFit="1" customWidth="1"/>
    <col min="7" max="7" width="18.75" bestFit="1" customWidth="1"/>
    <col min="8" max="8" width="15.5" bestFit="1" customWidth="1"/>
    <col min="9" max="9" width="18.75" bestFit="1" customWidth="1"/>
  </cols>
  <sheetData>
    <row r="3" spans="2:9" x14ac:dyDescent="0.25">
      <c r="B3" t="s">
        <v>2085</v>
      </c>
      <c r="C3" t="s">
        <v>2086</v>
      </c>
      <c r="D3" t="s">
        <v>2087</v>
      </c>
      <c r="E3" t="s">
        <v>2102</v>
      </c>
      <c r="F3" t="s">
        <v>2088</v>
      </c>
      <c r="G3" t="s">
        <v>2103</v>
      </c>
      <c r="H3" t="s">
        <v>2089</v>
      </c>
      <c r="I3" t="s">
        <v>2090</v>
      </c>
    </row>
    <row r="4" spans="2:9" x14ac:dyDescent="0.25">
      <c r="B4" t="s">
        <v>2091</v>
      </c>
      <c r="C4">
        <f>COUNTIFS(Crowdfunding!$G:$G,"successful",Crowdfunding!$D:$D,"&lt;1000")</f>
        <v>30</v>
      </c>
      <c r="D4">
        <f>COUNTIFS(Crowdfunding!$G:$G,"failed",Crowdfunding!$D:$D,"&lt;1000")</f>
        <v>20</v>
      </c>
      <c r="E4">
        <f>COUNTIFS(Crowdfunding!$G:$G,"canceled",Crowdfunding!$D:$D,"&lt;1000")</f>
        <v>1</v>
      </c>
      <c r="F4">
        <f>SUM(C4:E4)</f>
        <v>51</v>
      </c>
      <c r="G4" s="10">
        <f>C4/$F4</f>
        <v>0.58823529411764708</v>
      </c>
      <c r="H4" s="10">
        <f t="shared" ref="H4:I15" si="0">D4/$F4</f>
        <v>0.39215686274509803</v>
      </c>
      <c r="I4" s="10">
        <f t="shared" si="0"/>
        <v>1.9607843137254902E-2</v>
      </c>
    </row>
    <row r="5" spans="2:9" x14ac:dyDescent="0.25">
      <c r="B5" t="s">
        <v>2092</v>
      </c>
      <c r="C5">
        <f>COUNTIFS(Crowdfunding!$G:$G,"successful",Crowdfunding!$D:$D,"&gt;999",Crowdfunding!$D:$D,"&lt;4999")</f>
        <v>191</v>
      </c>
      <c r="D5">
        <f>COUNTIFS(Crowdfunding!$G:$G,"failed",Crowdfunding!$D:$D,"&gt;999",Crowdfunding!$D:$D,"&lt;4999")</f>
        <v>38</v>
      </c>
      <c r="E5">
        <f>COUNTIFS(Crowdfunding!$G:$G,"canceled",Crowdfunding!$D:$D,"&gt;999",Crowdfunding!$D:$D,"&lt;4999")</f>
        <v>2</v>
      </c>
      <c r="F5">
        <f t="shared" ref="F5:F15" si="1">SUM(C5:E5)</f>
        <v>231</v>
      </c>
      <c r="G5" s="10">
        <f t="shared" ref="G5:G15" si="2">C5/$F5</f>
        <v>0.82683982683982682</v>
      </c>
      <c r="H5" s="10">
        <f t="shared" si="0"/>
        <v>0.16450216450216451</v>
      </c>
      <c r="I5" s="10">
        <f t="shared" si="0"/>
        <v>8.658008658008658E-3</v>
      </c>
    </row>
    <row r="6" spans="2:9" x14ac:dyDescent="0.25">
      <c r="B6" t="s">
        <v>2093</v>
      </c>
      <c r="C6">
        <f>COUNTIFS(Crowdfunding!$G:$G,"successful",Crowdfunding!$D:$D,"&gt;4999",Crowdfunding!$D:$D,"&lt;10000")</f>
        <v>164</v>
      </c>
      <c r="D6">
        <f>COUNTIFS(Crowdfunding!$G:$G,"failed",Crowdfunding!$D:$D,"&gt;4999",Crowdfunding!$D:$D,"&lt;10000")</f>
        <v>126</v>
      </c>
      <c r="E6">
        <f>COUNTIFS(Crowdfunding!$G:$G,"canceled",Crowdfunding!$D:$D,"&gt;4999",Crowdfunding!$D:$D,"&lt;10000")</f>
        <v>25</v>
      </c>
      <c r="F6">
        <f t="shared" si="1"/>
        <v>315</v>
      </c>
      <c r="G6" s="10">
        <f t="shared" si="2"/>
        <v>0.52063492063492067</v>
      </c>
      <c r="H6" s="10">
        <f t="shared" si="0"/>
        <v>0.4</v>
      </c>
      <c r="I6" s="10">
        <f t="shared" si="0"/>
        <v>7.9365079365079361E-2</v>
      </c>
    </row>
    <row r="7" spans="2:9" x14ac:dyDescent="0.25">
      <c r="B7" t="s">
        <v>2094</v>
      </c>
      <c r="C7">
        <f>COUNTIFS(Crowdfunding!$G:$G,"successful",Crowdfunding!$D:$D,"&gt;9999",Crowdfunding!$D:$D,"&lt;15000")</f>
        <v>4</v>
      </c>
      <c r="D7">
        <f>COUNTIFS(Crowdfunding!$G:$G,"failed",Crowdfunding!$D:$D,"&gt;9999",Crowdfunding!$D:$D,"&lt;15000")</f>
        <v>5</v>
      </c>
      <c r="E7">
        <f>COUNTIFS(Crowdfunding!$G:$G,"canceled",Crowdfunding!$D:$D,"&gt;9999",Crowdfunding!$D:$D,"&lt;15000")</f>
        <v>0</v>
      </c>
      <c r="F7">
        <f t="shared" si="1"/>
        <v>9</v>
      </c>
      <c r="G7" s="10">
        <f t="shared" si="2"/>
        <v>0.44444444444444442</v>
      </c>
      <c r="H7" s="10">
        <f t="shared" si="0"/>
        <v>0.55555555555555558</v>
      </c>
      <c r="I7" s="10">
        <f t="shared" si="0"/>
        <v>0</v>
      </c>
    </row>
    <row r="8" spans="2:9" x14ac:dyDescent="0.25">
      <c r="B8" t="s">
        <v>2095</v>
      </c>
      <c r="C8">
        <f>COUNTIFS(Crowdfunding!$G:$G,"successful",Crowdfunding!$D:$D,"&gt;15000",Crowdfunding!$D:$D,"&lt;20000")</f>
        <v>10</v>
      </c>
      <c r="D8">
        <f>COUNTIFS(Crowdfunding!$G:$G,"failed",Crowdfunding!$D:$D,"&gt;15000",Crowdfunding!$D:$D,"&lt;20000")</f>
        <v>0</v>
      </c>
      <c r="E8">
        <f>COUNTIFS(Crowdfunding!$G:$G,"canceled",Crowdfunding!$D:$D,"&gt;15000",Crowdfunding!$D:$D,"&lt;20000")</f>
        <v>0</v>
      </c>
      <c r="F8">
        <f t="shared" si="1"/>
        <v>10</v>
      </c>
      <c r="G8" s="10">
        <f t="shared" si="2"/>
        <v>1</v>
      </c>
      <c r="H8" s="10">
        <f t="shared" si="0"/>
        <v>0</v>
      </c>
      <c r="I8" s="10">
        <f t="shared" si="0"/>
        <v>0</v>
      </c>
    </row>
    <row r="9" spans="2:9" x14ac:dyDescent="0.25">
      <c r="B9" t="s">
        <v>2096</v>
      </c>
      <c r="C9">
        <f>COUNTIFS(Crowdfunding!$G:$G,"successful",Crowdfunding!$D:$D,"&gt;19999",Crowdfunding!$D:$D,"&lt;25000")</f>
        <v>7</v>
      </c>
      <c r="D9">
        <f>COUNTIFS(Crowdfunding!$G:$G,"failed",Crowdfunding!$D:$D,"&gt;19999",Crowdfunding!$D:$D,"&lt;25000")</f>
        <v>0</v>
      </c>
      <c r="E9">
        <f>COUNTIFS(Crowdfunding!$G:$G,"canceled",Crowdfunding!$D:$D,"&gt;19999",Crowdfunding!$D:$D,"&lt;25000")</f>
        <v>0</v>
      </c>
      <c r="F9">
        <f t="shared" si="1"/>
        <v>7</v>
      </c>
      <c r="G9" s="10">
        <f t="shared" si="2"/>
        <v>1</v>
      </c>
      <c r="H9" s="10">
        <f t="shared" si="0"/>
        <v>0</v>
      </c>
      <c r="I9" s="10">
        <f t="shared" si="0"/>
        <v>0</v>
      </c>
    </row>
    <row r="10" spans="2:9" x14ac:dyDescent="0.25">
      <c r="B10" t="s">
        <v>2097</v>
      </c>
      <c r="C10">
        <f>COUNTIFS(Crowdfunding!$G:$G,"successful",Crowdfunding!$D:$D,"&gt;24999",Crowdfunding!$D:$D,"&lt;30000")</f>
        <v>11</v>
      </c>
      <c r="D10">
        <f>COUNTIFS(Crowdfunding!$G:$G,"failed",Crowdfunding!$D:$D,"&gt;24999",Crowdfunding!$D:$D,"&lt;30000")</f>
        <v>3</v>
      </c>
      <c r="E10">
        <f>COUNTIFS(Crowdfunding!$G:$G,"canceled",Crowdfunding!$D:$D,"&gt;24999",Crowdfunding!$D:$D,"&lt;30000")</f>
        <v>0</v>
      </c>
      <c r="F10">
        <f t="shared" si="1"/>
        <v>14</v>
      </c>
      <c r="G10" s="10">
        <f t="shared" si="2"/>
        <v>0.7857142857142857</v>
      </c>
      <c r="H10" s="10">
        <f t="shared" si="0"/>
        <v>0.21428571428571427</v>
      </c>
      <c r="I10" s="10">
        <f t="shared" si="0"/>
        <v>0</v>
      </c>
    </row>
    <row r="11" spans="2:9" x14ac:dyDescent="0.25">
      <c r="B11" t="s">
        <v>2098</v>
      </c>
      <c r="C11">
        <f>COUNTIFS(Crowdfunding!$G:$G,"successful",Crowdfunding!$D:$D,"&gt;29999",Crowdfunding!$D:$D,"&lt;35000")</f>
        <v>7</v>
      </c>
      <c r="D11">
        <f>COUNTIFS(Crowdfunding!$G:$G,"failed",Crowdfunding!$D:$D,"&gt;29999",Crowdfunding!$D:$D,"&lt;35000")</f>
        <v>0</v>
      </c>
      <c r="E11">
        <f>COUNTIFS(Crowdfunding!$G:$G,"canceled",Crowdfunding!$D:$D,"&gt;29999",Crowdfunding!$D:$D,"&lt;35000")</f>
        <v>0</v>
      </c>
      <c r="F11">
        <f t="shared" si="1"/>
        <v>7</v>
      </c>
      <c r="G11" s="10">
        <f t="shared" si="2"/>
        <v>1</v>
      </c>
      <c r="H11" s="10">
        <f t="shared" si="0"/>
        <v>0</v>
      </c>
      <c r="I11" s="10">
        <f t="shared" si="0"/>
        <v>0</v>
      </c>
    </row>
    <row r="12" spans="2:9" x14ac:dyDescent="0.25">
      <c r="B12" t="s">
        <v>2101</v>
      </c>
      <c r="C12">
        <f>COUNTIFS(Crowdfunding!$G:$G,"successful",Crowdfunding!$D:$D,"&gt;34999",Crowdfunding!$D:$D,"&lt;40000")</f>
        <v>8</v>
      </c>
      <c r="D12">
        <f>COUNTIFS(Crowdfunding!$G:$G,"failed",Crowdfunding!$D:$D,"&gt;34999",Crowdfunding!$D:$D,"&lt;40000")</f>
        <v>3</v>
      </c>
      <c r="E12">
        <f>COUNTIFS(Crowdfunding!$G:$G,"canceled",Crowdfunding!$D:$D,"&gt;34999",Crowdfunding!$D:$D,"&lt;40000")</f>
        <v>1</v>
      </c>
      <c r="F12">
        <f t="shared" si="1"/>
        <v>12</v>
      </c>
      <c r="G12" s="10">
        <f t="shared" si="2"/>
        <v>0.66666666666666663</v>
      </c>
      <c r="H12" s="10">
        <f t="shared" si="0"/>
        <v>0.25</v>
      </c>
      <c r="I12" s="10">
        <f t="shared" si="0"/>
        <v>8.3333333333333329E-2</v>
      </c>
    </row>
    <row r="13" spans="2:9" x14ac:dyDescent="0.25">
      <c r="B13" t="s">
        <v>2099</v>
      </c>
      <c r="C13">
        <f>COUNTIFS(Crowdfunding!$G:$G,"successful",Crowdfunding!$D:$D,"&gt;39999",Crowdfunding!$D:$D,"&lt;45000")</f>
        <v>11</v>
      </c>
      <c r="D13">
        <f>COUNTIFS(Crowdfunding!$G:$G,"failed",Crowdfunding!$D:$D,"&gt;39999",Crowdfunding!$D:$D,"&lt;45000")</f>
        <v>3</v>
      </c>
      <c r="E13">
        <f>COUNTIFS(Crowdfunding!$G:$G,"canceled",Crowdfunding!$D:$D,"&gt;39999",Crowdfunding!$D:$D,"&lt;45000")</f>
        <v>0</v>
      </c>
      <c r="F13">
        <f t="shared" si="1"/>
        <v>14</v>
      </c>
      <c r="G13" s="10">
        <f t="shared" si="2"/>
        <v>0.7857142857142857</v>
      </c>
      <c r="H13" s="10">
        <f t="shared" si="0"/>
        <v>0.21428571428571427</v>
      </c>
      <c r="I13" s="10">
        <f t="shared" si="0"/>
        <v>0</v>
      </c>
    </row>
    <row r="14" spans="2:9" x14ac:dyDescent="0.25">
      <c r="B14" t="s">
        <v>2100</v>
      </c>
      <c r="C14">
        <f>COUNTIFS(Crowdfunding!$G:$G,"successful",Crowdfunding!$D:$D,"&gt;44999",Crowdfunding!$D:$D,"&lt;50000")</f>
        <v>8</v>
      </c>
      <c r="D14">
        <f>COUNTIFS(Crowdfunding!$G:$G,"failed",Crowdfunding!$D:$D,"&gt;44999",Crowdfunding!$D:$D,"&lt;50000")</f>
        <v>3</v>
      </c>
      <c r="E14">
        <f>COUNTIFS(Crowdfunding!$G:$G,"canceled",Crowdfunding!$D:$D,"&gt;44999",Crowdfunding!$D:$D,"&lt;50000")</f>
        <v>0</v>
      </c>
      <c r="F14">
        <f t="shared" si="1"/>
        <v>11</v>
      </c>
      <c r="G14" s="10">
        <f t="shared" si="2"/>
        <v>0.72727272727272729</v>
      </c>
      <c r="H14" s="10">
        <f t="shared" si="0"/>
        <v>0.27272727272727271</v>
      </c>
      <c r="I14" s="10">
        <f t="shared" si="0"/>
        <v>0</v>
      </c>
    </row>
    <row r="15" spans="2:9" x14ac:dyDescent="0.25">
      <c r="B15" t="s">
        <v>2104</v>
      </c>
      <c r="C15">
        <f>COUNTIFS(Crowdfunding!$G:$G,"successful",Crowdfunding!$D:$D,"&gt;50000")</f>
        <v>114</v>
      </c>
      <c r="D15">
        <f>COUNTIFS(Crowdfunding!$G:$G,"failed",Crowdfunding!$D:$D,"&gt;50000")</f>
        <v>163</v>
      </c>
      <c r="E15">
        <f>COUNTIFS(Crowdfunding!$G:$G,"canceled",Crowdfunding!$D:$D,"&gt;50000")</f>
        <v>28</v>
      </c>
      <c r="F15">
        <f t="shared" si="1"/>
        <v>305</v>
      </c>
      <c r="G15" s="10">
        <f t="shared" si="2"/>
        <v>0.3737704918032787</v>
      </c>
      <c r="H15" s="10">
        <f t="shared" si="0"/>
        <v>0.53442622950819674</v>
      </c>
      <c r="I15" s="10">
        <f t="shared" si="0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126" workbookViewId="0">
      <selection activeCell="I4" sqref="I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style="5" bestFit="1" customWidth="1"/>
    <col min="8" max="8" width="13" bestFit="1" customWidth="1"/>
    <col min="9" max="9" width="16.125" style="7" bestFit="1" customWidth="1"/>
    <col min="12" max="13" width="11.125" bestFit="1" customWidth="1"/>
    <col min="14" max="14" width="21.375" bestFit="1" customWidth="1"/>
    <col min="15" max="15" width="21.375" customWidth="1"/>
    <col min="18" max="19" width="28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2069</v>
      </c>
      <c r="O1" s="1" t="s">
        <v>2070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7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7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7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7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7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7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7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7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7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7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7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7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7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7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7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7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/>
  <conditionalFormatting sqref="F1:F1048576">
    <cfRule type="cellIs" dxfId="14" priority="2" operator="between">
      <formula>100</formula>
      <formula>200</formula>
    </cfRule>
    <cfRule type="cellIs" dxfId="13" priority="3" operator="between">
      <formula>0</formula>
      <formula>100</formula>
    </cfRule>
  </conditionalFormatting>
  <conditionalFormatting sqref="F2:F1001">
    <cfRule type="cellIs" dxfId="12" priority="1" operator="greaterThan">
      <formula>200</formula>
    </cfRule>
  </conditionalFormatting>
  <conditionalFormatting sqref="G1:G1048576">
    <cfRule type="cellIs" dxfId="11" priority="4" operator="equal">
      <formula>"live"</formula>
    </cfRule>
    <cfRule type="cellIs" dxfId="10" priority="5" operator="equal">
      <formula>"canceled"</formula>
    </cfRule>
    <cfRule type="cellIs" dxfId="9" priority="6" operator="equal">
      <formula>"failed"</formula>
    </cfRule>
    <cfRule type="cellIs" dxfId="8" priority="7" operator="equal">
      <formula>"successful"</formula>
    </cfRule>
  </conditionalFormatting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75E0-0D33-4987-A33D-F2BAE8E82F52}">
  <dimension ref="B3:R567"/>
  <sheetViews>
    <sheetView tabSelected="1" zoomScaleNormal="100" workbookViewId="0">
      <selection activeCell="P8" sqref="P8"/>
    </sheetView>
  </sheetViews>
  <sheetFormatPr defaultRowHeight="15.75" x14ac:dyDescent="0.25"/>
  <cols>
    <col min="3" max="3" width="9" style="5"/>
    <col min="6" max="6" width="9" style="5"/>
    <col min="10" max="10" width="12.5" bestFit="1" customWidth="1"/>
  </cols>
  <sheetData>
    <row r="3" spans="2:18" x14ac:dyDescent="0.25">
      <c r="B3" t="s">
        <v>20</v>
      </c>
      <c r="C3" s="5">
        <v>158</v>
      </c>
      <c r="E3" t="s">
        <v>14</v>
      </c>
      <c r="F3" s="5">
        <v>0</v>
      </c>
      <c r="J3" t="s">
        <v>2109</v>
      </c>
      <c r="K3" t="s">
        <v>2110</v>
      </c>
      <c r="L3" t="s">
        <v>2111</v>
      </c>
    </row>
    <row r="4" spans="2:18" x14ac:dyDescent="0.25">
      <c r="B4" t="s">
        <v>20</v>
      </c>
      <c r="C4" s="5">
        <v>1425</v>
      </c>
      <c r="E4" t="s">
        <v>14</v>
      </c>
      <c r="F4" s="5">
        <v>24</v>
      </c>
      <c r="J4" t="s">
        <v>2105</v>
      </c>
      <c r="K4" s="5">
        <f>AVERAGE(C3:C567)</f>
        <v>851.14690265486729</v>
      </c>
      <c r="L4" s="5">
        <f>AVERAGE(F3:F366)</f>
        <v>585.61538461538464</v>
      </c>
      <c r="Q4" s="11"/>
      <c r="R4" s="11"/>
    </row>
    <row r="5" spans="2:18" x14ac:dyDescent="0.25">
      <c r="B5" t="s">
        <v>20</v>
      </c>
      <c r="C5" s="5">
        <v>174</v>
      </c>
      <c r="E5" t="s">
        <v>14</v>
      </c>
      <c r="F5" s="5">
        <v>53</v>
      </c>
      <c r="J5" t="s">
        <v>2106</v>
      </c>
      <c r="K5" s="5">
        <f>MEDIAN(C3:C567)</f>
        <v>201</v>
      </c>
      <c r="L5" s="5">
        <f>MEDIAN(F3:F366)</f>
        <v>114.5</v>
      </c>
      <c r="Q5" s="11"/>
      <c r="R5" s="11"/>
    </row>
    <row r="6" spans="2:18" x14ac:dyDescent="0.25">
      <c r="B6" t="s">
        <v>20</v>
      </c>
      <c r="C6" s="5">
        <v>227</v>
      </c>
      <c r="E6" t="s">
        <v>14</v>
      </c>
      <c r="F6" s="5">
        <v>18</v>
      </c>
      <c r="J6" t="s">
        <v>2107</v>
      </c>
      <c r="K6" s="5">
        <f>MIN(C3:C567)</f>
        <v>16</v>
      </c>
      <c r="L6" s="5">
        <f>MIN(F3:F366)</f>
        <v>0</v>
      </c>
      <c r="Q6" s="11"/>
      <c r="R6" s="11"/>
    </row>
    <row r="7" spans="2:18" x14ac:dyDescent="0.25">
      <c r="B7" t="s">
        <v>20</v>
      </c>
      <c r="C7" s="5">
        <v>220</v>
      </c>
      <c r="E7" t="s">
        <v>14</v>
      </c>
      <c r="F7" s="5">
        <v>44</v>
      </c>
      <c r="J7" t="s">
        <v>2108</v>
      </c>
      <c r="K7" s="5">
        <f>MAX(C3:C567)</f>
        <v>7295</v>
      </c>
      <c r="L7" s="5">
        <f>MAX(F3:F366)</f>
        <v>6080</v>
      </c>
      <c r="Q7" s="11"/>
      <c r="R7" s="7"/>
    </row>
    <row r="8" spans="2:18" x14ac:dyDescent="0.25">
      <c r="B8" t="s">
        <v>20</v>
      </c>
      <c r="C8" s="5">
        <v>98</v>
      </c>
      <c r="E8" t="s">
        <v>14</v>
      </c>
      <c r="F8" s="5">
        <v>27</v>
      </c>
      <c r="J8" t="s">
        <v>2112</v>
      </c>
      <c r="K8" s="5">
        <f>_xlfn.STDEV.S(C3:C567)</f>
        <v>1267.366006183523</v>
      </c>
      <c r="L8" s="5">
        <f>_xlfn.STDEV.S(F3:F366)</f>
        <v>961.30819978260524</v>
      </c>
      <c r="Q8" s="11"/>
      <c r="R8" s="11"/>
    </row>
    <row r="9" spans="2:18" x14ac:dyDescent="0.25">
      <c r="B9" t="s">
        <v>20</v>
      </c>
      <c r="C9" s="5">
        <v>100</v>
      </c>
      <c r="E9" t="s">
        <v>14</v>
      </c>
      <c r="F9" s="5">
        <v>55</v>
      </c>
      <c r="J9" t="s">
        <v>2113</v>
      </c>
      <c r="K9" s="5">
        <f>_xlfn.VAR.S(C3:C567)</f>
        <v>1606216.5936295739</v>
      </c>
      <c r="L9" s="5">
        <f>_xlfn.VAR.S(F3:F366)</f>
        <v>924113.45496927318</v>
      </c>
    </row>
    <row r="10" spans="2:18" x14ac:dyDescent="0.25">
      <c r="B10" t="s">
        <v>20</v>
      </c>
      <c r="C10" s="5">
        <v>1249</v>
      </c>
      <c r="E10" t="s">
        <v>14</v>
      </c>
      <c r="F10" s="5">
        <v>200</v>
      </c>
    </row>
    <row r="11" spans="2:18" x14ac:dyDescent="0.25">
      <c r="B11" t="s">
        <v>20</v>
      </c>
      <c r="C11" s="5">
        <v>1396</v>
      </c>
      <c r="E11" t="s">
        <v>14</v>
      </c>
      <c r="F11" s="5">
        <v>452</v>
      </c>
    </row>
    <row r="12" spans="2:18" x14ac:dyDescent="0.25">
      <c r="B12" t="s">
        <v>20</v>
      </c>
      <c r="C12" s="5">
        <v>890</v>
      </c>
      <c r="E12" t="s">
        <v>14</v>
      </c>
      <c r="F12" s="5">
        <v>674</v>
      </c>
    </row>
    <row r="13" spans="2:18" x14ac:dyDescent="0.25">
      <c r="B13" t="s">
        <v>20</v>
      </c>
      <c r="C13" s="5">
        <v>142</v>
      </c>
      <c r="E13" t="s">
        <v>14</v>
      </c>
      <c r="F13" s="5">
        <v>558</v>
      </c>
    </row>
    <row r="14" spans="2:18" x14ac:dyDescent="0.25">
      <c r="B14" t="s">
        <v>20</v>
      </c>
      <c r="C14" s="5">
        <v>2673</v>
      </c>
      <c r="E14" t="s">
        <v>14</v>
      </c>
      <c r="F14" s="5">
        <v>15</v>
      </c>
    </row>
    <row r="15" spans="2:18" x14ac:dyDescent="0.25">
      <c r="B15" t="s">
        <v>20</v>
      </c>
      <c r="C15" s="5">
        <v>163</v>
      </c>
      <c r="E15" t="s">
        <v>14</v>
      </c>
      <c r="F15" s="5">
        <v>2307</v>
      </c>
    </row>
    <row r="16" spans="2:18" x14ac:dyDescent="0.25">
      <c r="B16" t="s">
        <v>20</v>
      </c>
      <c r="C16" s="5">
        <v>2220</v>
      </c>
      <c r="E16" t="s">
        <v>14</v>
      </c>
      <c r="F16" s="5">
        <v>88</v>
      </c>
    </row>
    <row r="17" spans="2:6" x14ac:dyDescent="0.25">
      <c r="B17" t="s">
        <v>20</v>
      </c>
      <c r="C17" s="5">
        <v>1606</v>
      </c>
      <c r="E17" t="s">
        <v>14</v>
      </c>
      <c r="F17" s="5">
        <v>48</v>
      </c>
    </row>
    <row r="18" spans="2:6" x14ac:dyDescent="0.25">
      <c r="B18" t="s">
        <v>20</v>
      </c>
      <c r="C18" s="5">
        <v>129</v>
      </c>
      <c r="E18" t="s">
        <v>14</v>
      </c>
      <c r="F18" s="5">
        <v>1</v>
      </c>
    </row>
    <row r="19" spans="2:6" x14ac:dyDescent="0.25">
      <c r="B19" t="s">
        <v>20</v>
      </c>
      <c r="C19" s="5">
        <v>226</v>
      </c>
      <c r="E19" t="s">
        <v>14</v>
      </c>
      <c r="F19" s="5">
        <v>1467</v>
      </c>
    </row>
    <row r="20" spans="2:6" x14ac:dyDescent="0.25">
      <c r="B20" t="s">
        <v>20</v>
      </c>
      <c r="C20" s="5">
        <v>5419</v>
      </c>
      <c r="E20" t="s">
        <v>14</v>
      </c>
      <c r="F20" s="5">
        <v>75</v>
      </c>
    </row>
    <row r="21" spans="2:6" x14ac:dyDescent="0.25">
      <c r="B21" t="s">
        <v>20</v>
      </c>
      <c r="C21" s="5">
        <v>165</v>
      </c>
      <c r="E21" t="s">
        <v>14</v>
      </c>
      <c r="F21" s="5">
        <v>120</v>
      </c>
    </row>
    <row r="22" spans="2:6" x14ac:dyDescent="0.25">
      <c r="B22" t="s">
        <v>20</v>
      </c>
      <c r="C22" s="5">
        <v>1965</v>
      </c>
      <c r="E22" t="s">
        <v>14</v>
      </c>
      <c r="F22" s="5">
        <v>2253</v>
      </c>
    </row>
    <row r="23" spans="2:6" x14ac:dyDescent="0.25">
      <c r="B23" t="s">
        <v>20</v>
      </c>
      <c r="C23" s="5">
        <v>16</v>
      </c>
      <c r="E23" t="s">
        <v>14</v>
      </c>
      <c r="F23" s="5">
        <v>5</v>
      </c>
    </row>
    <row r="24" spans="2:6" x14ac:dyDescent="0.25">
      <c r="B24" t="s">
        <v>20</v>
      </c>
      <c r="C24" s="5">
        <v>107</v>
      </c>
      <c r="E24" t="s">
        <v>14</v>
      </c>
      <c r="F24" s="5">
        <v>38</v>
      </c>
    </row>
    <row r="25" spans="2:6" x14ac:dyDescent="0.25">
      <c r="B25" t="s">
        <v>20</v>
      </c>
      <c r="C25" s="5">
        <v>134</v>
      </c>
      <c r="E25" t="s">
        <v>14</v>
      </c>
      <c r="F25" s="5">
        <v>12</v>
      </c>
    </row>
    <row r="26" spans="2:6" x14ac:dyDescent="0.25">
      <c r="B26" t="s">
        <v>20</v>
      </c>
      <c r="C26" s="5">
        <v>198</v>
      </c>
      <c r="E26" t="s">
        <v>14</v>
      </c>
      <c r="F26" s="5">
        <v>1684</v>
      </c>
    </row>
    <row r="27" spans="2:6" x14ac:dyDescent="0.25">
      <c r="B27" t="s">
        <v>20</v>
      </c>
      <c r="C27" s="5">
        <v>111</v>
      </c>
      <c r="E27" t="s">
        <v>14</v>
      </c>
      <c r="F27" s="5">
        <v>56</v>
      </c>
    </row>
    <row r="28" spans="2:6" x14ac:dyDescent="0.25">
      <c r="B28" t="s">
        <v>20</v>
      </c>
      <c r="C28" s="5">
        <v>222</v>
      </c>
      <c r="E28" t="s">
        <v>14</v>
      </c>
      <c r="F28" s="5">
        <v>838</v>
      </c>
    </row>
    <row r="29" spans="2:6" x14ac:dyDescent="0.25">
      <c r="B29" t="s">
        <v>20</v>
      </c>
      <c r="C29" s="5">
        <v>6212</v>
      </c>
      <c r="E29" t="s">
        <v>14</v>
      </c>
      <c r="F29" s="5">
        <v>1000</v>
      </c>
    </row>
    <row r="30" spans="2:6" x14ac:dyDescent="0.25">
      <c r="B30" t="s">
        <v>20</v>
      </c>
      <c r="C30" s="5">
        <v>98</v>
      </c>
      <c r="E30" t="s">
        <v>14</v>
      </c>
      <c r="F30" s="5">
        <v>1482</v>
      </c>
    </row>
    <row r="31" spans="2:6" x14ac:dyDescent="0.25">
      <c r="B31" t="s">
        <v>20</v>
      </c>
      <c r="C31" s="5">
        <v>92</v>
      </c>
      <c r="E31" t="s">
        <v>14</v>
      </c>
      <c r="F31" s="5">
        <v>106</v>
      </c>
    </row>
    <row r="32" spans="2:6" x14ac:dyDescent="0.25">
      <c r="B32" t="s">
        <v>20</v>
      </c>
      <c r="C32" s="5">
        <v>149</v>
      </c>
      <c r="E32" t="s">
        <v>14</v>
      </c>
      <c r="F32" s="5">
        <v>679</v>
      </c>
    </row>
    <row r="33" spans="2:6" x14ac:dyDescent="0.25">
      <c r="B33" t="s">
        <v>20</v>
      </c>
      <c r="C33" s="5">
        <v>2431</v>
      </c>
      <c r="E33" t="s">
        <v>14</v>
      </c>
      <c r="F33" s="5">
        <v>1220</v>
      </c>
    </row>
    <row r="34" spans="2:6" x14ac:dyDescent="0.25">
      <c r="B34" t="s">
        <v>20</v>
      </c>
      <c r="C34" s="5">
        <v>303</v>
      </c>
      <c r="E34" t="s">
        <v>14</v>
      </c>
      <c r="F34" s="5">
        <v>1</v>
      </c>
    </row>
    <row r="35" spans="2:6" x14ac:dyDescent="0.25">
      <c r="B35" t="s">
        <v>20</v>
      </c>
      <c r="C35" s="5">
        <v>209</v>
      </c>
      <c r="E35" t="s">
        <v>14</v>
      </c>
      <c r="F35" s="5">
        <v>37</v>
      </c>
    </row>
    <row r="36" spans="2:6" x14ac:dyDescent="0.25">
      <c r="B36" t="s">
        <v>20</v>
      </c>
      <c r="C36" s="5">
        <v>131</v>
      </c>
      <c r="E36" t="s">
        <v>14</v>
      </c>
      <c r="F36" s="5">
        <v>60</v>
      </c>
    </row>
    <row r="37" spans="2:6" x14ac:dyDescent="0.25">
      <c r="B37" t="s">
        <v>20</v>
      </c>
      <c r="C37" s="5">
        <v>164</v>
      </c>
      <c r="E37" t="s">
        <v>14</v>
      </c>
      <c r="F37" s="5">
        <v>296</v>
      </c>
    </row>
    <row r="38" spans="2:6" x14ac:dyDescent="0.25">
      <c r="B38" t="s">
        <v>20</v>
      </c>
      <c r="C38" s="5">
        <v>201</v>
      </c>
      <c r="E38" t="s">
        <v>14</v>
      </c>
      <c r="F38" s="5">
        <v>3304</v>
      </c>
    </row>
    <row r="39" spans="2:6" x14ac:dyDescent="0.25">
      <c r="B39" t="s">
        <v>20</v>
      </c>
      <c r="C39" s="5">
        <v>211</v>
      </c>
      <c r="E39" t="s">
        <v>14</v>
      </c>
      <c r="F39" s="5">
        <v>73</v>
      </c>
    </row>
    <row r="40" spans="2:6" x14ac:dyDescent="0.25">
      <c r="B40" t="s">
        <v>20</v>
      </c>
      <c r="C40" s="5">
        <v>128</v>
      </c>
      <c r="E40" t="s">
        <v>14</v>
      </c>
      <c r="F40" s="5">
        <v>3387</v>
      </c>
    </row>
    <row r="41" spans="2:6" x14ac:dyDescent="0.25">
      <c r="B41" t="s">
        <v>20</v>
      </c>
      <c r="C41" s="5">
        <v>1600</v>
      </c>
      <c r="E41" t="s">
        <v>14</v>
      </c>
      <c r="F41" s="5">
        <v>662</v>
      </c>
    </row>
    <row r="42" spans="2:6" x14ac:dyDescent="0.25">
      <c r="B42" t="s">
        <v>20</v>
      </c>
      <c r="C42" s="5">
        <v>249</v>
      </c>
      <c r="E42" t="s">
        <v>14</v>
      </c>
      <c r="F42" s="5">
        <v>774</v>
      </c>
    </row>
    <row r="43" spans="2:6" x14ac:dyDescent="0.25">
      <c r="B43" t="s">
        <v>20</v>
      </c>
      <c r="C43" s="5">
        <v>236</v>
      </c>
      <c r="E43" t="s">
        <v>14</v>
      </c>
      <c r="F43" s="5">
        <v>672</v>
      </c>
    </row>
    <row r="44" spans="2:6" x14ac:dyDescent="0.25">
      <c r="B44" t="s">
        <v>20</v>
      </c>
      <c r="C44" s="5">
        <v>4065</v>
      </c>
      <c r="E44" t="s">
        <v>14</v>
      </c>
      <c r="F44" s="5">
        <v>940</v>
      </c>
    </row>
    <row r="45" spans="2:6" x14ac:dyDescent="0.25">
      <c r="B45" t="s">
        <v>20</v>
      </c>
      <c r="C45" s="5">
        <v>246</v>
      </c>
      <c r="E45" t="s">
        <v>14</v>
      </c>
      <c r="F45" s="5">
        <v>117</v>
      </c>
    </row>
    <row r="46" spans="2:6" x14ac:dyDescent="0.25">
      <c r="B46" t="s">
        <v>20</v>
      </c>
      <c r="C46" s="5">
        <v>2475</v>
      </c>
      <c r="E46" t="s">
        <v>14</v>
      </c>
      <c r="F46" s="5">
        <v>115</v>
      </c>
    </row>
    <row r="47" spans="2:6" x14ac:dyDescent="0.25">
      <c r="B47" t="s">
        <v>20</v>
      </c>
      <c r="C47" s="5">
        <v>76</v>
      </c>
      <c r="E47" t="s">
        <v>14</v>
      </c>
      <c r="F47" s="5">
        <v>326</v>
      </c>
    </row>
    <row r="48" spans="2:6" x14ac:dyDescent="0.25">
      <c r="B48" t="s">
        <v>20</v>
      </c>
      <c r="C48" s="5">
        <v>54</v>
      </c>
      <c r="E48" t="s">
        <v>14</v>
      </c>
      <c r="F48" s="5">
        <v>1</v>
      </c>
    </row>
    <row r="49" spans="2:6" x14ac:dyDescent="0.25">
      <c r="B49" t="s">
        <v>20</v>
      </c>
      <c r="C49" s="5">
        <v>88</v>
      </c>
      <c r="E49" t="s">
        <v>14</v>
      </c>
      <c r="F49" s="5">
        <v>1467</v>
      </c>
    </row>
    <row r="50" spans="2:6" x14ac:dyDescent="0.25">
      <c r="B50" t="s">
        <v>20</v>
      </c>
      <c r="C50" s="5">
        <v>85</v>
      </c>
      <c r="E50" t="s">
        <v>14</v>
      </c>
      <c r="F50" s="5">
        <v>5681</v>
      </c>
    </row>
    <row r="51" spans="2:6" x14ac:dyDescent="0.25">
      <c r="B51" t="s">
        <v>20</v>
      </c>
      <c r="C51" s="5">
        <v>170</v>
      </c>
      <c r="E51" t="s">
        <v>14</v>
      </c>
      <c r="F51" s="5">
        <v>1059</v>
      </c>
    </row>
    <row r="52" spans="2:6" x14ac:dyDescent="0.25">
      <c r="B52" t="s">
        <v>20</v>
      </c>
      <c r="C52" s="5">
        <v>330</v>
      </c>
      <c r="E52" t="s">
        <v>14</v>
      </c>
      <c r="F52" s="5">
        <v>1194</v>
      </c>
    </row>
    <row r="53" spans="2:6" x14ac:dyDescent="0.25">
      <c r="B53" t="s">
        <v>20</v>
      </c>
      <c r="C53" s="5">
        <v>127</v>
      </c>
      <c r="E53" t="s">
        <v>14</v>
      </c>
      <c r="F53" s="5">
        <v>30</v>
      </c>
    </row>
    <row r="54" spans="2:6" x14ac:dyDescent="0.25">
      <c r="B54" t="s">
        <v>20</v>
      </c>
      <c r="C54" s="5">
        <v>411</v>
      </c>
      <c r="E54" t="s">
        <v>14</v>
      </c>
      <c r="F54" s="5">
        <v>75</v>
      </c>
    </row>
    <row r="55" spans="2:6" x14ac:dyDescent="0.25">
      <c r="B55" t="s">
        <v>20</v>
      </c>
      <c r="C55" s="5">
        <v>180</v>
      </c>
      <c r="E55" t="s">
        <v>14</v>
      </c>
      <c r="F55" s="5">
        <v>955</v>
      </c>
    </row>
    <row r="56" spans="2:6" x14ac:dyDescent="0.25">
      <c r="B56" t="s">
        <v>20</v>
      </c>
      <c r="C56" s="5">
        <v>374</v>
      </c>
      <c r="E56" t="s">
        <v>14</v>
      </c>
      <c r="F56" s="5">
        <v>67</v>
      </c>
    </row>
    <row r="57" spans="2:6" x14ac:dyDescent="0.25">
      <c r="B57" t="s">
        <v>20</v>
      </c>
      <c r="C57" s="5">
        <v>71</v>
      </c>
      <c r="E57" t="s">
        <v>14</v>
      </c>
      <c r="F57" s="5">
        <v>5</v>
      </c>
    </row>
    <row r="58" spans="2:6" x14ac:dyDescent="0.25">
      <c r="B58" t="s">
        <v>20</v>
      </c>
      <c r="C58" s="5">
        <v>203</v>
      </c>
      <c r="E58" t="s">
        <v>14</v>
      </c>
      <c r="F58" s="5">
        <v>26</v>
      </c>
    </row>
    <row r="59" spans="2:6" x14ac:dyDescent="0.25">
      <c r="B59" t="s">
        <v>20</v>
      </c>
      <c r="C59" s="5">
        <v>113</v>
      </c>
      <c r="E59" t="s">
        <v>14</v>
      </c>
      <c r="F59" s="5">
        <v>1130</v>
      </c>
    </row>
    <row r="60" spans="2:6" x14ac:dyDescent="0.25">
      <c r="B60" t="s">
        <v>20</v>
      </c>
      <c r="C60" s="5">
        <v>96</v>
      </c>
      <c r="E60" t="s">
        <v>14</v>
      </c>
      <c r="F60" s="5">
        <v>782</v>
      </c>
    </row>
    <row r="61" spans="2:6" x14ac:dyDescent="0.25">
      <c r="B61" t="s">
        <v>20</v>
      </c>
      <c r="C61" s="5">
        <v>498</v>
      </c>
      <c r="E61" t="s">
        <v>14</v>
      </c>
      <c r="F61" s="5">
        <v>210</v>
      </c>
    </row>
    <row r="62" spans="2:6" x14ac:dyDescent="0.25">
      <c r="B62" t="s">
        <v>20</v>
      </c>
      <c r="C62" s="5">
        <v>180</v>
      </c>
      <c r="E62" t="s">
        <v>14</v>
      </c>
      <c r="F62" s="5">
        <v>136</v>
      </c>
    </row>
    <row r="63" spans="2:6" x14ac:dyDescent="0.25">
      <c r="B63" t="s">
        <v>20</v>
      </c>
      <c r="C63" s="5">
        <v>27</v>
      </c>
      <c r="E63" t="s">
        <v>14</v>
      </c>
      <c r="F63" s="5">
        <v>86</v>
      </c>
    </row>
    <row r="64" spans="2:6" x14ac:dyDescent="0.25">
      <c r="B64" t="s">
        <v>20</v>
      </c>
      <c r="C64" s="5">
        <v>2331</v>
      </c>
      <c r="E64" t="s">
        <v>14</v>
      </c>
      <c r="F64" s="5">
        <v>19</v>
      </c>
    </row>
    <row r="65" spans="2:6" x14ac:dyDescent="0.25">
      <c r="B65" t="s">
        <v>20</v>
      </c>
      <c r="C65" s="5">
        <v>113</v>
      </c>
      <c r="E65" t="s">
        <v>14</v>
      </c>
      <c r="F65" s="5">
        <v>886</v>
      </c>
    </row>
    <row r="66" spans="2:6" x14ac:dyDescent="0.25">
      <c r="B66" t="s">
        <v>20</v>
      </c>
      <c r="C66" s="5">
        <v>164</v>
      </c>
      <c r="E66" t="s">
        <v>14</v>
      </c>
      <c r="F66" s="5">
        <v>35</v>
      </c>
    </row>
    <row r="67" spans="2:6" x14ac:dyDescent="0.25">
      <c r="B67" t="s">
        <v>20</v>
      </c>
      <c r="C67" s="5">
        <v>164</v>
      </c>
      <c r="E67" t="s">
        <v>14</v>
      </c>
      <c r="F67" s="5">
        <v>24</v>
      </c>
    </row>
    <row r="68" spans="2:6" x14ac:dyDescent="0.25">
      <c r="B68" t="s">
        <v>20</v>
      </c>
      <c r="C68" s="5">
        <v>336</v>
      </c>
      <c r="E68" t="s">
        <v>14</v>
      </c>
      <c r="F68" s="5">
        <v>86</v>
      </c>
    </row>
    <row r="69" spans="2:6" x14ac:dyDescent="0.25">
      <c r="B69" t="s">
        <v>20</v>
      </c>
      <c r="C69" s="5">
        <v>1917</v>
      </c>
      <c r="E69" t="s">
        <v>14</v>
      </c>
      <c r="F69" s="5">
        <v>243</v>
      </c>
    </row>
    <row r="70" spans="2:6" x14ac:dyDescent="0.25">
      <c r="B70" t="s">
        <v>20</v>
      </c>
      <c r="C70" s="5">
        <v>95</v>
      </c>
      <c r="E70" t="s">
        <v>14</v>
      </c>
      <c r="F70" s="5">
        <v>65</v>
      </c>
    </row>
    <row r="71" spans="2:6" x14ac:dyDescent="0.25">
      <c r="B71" t="s">
        <v>20</v>
      </c>
      <c r="C71" s="5">
        <v>147</v>
      </c>
      <c r="E71" t="s">
        <v>14</v>
      </c>
      <c r="F71" s="5">
        <v>100</v>
      </c>
    </row>
    <row r="72" spans="2:6" x14ac:dyDescent="0.25">
      <c r="B72" t="s">
        <v>20</v>
      </c>
      <c r="C72" s="5">
        <v>86</v>
      </c>
      <c r="E72" t="s">
        <v>14</v>
      </c>
      <c r="F72" s="5">
        <v>168</v>
      </c>
    </row>
    <row r="73" spans="2:6" x14ac:dyDescent="0.25">
      <c r="B73" t="s">
        <v>20</v>
      </c>
      <c r="C73" s="5">
        <v>83</v>
      </c>
      <c r="E73" t="s">
        <v>14</v>
      </c>
      <c r="F73" s="5">
        <v>13</v>
      </c>
    </row>
    <row r="74" spans="2:6" x14ac:dyDescent="0.25">
      <c r="B74" t="s">
        <v>20</v>
      </c>
      <c r="C74" s="5">
        <v>676</v>
      </c>
      <c r="E74" t="s">
        <v>14</v>
      </c>
      <c r="F74" s="5">
        <v>1</v>
      </c>
    </row>
    <row r="75" spans="2:6" x14ac:dyDescent="0.25">
      <c r="B75" t="s">
        <v>20</v>
      </c>
      <c r="C75" s="5">
        <v>361</v>
      </c>
      <c r="E75" t="s">
        <v>14</v>
      </c>
      <c r="F75" s="5">
        <v>40</v>
      </c>
    </row>
    <row r="76" spans="2:6" x14ac:dyDescent="0.25">
      <c r="B76" t="s">
        <v>20</v>
      </c>
      <c r="C76" s="5">
        <v>131</v>
      </c>
      <c r="E76" t="s">
        <v>14</v>
      </c>
      <c r="F76" s="5">
        <v>226</v>
      </c>
    </row>
    <row r="77" spans="2:6" x14ac:dyDescent="0.25">
      <c r="B77" t="s">
        <v>20</v>
      </c>
      <c r="C77" s="5">
        <v>126</v>
      </c>
      <c r="E77" t="s">
        <v>14</v>
      </c>
      <c r="F77" s="5">
        <v>1625</v>
      </c>
    </row>
    <row r="78" spans="2:6" x14ac:dyDescent="0.25">
      <c r="B78" t="s">
        <v>20</v>
      </c>
      <c r="C78" s="5">
        <v>275</v>
      </c>
      <c r="E78" t="s">
        <v>14</v>
      </c>
      <c r="F78" s="5">
        <v>143</v>
      </c>
    </row>
    <row r="79" spans="2:6" x14ac:dyDescent="0.25">
      <c r="B79" t="s">
        <v>20</v>
      </c>
      <c r="C79" s="5">
        <v>67</v>
      </c>
      <c r="E79" t="s">
        <v>14</v>
      </c>
      <c r="F79" s="5">
        <v>934</v>
      </c>
    </row>
    <row r="80" spans="2:6" x14ac:dyDescent="0.25">
      <c r="B80" t="s">
        <v>20</v>
      </c>
      <c r="C80" s="5">
        <v>154</v>
      </c>
      <c r="E80" t="s">
        <v>14</v>
      </c>
      <c r="F80" s="5">
        <v>17</v>
      </c>
    </row>
    <row r="81" spans="2:6" x14ac:dyDescent="0.25">
      <c r="B81" t="s">
        <v>20</v>
      </c>
      <c r="C81" s="5">
        <v>1782</v>
      </c>
      <c r="E81" t="s">
        <v>14</v>
      </c>
      <c r="F81" s="5">
        <v>2179</v>
      </c>
    </row>
    <row r="82" spans="2:6" x14ac:dyDescent="0.25">
      <c r="B82" t="s">
        <v>20</v>
      </c>
      <c r="C82" s="5">
        <v>903</v>
      </c>
      <c r="E82" t="s">
        <v>14</v>
      </c>
      <c r="F82" s="5">
        <v>931</v>
      </c>
    </row>
    <row r="83" spans="2:6" x14ac:dyDescent="0.25">
      <c r="B83" t="s">
        <v>20</v>
      </c>
      <c r="C83" s="5">
        <v>94</v>
      </c>
      <c r="E83" t="s">
        <v>14</v>
      </c>
      <c r="F83" s="5">
        <v>92</v>
      </c>
    </row>
    <row r="84" spans="2:6" x14ac:dyDescent="0.25">
      <c r="B84" t="s">
        <v>20</v>
      </c>
      <c r="C84" s="5">
        <v>180</v>
      </c>
      <c r="E84" t="s">
        <v>14</v>
      </c>
      <c r="F84" s="5">
        <v>57</v>
      </c>
    </row>
    <row r="85" spans="2:6" x14ac:dyDescent="0.25">
      <c r="B85" t="s">
        <v>20</v>
      </c>
      <c r="C85" s="5">
        <v>533</v>
      </c>
      <c r="E85" t="s">
        <v>14</v>
      </c>
      <c r="F85" s="5">
        <v>41</v>
      </c>
    </row>
    <row r="86" spans="2:6" x14ac:dyDescent="0.25">
      <c r="B86" t="s">
        <v>20</v>
      </c>
      <c r="C86" s="5">
        <v>2443</v>
      </c>
      <c r="E86" t="s">
        <v>14</v>
      </c>
      <c r="F86" s="5">
        <v>1</v>
      </c>
    </row>
    <row r="87" spans="2:6" x14ac:dyDescent="0.25">
      <c r="B87" t="s">
        <v>20</v>
      </c>
      <c r="C87" s="5">
        <v>89</v>
      </c>
      <c r="E87" t="s">
        <v>14</v>
      </c>
      <c r="F87" s="5">
        <v>101</v>
      </c>
    </row>
    <row r="88" spans="2:6" x14ac:dyDescent="0.25">
      <c r="B88" t="s">
        <v>20</v>
      </c>
      <c r="C88" s="5">
        <v>159</v>
      </c>
      <c r="E88" t="s">
        <v>14</v>
      </c>
      <c r="F88" s="5">
        <v>1335</v>
      </c>
    </row>
    <row r="89" spans="2:6" x14ac:dyDescent="0.25">
      <c r="B89" t="s">
        <v>20</v>
      </c>
      <c r="C89" s="5">
        <v>50</v>
      </c>
      <c r="E89" t="s">
        <v>14</v>
      </c>
      <c r="F89" s="5">
        <v>15</v>
      </c>
    </row>
    <row r="90" spans="2:6" x14ac:dyDescent="0.25">
      <c r="B90" t="s">
        <v>20</v>
      </c>
      <c r="C90" s="5">
        <v>186</v>
      </c>
      <c r="E90" t="s">
        <v>14</v>
      </c>
      <c r="F90" s="5">
        <v>454</v>
      </c>
    </row>
    <row r="91" spans="2:6" x14ac:dyDescent="0.25">
      <c r="B91" t="s">
        <v>20</v>
      </c>
      <c r="C91" s="5">
        <v>1071</v>
      </c>
      <c r="E91" t="s">
        <v>14</v>
      </c>
      <c r="F91" s="5">
        <v>3182</v>
      </c>
    </row>
    <row r="92" spans="2:6" x14ac:dyDescent="0.25">
      <c r="B92" t="s">
        <v>20</v>
      </c>
      <c r="C92" s="5">
        <v>117</v>
      </c>
      <c r="E92" t="s">
        <v>14</v>
      </c>
      <c r="F92" s="5">
        <v>15</v>
      </c>
    </row>
    <row r="93" spans="2:6" x14ac:dyDescent="0.25">
      <c r="B93" t="s">
        <v>20</v>
      </c>
      <c r="C93" s="5">
        <v>70</v>
      </c>
      <c r="E93" t="s">
        <v>14</v>
      </c>
      <c r="F93" s="5">
        <v>133</v>
      </c>
    </row>
    <row r="94" spans="2:6" x14ac:dyDescent="0.25">
      <c r="B94" t="s">
        <v>20</v>
      </c>
      <c r="C94" s="5">
        <v>135</v>
      </c>
      <c r="E94" t="s">
        <v>14</v>
      </c>
      <c r="F94" s="5">
        <v>2062</v>
      </c>
    </row>
    <row r="95" spans="2:6" x14ac:dyDescent="0.25">
      <c r="B95" t="s">
        <v>20</v>
      </c>
      <c r="C95" s="5">
        <v>768</v>
      </c>
      <c r="E95" t="s">
        <v>14</v>
      </c>
      <c r="F95" s="5">
        <v>29</v>
      </c>
    </row>
    <row r="96" spans="2:6" x14ac:dyDescent="0.25">
      <c r="B96" t="s">
        <v>20</v>
      </c>
      <c r="C96" s="5">
        <v>199</v>
      </c>
      <c r="E96" t="s">
        <v>14</v>
      </c>
      <c r="F96" s="5">
        <v>132</v>
      </c>
    </row>
    <row r="97" spans="2:6" x14ac:dyDescent="0.25">
      <c r="B97" t="s">
        <v>20</v>
      </c>
      <c r="C97" s="5">
        <v>107</v>
      </c>
      <c r="E97" t="s">
        <v>14</v>
      </c>
      <c r="F97" s="5">
        <v>137</v>
      </c>
    </row>
    <row r="98" spans="2:6" x14ac:dyDescent="0.25">
      <c r="B98" t="s">
        <v>20</v>
      </c>
      <c r="C98" s="5">
        <v>195</v>
      </c>
      <c r="E98" t="s">
        <v>14</v>
      </c>
      <c r="F98" s="5">
        <v>908</v>
      </c>
    </row>
    <row r="99" spans="2:6" x14ac:dyDescent="0.25">
      <c r="B99" t="s">
        <v>20</v>
      </c>
      <c r="C99" s="5">
        <v>3376</v>
      </c>
      <c r="E99" t="s">
        <v>14</v>
      </c>
      <c r="F99" s="5">
        <v>10</v>
      </c>
    </row>
    <row r="100" spans="2:6" x14ac:dyDescent="0.25">
      <c r="B100" t="s">
        <v>20</v>
      </c>
      <c r="C100" s="5">
        <v>41</v>
      </c>
      <c r="E100" t="s">
        <v>14</v>
      </c>
      <c r="F100" s="5">
        <v>1910</v>
      </c>
    </row>
    <row r="101" spans="2:6" x14ac:dyDescent="0.25">
      <c r="B101" t="s">
        <v>20</v>
      </c>
      <c r="C101" s="5">
        <v>1821</v>
      </c>
      <c r="E101" t="s">
        <v>14</v>
      </c>
      <c r="F101" s="5">
        <v>38</v>
      </c>
    </row>
    <row r="102" spans="2:6" x14ac:dyDescent="0.25">
      <c r="B102" t="s">
        <v>20</v>
      </c>
      <c r="C102" s="5">
        <v>164</v>
      </c>
      <c r="E102" t="s">
        <v>14</v>
      </c>
      <c r="F102" s="5">
        <v>104</v>
      </c>
    </row>
    <row r="103" spans="2:6" x14ac:dyDescent="0.25">
      <c r="B103" t="s">
        <v>20</v>
      </c>
      <c r="C103" s="5">
        <v>157</v>
      </c>
      <c r="E103" t="s">
        <v>14</v>
      </c>
      <c r="F103" s="5">
        <v>49</v>
      </c>
    </row>
    <row r="104" spans="2:6" x14ac:dyDescent="0.25">
      <c r="B104" t="s">
        <v>20</v>
      </c>
      <c r="C104" s="5">
        <v>246</v>
      </c>
      <c r="E104" t="s">
        <v>14</v>
      </c>
      <c r="F104" s="5">
        <v>1</v>
      </c>
    </row>
    <row r="105" spans="2:6" x14ac:dyDescent="0.25">
      <c r="B105" t="s">
        <v>20</v>
      </c>
      <c r="C105" s="5">
        <v>1396</v>
      </c>
      <c r="E105" t="s">
        <v>14</v>
      </c>
      <c r="F105" s="5">
        <v>245</v>
      </c>
    </row>
    <row r="106" spans="2:6" x14ac:dyDescent="0.25">
      <c r="B106" t="s">
        <v>20</v>
      </c>
      <c r="C106" s="5">
        <v>2506</v>
      </c>
      <c r="E106" t="s">
        <v>14</v>
      </c>
      <c r="F106" s="5">
        <v>32</v>
      </c>
    </row>
    <row r="107" spans="2:6" x14ac:dyDescent="0.25">
      <c r="B107" t="s">
        <v>20</v>
      </c>
      <c r="C107" s="5">
        <v>244</v>
      </c>
      <c r="E107" t="s">
        <v>14</v>
      </c>
      <c r="F107" s="5">
        <v>7</v>
      </c>
    </row>
    <row r="108" spans="2:6" x14ac:dyDescent="0.25">
      <c r="B108" t="s">
        <v>20</v>
      </c>
      <c r="C108" s="5">
        <v>146</v>
      </c>
      <c r="E108" t="s">
        <v>14</v>
      </c>
      <c r="F108" s="5">
        <v>803</v>
      </c>
    </row>
    <row r="109" spans="2:6" x14ac:dyDescent="0.25">
      <c r="B109" t="s">
        <v>20</v>
      </c>
      <c r="C109" s="5">
        <v>1267</v>
      </c>
      <c r="E109" t="s">
        <v>14</v>
      </c>
      <c r="F109" s="5">
        <v>16</v>
      </c>
    </row>
    <row r="110" spans="2:6" x14ac:dyDescent="0.25">
      <c r="B110" t="s">
        <v>20</v>
      </c>
      <c r="C110" s="5">
        <v>1561</v>
      </c>
      <c r="E110" t="s">
        <v>14</v>
      </c>
      <c r="F110" s="5">
        <v>31</v>
      </c>
    </row>
    <row r="111" spans="2:6" x14ac:dyDescent="0.25">
      <c r="B111" t="s">
        <v>20</v>
      </c>
      <c r="C111" s="5">
        <v>48</v>
      </c>
      <c r="E111" t="s">
        <v>14</v>
      </c>
      <c r="F111" s="5">
        <v>108</v>
      </c>
    </row>
    <row r="112" spans="2:6" x14ac:dyDescent="0.25">
      <c r="B112" t="s">
        <v>20</v>
      </c>
      <c r="C112" s="5">
        <v>2739</v>
      </c>
      <c r="E112" t="s">
        <v>14</v>
      </c>
      <c r="F112" s="5">
        <v>30</v>
      </c>
    </row>
    <row r="113" spans="2:6" x14ac:dyDescent="0.25">
      <c r="B113" t="s">
        <v>20</v>
      </c>
      <c r="C113" s="5">
        <v>3537</v>
      </c>
      <c r="E113" t="s">
        <v>14</v>
      </c>
      <c r="F113" s="5">
        <v>17</v>
      </c>
    </row>
    <row r="114" spans="2:6" x14ac:dyDescent="0.25">
      <c r="B114" t="s">
        <v>20</v>
      </c>
      <c r="C114" s="5">
        <v>2107</v>
      </c>
      <c r="E114" t="s">
        <v>14</v>
      </c>
      <c r="F114" s="5">
        <v>80</v>
      </c>
    </row>
    <row r="115" spans="2:6" x14ac:dyDescent="0.25">
      <c r="B115" t="s">
        <v>20</v>
      </c>
      <c r="C115" s="5">
        <v>3318</v>
      </c>
      <c r="E115" t="s">
        <v>14</v>
      </c>
      <c r="F115" s="5">
        <v>2468</v>
      </c>
    </row>
    <row r="116" spans="2:6" x14ac:dyDescent="0.25">
      <c r="B116" t="s">
        <v>20</v>
      </c>
      <c r="C116" s="5">
        <v>340</v>
      </c>
      <c r="E116" t="s">
        <v>14</v>
      </c>
      <c r="F116" s="5">
        <v>26</v>
      </c>
    </row>
    <row r="117" spans="2:6" x14ac:dyDescent="0.25">
      <c r="B117" t="s">
        <v>20</v>
      </c>
      <c r="C117" s="5">
        <v>1442</v>
      </c>
      <c r="E117" t="s">
        <v>14</v>
      </c>
      <c r="F117" s="5">
        <v>73</v>
      </c>
    </row>
    <row r="118" spans="2:6" x14ac:dyDescent="0.25">
      <c r="B118" t="s">
        <v>20</v>
      </c>
      <c r="C118" s="5">
        <v>126</v>
      </c>
      <c r="E118" t="s">
        <v>14</v>
      </c>
      <c r="F118" s="5">
        <v>128</v>
      </c>
    </row>
    <row r="119" spans="2:6" x14ac:dyDescent="0.25">
      <c r="B119" t="s">
        <v>20</v>
      </c>
      <c r="C119" s="5">
        <v>524</v>
      </c>
      <c r="E119" t="s">
        <v>14</v>
      </c>
      <c r="F119" s="5">
        <v>33</v>
      </c>
    </row>
    <row r="120" spans="2:6" x14ac:dyDescent="0.25">
      <c r="B120" t="s">
        <v>20</v>
      </c>
      <c r="C120" s="5">
        <v>1989</v>
      </c>
      <c r="E120" t="s">
        <v>14</v>
      </c>
      <c r="F120" s="5">
        <v>1072</v>
      </c>
    </row>
    <row r="121" spans="2:6" x14ac:dyDescent="0.25">
      <c r="B121" t="s">
        <v>20</v>
      </c>
      <c r="C121" s="5">
        <v>157</v>
      </c>
      <c r="E121" t="s">
        <v>14</v>
      </c>
      <c r="F121" s="5">
        <v>393</v>
      </c>
    </row>
    <row r="122" spans="2:6" x14ac:dyDescent="0.25">
      <c r="B122" t="s">
        <v>20</v>
      </c>
      <c r="C122" s="5">
        <v>4498</v>
      </c>
      <c r="E122" t="s">
        <v>14</v>
      </c>
      <c r="F122" s="5">
        <v>1257</v>
      </c>
    </row>
    <row r="123" spans="2:6" x14ac:dyDescent="0.25">
      <c r="B123" t="s">
        <v>20</v>
      </c>
      <c r="C123" s="5">
        <v>80</v>
      </c>
      <c r="E123" t="s">
        <v>14</v>
      </c>
      <c r="F123" s="5">
        <v>328</v>
      </c>
    </row>
    <row r="124" spans="2:6" x14ac:dyDescent="0.25">
      <c r="B124" t="s">
        <v>20</v>
      </c>
      <c r="C124" s="5">
        <v>43</v>
      </c>
      <c r="E124" t="s">
        <v>14</v>
      </c>
      <c r="F124" s="5">
        <v>147</v>
      </c>
    </row>
    <row r="125" spans="2:6" x14ac:dyDescent="0.25">
      <c r="B125" t="s">
        <v>20</v>
      </c>
      <c r="C125" s="5">
        <v>2053</v>
      </c>
      <c r="E125" t="s">
        <v>14</v>
      </c>
      <c r="F125" s="5">
        <v>830</v>
      </c>
    </row>
    <row r="126" spans="2:6" x14ac:dyDescent="0.25">
      <c r="B126" t="s">
        <v>20</v>
      </c>
      <c r="C126" s="5">
        <v>168</v>
      </c>
      <c r="E126" t="s">
        <v>14</v>
      </c>
      <c r="F126" s="5">
        <v>331</v>
      </c>
    </row>
    <row r="127" spans="2:6" x14ac:dyDescent="0.25">
      <c r="B127" t="s">
        <v>20</v>
      </c>
      <c r="C127" s="5">
        <v>4289</v>
      </c>
      <c r="E127" t="s">
        <v>14</v>
      </c>
      <c r="F127" s="5">
        <v>25</v>
      </c>
    </row>
    <row r="128" spans="2:6" x14ac:dyDescent="0.25">
      <c r="B128" t="s">
        <v>20</v>
      </c>
      <c r="C128" s="5">
        <v>165</v>
      </c>
      <c r="E128" t="s">
        <v>14</v>
      </c>
      <c r="F128" s="5">
        <v>3483</v>
      </c>
    </row>
    <row r="129" spans="2:6" x14ac:dyDescent="0.25">
      <c r="B129" t="s">
        <v>20</v>
      </c>
      <c r="C129" s="5">
        <v>1815</v>
      </c>
      <c r="E129" t="s">
        <v>14</v>
      </c>
      <c r="F129" s="5">
        <v>923</v>
      </c>
    </row>
    <row r="130" spans="2:6" x14ac:dyDescent="0.25">
      <c r="B130" t="s">
        <v>20</v>
      </c>
      <c r="C130" s="5">
        <v>397</v>
      </c>
      <c r="E130" t="s">
        <v>14</v>
      </c>
      <c r="F130" s="5">
        <v>1</v>
      </c>
    </row>
    <row r="131" spans="2:6" x14ac:dyDescent="0.25">
      <c r="B131" t="s">
        <v>20</v>
      </c>
      <c r="C131" s="5">
        <v>1539</v>
      </c>
      <c r="E131" t="s">
        <v>14</v>
      </c>
      <c r="F131" s="5">
        <v>33</v>
      </c>
    </row>
    <row r="132" spans="2:6" x14ac:dyDescent="0.25">
      <c r="B132" t="s">
        <v>20</v>
      </c>
      <c r="C132" s="5">
        <v>138</v>
      </c>
      <c r="E132" t="s">
        <v>14</v>
      </c>
      <c r="F132" s="5">
        <v>40</v>
      </c>
    </row>
    <row r="133" spans="2:6" x14ac:dyDescent="0.25">
      <c r="B133" t="s">
        <v>20</v>
      </c>
      <c r="C133" s="5">
        <v>3594</v>
      </c>
      <c r="E133" t="s">
        <v>14</v>
      </c>
      <c r="F133" s="5">
        <v>23</v>
      </c>
    </row>
    <row r="134" spans="2:6" x14ac:dyDescent="0.25">
      <c r="B134" t="s">
        <v>20</v>
      </c>
      <c r="C134" s="5">
        <v>5880</v>
      </c>
      <c r="E134" t="s">
        <v>14</v>
      </c>
      <c r="F134" s="5">
        <v>75</v>
      </c>
    </row>
    <row r="135" spans="2:6" x14ac:dyDescent="0.25">
      <c r="B135" t="s">
        <v>20</v>
      </c>
      <c r="C135" s="5">
        <v>112</v>
      </c>
      <c r="E135" t="s">
        <v>14</v>
      </c>
      <c r="F135" s="5">
        <v>2176</v>
      </c>
    </row>
    <row r="136" spans="2:6" x14ac:dyDescent="0.25">
      <c r="B136" t="s">
        <v>20</v>
      </c>
      <c r="C136" s="5">
        <v>943</v>
      </c>
      <c r="E136" t="s">
        <v>14</v>
      </c>
      <c r="F136" s="5">
        <v>441</v>
      </c>
    </row>
    <row r="137" spans="2:6" x14ac:dyDescent="0.25">
      <c r="B137" t="s">
        <v>20</v>
      </c>
      <c r="C137" s="5">
        <v>2468</v>
      </c>
      <c r="E137" t="s">
        <v>14</v>
      </c>
      <c r="F137" s="5">
        <v>25</v>
      </c>
    </row>
    <row r="138" spans="2:6" x14ac:dyDescent="0.25">
      <c r="B138" t="s">
        <v>20</v>
      </c>
      <c r="C138" s="5">
        <v>2551</v>
      </c>
      <c r="E138" t="s">
        <v>14</v>
      </c>
      <c r="F138" s="5">
        <v>127</v>
      </c>
    </row>
    <row r="139" spans="2:6" x14ac:dyDescent="0.25">
      <c r="B139" t="s">
        <v>20</v>
      </c>
      <c r="C139" s="5">
        <v>101</v>
      </c>
      <c r="E139" t="s">
        <v>14</v>
      </c>
      <c r="F139" s="5">
        <v>355</v>
      </c>
    </row>
    <row r="140" spans="2:6" x14ac:dyDescent="0.25">
      <c r="B140" t="s">
        <v>20</v>
      </c>
      <c r="C140" s="5">
        <v>92</v>
      </c>
      <c r="E140" t="s">
        <v>14</v>
      </c>
      <c r="F140" s="5">
        <v>44</v>
      </c>
    </row>
    <row r="141" spans="2:6" x14ac:dyDescent="0.25">
      <c r="B141" t="s">
        <v>20</v>
      </c>
      <c r="C141" s="5">
        <v>62</v>
      </c>
      <c r="E141" t="s">
        <v>14</v>
      </c>
      <c r="F141" s="5">
        <v>67</v>
      </c>
    </row>
    <row r="142" spans="2:6" x14ac:dyDescent="0.25">
      <c r="B142" t="s">
        <v>20</v>
      </c>
      <c r="C142" s="5">
        <v>149</v>
      </c>
      <c r="E142" t="s">
        <v>14</v>
      </c>
      <c r="F142" s="5">
        <v>1068</v>
      </c>
    </row>
    <row r="143" spans="2:6" x14ac:dyDescent="0.25">
      <c r="B143" t="s">
        <v>20</v>
      </c>
      <c r="C143" s="5">
        <v>329</v>
      </c>
      <c r="E143" t="s">
        <v>14</v>
      </c>
      <c r="F143" s="5">
        <v>424</v>
      </c>
    </row>
    <row r="144" spans="2:6" x14ac:dyDescent="0.25">
      <c r="B144" t="s">
        <v>20</v>
      </c>
      <c r="C144" s="5">
        <v>97</v>
      </c>
      <c r="E144" t="s">
        <v>14</v>
      </c>
      <c r="F144" s="5">
        <v>151</v>
      </c>
    </row>
    <row r="145" spans="2:6" x14ac:dyDescent="0.25">
      <c r="B145" t="s">
        <v>20</v>
      </c>
      <c r="C145" s="5">
        <v>1784</v>
      </c>
      <c r="E145" t="s">
        <v>14</v>
      </c>
      <c r="F145" s="5">
        <v>1608</v>
      </c>
    </row>
    <row r="146" spans="2:6" x14ac:dyDescent="0.25">
      <c r="B146" t="s">
        <v>20</v>
      </c>
      <c r="C146" s="5">
        <v>1684</v>
      </c>
      <c r="E146" t="s">
        <v>14</v>
      </c>
      <c r="F146" s="5">
        <v>941</v>
      </c>
    </row>
    <row r="147" spans="2:6" x14ac:dyDescent="0.25">
      <c r="B147" t="s">
        <v>20</v>
      </c>
      <c r="C147" s="5">
        <v>250</v>
      </c>
      <c r="E147" t="s">
        <v>14</v>
      </c>
      <c r="F147" s="5">
        <v>1</v>
      </c>
    </row>
    <row r="148" spans="2:6" x14ac:dyDescent="0.25">
      <c r="B148" t="s">
        <v>20</v>
      </c>
      <c r="C148" s="5">
        <v>238</v>
      </c>
      <c r="E148" t="s">
        <v>14</v>
      </c>
      <c r="F148" s="5">
        <v>40</v>
      </c>
    </row>
    <row r="149" spans="2:6" x14ac:dyDescent="0.25">
      <c r="B149" t="s">
        <v>20</v>
      </c>
      <c r="C149" s="5">
        <v>53</v>
      </c>
      <c r="E149" t="s">
        <v>14</v>
      </c>
      <c r="F149" s="5">
        <v>3015</v>
      </c>
    </row>
    <row r="150" spans="2:6" x14ac:dyDescent="0.25">
      <c r="B150" t="s">
        <v>20</v>
      </c>
      <c r="C150" s="5">
        <v>214</v>
      </c>
      <c r="E150" t="s">
        <v>14</v>
      </c>
      <c r="F150" s="5">
        <v>435</v>
      </c>
    </row>
    <row r="151" spans="2:6" x14ac:dyDescent="0.25">
      <c r="B151" t="s">
        <v>20</v>
      </c>
      <c r="C151" s="5">
        <v>222</v>
      </c>
      <c r="E151" t="s">
        <v>14</v>
      </c>
      <c r="F151" s="5">
        <v>714</v>
      </c>
    </row>
    <row r="152" spans="2:6" x14ac:dyDescent="0.25">
      <c r="B152" t="s">
        <v>20</v>
      </c>
      <c r="C152" s="5">
        <v>1884</v>
      </c>
      <c r="E152" t="s">
        <v>14</v>
      </c>
      <c r="F152" s="5">
        <v>5497</v>
      </c>
    </row>
    <row r="153" spans="2:6" x14ac:dyDescent="0.25">
      <c r="B153" t="s">
        <v>20</v>
      </c>
      <c r="C153" s="5">
        <v>218</v>
      </c>
      <c r="E153" t="s">
        <v>14</v>
      </c>
      <c r="F153" s="5">
        <v>418</v>
      </c>
    </row>
    <row r="154" spans="2:6" x14ac:dyDescent="0.25">
      <c r="B154" t="s">
        <v>20</v>
      </c>
      <c r="C154" s="5">
        <v>6465</v>
      </c>
      <c r="E154" t="s">
        <v>14</v>
      </c>
      <c r="F154" s="5">
        <v>1439</v>
      </c>
    </row>
    <row r="155" spans="2:6" x14ac:dyDescent="0.25">
      <c r="B155" t="s">
        <v>20</v>
      </c>
      <c r="C155" s="5">
        <v>59</v>
      </c>
      <c r="E155" t="s">
        <v>14</v>
      </c>
      <c r="F155" s="5">
        <v>15</v>
      </c>
    </row>
    <row r="156" spans="2:6" x14ac:dyDescent="0.25">
      <c r="B156" t="s">
        <v>20</v>
      </c>
      <c r="C156" s="5">
        <v>88</v>
      </c>
      <c r="E156" t="s">
        <v>14</v>
      </c>
      <c r="F156" s="5">
        <v>1999</v>
      </c>
    </row>
    <row r="157" spans="2:6" x14ac:dyDescent="0.25">
      <c r="B157" t="s">
        <v>20</v>
      </c>
      <c r="C157" s="5">
        <v>1697</v>
      </c>
      <c r="E157" t="s">
        <v>14</v>
      </c>
      <c r="F157" s="5">
        <v>118</v>
      </c>
    </row>
    <row r="158" spans="2:6" x14ac:dyDescent="0.25">
      <c r="B158" t="s">
        <v>20</v>
      </c>
      <c r="C158" s="5">
        <v>92</v>
      </c>
      <c r="E158" t="s">
        <v>14</v>
      </c>
      <c r="F158" s="5">
        <v>162</v>
      </c>
    </row>
    <row r="159" spans="2:6" x14ac:dyDescent="0.25">
      <c r="B159" t="s">
        <v>20</v>
      </c>
      <c r="C159" s="5">
        <v>186</v>
      </c>
      <c r="E159" t="s">
        <v>14</v>
      </c>
      <c r="F159" s="5">
        <v>83</v>
      </c>
    </row>
    <row r="160" spans="2:6" x14ac:dyDescent="0.25">
      <c r="B160" t="s">
        <v>20</v>
      </c>
      <c r="C160" s="5">
        <v>138</v>
      </c>
      <c r="E160" t="s">
        <v>14</v>
      </c>
      <c r="F160" s="5">
        <v>747</v>
      </c>
    </row>
    <row r="161" spans="2:6" x14ac:dyDescent="0.25">
      <c r="B161" t="s">
        <v>20</v>
      </c>
      <c r="C161" s="5">
        <v>261</v>
      </c>
      <c r="E161" t="s">
        <v>14</v>
      </c>
      <c r="F161" s="5">
        <v>84</v>
      </c>
    </row>
    <row r="162" spans="2:6" x14ac:dyDescent="0.25">
      <c r="B162" t="s">
        <v>20</v>
      </c>
      <c r="C162" s="5">
        <v>107</v>
      </c>
      <c r="E162" t="s">
        <v>14</v>
      </c>
      <c r="F162" s="5">
        <v>91</v>
      </c>
    </row>
    <row r="163" spans="2:6" x14ac:dyDescent="0.25">
      <c r="B163" t="s">
        <v>20</v>
      </c>
      <c r="C163" s="5">
        <v>199</v>
      </c>
      <c r="E163" t="s">
        <v>14</v>
      </c>
      <c r="F163" s="5">
        <v>792</v>
      </c>
    </row>
    <row r="164" spans="2:6" x14ac:dyDescent="0.25">
      <c r="B164" t="s">
        <v>20</v>
      </c>
      <c r="C164" s="5">
        <v>5512</v>
      </c>
      <c r="E164" t="s">
        <v>14</v>
      </c>
      <c r="F164" s="5">
        <v>32</v>
      </c>
    </row>
    <row r="165" spans="2:6" x14ac:dyDescent="0.25">
      <c r="B165" t="s">
        <v>20</v>
      </c>
      <c r="C165" s="5">
        <v>86</v>
      </c>
      <c r="E165" t="s">
        <v>14</v>
      </c>
      <c r="F165" s="5">
        <v>186</v>
      </c>
    </row>
    <row r="166" spans="2:6" x14ac:dyDescent="0.25">
      <c r="B166" t="s">
        <v>20</v>
      </c>
      <c r="C166" s="5">
        <v>2768</v>
      </c>
      <c r="E166" t="s">
        <v>14</v>
      </c>
      <c r="F166" s="5">
        <v>605</v>
      </c>
    </row>
    <row r="167" spans="2:6" x14ac:dyDescent="0.25">
      <c r="B167" t="s">
        <v>20</v>
      </c>
      <c r="C167" s="5">
        <v>48</v>
      </c>
      <c r="E167" t="s">
        <v>14</v>
      </c>
      <c r="F167" s="5">
        <v>1</v>
      </c>
    </row>
    <row r="168" spans="2:6" x14ac:dyDescent="0.25">
      <c r="B168" t="s">
        <v>20</v>
      </c>
      <c r="C168" s="5">
        <v>87</v>
      </c>
      <c r="E168" t="s">
        <v>14</v>
      </c>
      <c r="F168" s="5">
        <v>31</v>
      </c>
    </row>
    <row r="169" spans="2:6" x14ac:dyDescent="0.25">
      <c r="B169" t="s">
        <v>20</v>
      </c>
      <c r="C169" s="5">
        <v>1894</v>
      </c>
      <c r="E169" t="s">
        <v>14</v>
      </c>
      <c r="F169" s="5">
        <v>1181</v>
      </c>
    </row>
    <row r="170" spans="2:6" x14ac:dyDescent="0.25">
      <c r="B170" t="s">
        <v>20</v>
      </c>
      <c r="C170" s="5">
        <v>282</v>
      </c>
      <c r="E170" t="s">
        <v>14</v>
      </c>
      <c r="F170" s="5">
        <v>39</v>
      </c>
    </row>
    <row r="171" spans="2:6" x14ac:dyDescent="0.25">
      <c r="B171" t="s">
        <v>20</v>
      </c>
      <c r="C171" s="5">
        <v>116</v>
      </c>
      <c r="E171" t="s">
        <v>14</v>
      </c>
      <c r="F171" s="5">
        <v>46</v>
      </c>
    </row>
    <row r="172" spans="2:6" x14ac:dyDescent="0.25">
      <c r="B172" t="s">
        <v>20</v>
      </c>
      <c r="C172" s="5">
        <v>83</v>
      </c>
      <c r="E172" t="s">
        <v>14</v>
      </c>
      <c r="F172" s="5">
        <v>105</v>
      </c>
    </row>
    <row r="173" spans="2:6" x14ac:dyDescent="0.25">
      <c r="B173" t="s">
        <v>20</v>
      </c>
      <c r="C173" s="5">
        <v>91</v>
      </c>
      <c r="E173" t="s">
        <v>14</v>
      </c>
      <c r="F173" s="5">
        <v>535</v>
      </c>
    </row>
    <row r="174" spans="2:6" x14ac:dyDescent="0.25">
      <c r="B174" t="s">
        <v>20</v>
      </c>
      <c r="C174" s="5">
        <v>546</v>
      </c>
      <c r="E174" t="s">
        <v>14</v>
      </c>
      <c r="F174" s="5">
        <v>16</v>
      </c>
    </row>
    <row r="175" spans="2:6" x14ac:dyDescent="0.25">
      <c r="B175" t="s">
        <v>20</v>
      </c>
      <c r="C175" s="5">
        <v>393</v>
      </c>
      <c r="E175" t="s">
        <v>14</v>
      </c>
      <c r="F175" s="5">
        <v>575</v>
      </c>
    </row>
    <row r="176" spans="2:6" x14ac:dyDescent="0.25">
      <c r="B176" t="s">
        <v>20</v>
      </c>
      <c r="C176" s="5">
        <v>133</v>
      </c>
      <c r="E176" t="s">
        <v>14</v>
      </c>
      <c r="F176" s="5">
        <v>1120</v>
      </c>
    </row>
    <row r="177" spans="2:6" x14ac:dyDescent="0.25">
      <c r="B177" t="s">
        <v>20</v>
      </c>
      <c r="C177" s="5">
        <v>254</v>
      </c>
      <c r="E177" t="s">
        <v>14</v>
      </c>
      <c r="F177" s="5">
        <v>113</v>
      </c>
    </row>
    <row r="178" spans="2:6" x14ac:dyDescent="0.25">
      <c r="B178" t="s">
        <v>20</v>
      </c>
      <c r="C178" s="5">
        <v>176</v>
      </c>
      <c r="E178" t="s">
        <v>14</v>
      </c>
      <c r="F178" s="5">
        <v>1538</v>
      </c>
    </row>
    <row r="179" spans="2:6" x14ac:dyDescent="0.25">
      <c r="B179" t="s">
        <v>20</v>
      </c>
      <c r="C179" s="5">
        <v>337</v>
      </c>
      <c r="E179" t="s">
        <v>14</v>
      </c>
      <c r="F179" s="5">
        <v>9</v>
      </c>
    </row>
    <row r="180" spans="2:6" x14ac:dyDescent="0.25">
      <c r="B180" t="s">
        <v>20</v>
      </c>
      <c r="C180" s="5">
        <v>107</v>
      </c>
      <c r="E180" t="s">
        <v>14</v>
      </c>
      <c r="F180" s="5">
        <v>554</v>
      </c>
    </row>
    <row r="181" spans="2:6" x14ac:dyDescent="0.25">
      <c r="B181" t="s">
        <v>20</v>
      </c>
      <c r="C181" s="5">
        <v>183</v>
      </c>
      <c r="E181" t="s">
        <v>14</v>
      </c>
      <c r="F181" s="5">
        <v>648</v>
      </c>
    </row>
    <row r="182" spans="2:6" x14ac:dyDescent="0.25">
      <c r="B182" t="s">
        <v>20</v>
      </c>
      <c r="C182" s="5">
        <v>72</v>
      </c>
      <c r="E182" t="s">
        <v>14</v>
      </c>
      <c r="F182" s="5">
        <v>21</v>
      </c>
    </row>
    <row r="183" spans="2:6" x14ac:dyDescent="0.25">
      <c r="B183" t="s">
        <v>20</v>
      </c>
      <c r="C183" s="5">
        <v>295</v>
      </c>
      <c r="E183" t="s">
        <v>14</v>
      </c>
      <c r="F183" s="5">
        <v>54</v>
      </c>
    </row>
    <row r="184" spans="2:6" x14ac:dyDescent="0.25">
      <c r="B184" t="s">
        <v>20</v>
      </c>
      <c r="C184" s="5">
        <v>142</v>
      </c>
      <c r="E184" t="s">
        <v>14</v>
      </c>
      <c r="F184" s="5">
        <v>120</v>
      </c>
    </row>
    <row r="185" spans="2:6" x14ac:dyDescent="0.25">
      <c r="B185" t="s">
        <v>20</v>
      </c>
      <c r="C185" s="5">
        <v>85</v>
      </c>
      <c r="E185" t="s">
        <v>14</v>
      </c>
      <c r="F185" s="5">
        <v>579</v>
      </c>
    </row>
    <row r="186" spans="2:6" x14ac:dyDescent="0.25">
      <c r="B186" t="s">
        <v>20</v>
      </c>
      <c r="C186" s="5">
        <v>659</v>
      </c>
      <c r="E186" t="s">
        <v>14</v>
      </c>
      <c r="F186" s="5">
        <v>2072</v>
      </c>
    </row>
    <row r="187" spans="2:6" x14ac:dyDescent="0.25">
      <c r="B187" t="s">
        <v>20</v>
      </c>
      <c r="C187" s="5">
        <v>121</v>
      </c>
      <c r="E187" t="s">
        <v>14</v>
      </c>
      <c r="F187" s="5">
        <v>0</v>
      </c>
    </row>
    <row r="188" spans="2:6" x14ac:dyDescent="0.25">
      <c r="B188" t="s">
        <v>20</v>
      </c>
      <c r="C188" s="5">
        <v>3742</v>
      </c>
      <c r="E188" t="s">
        <v>14</v>
      </c>
      <c r="F188" s="5">
        <v>1796</v>
      </c>
    </row>
    <row r="189" spans="2:6" x14ac:dyDescent="0.25">
      <c r="B189" t="s">
        <v>20</v>
      </c>
      <c r="C189" s="5">
        <v>223</v>
      </c>
      <c r="E189" t="s">
        <v>14</v>
      </c>
      <c r="F189" s="5">
        <v>62</v>
      </c>
    </row>
    <row r="190" spans="2:6" x14ac:dyDescent="0.25">
      <c r="B190" t="s">
        <v>20</v>
      </c>
      <c r="C190" s="5">
        <v>133</v>
      </c>
      <c r="E190" t="s">
        <v>14</v>
      </c>
      <c r="F190" s="5">
        <v>347</v>
      </c>
    </row>
    <row r="191" spans="2:6" x14ac:dyDescent="0.25">
      <c r="B191" t="s">
        <v>20</v>
      </c>
      <c r="C191" s="5">
        <v>5168</v>
      </c>
      <c r="E191" t="s">
        <v>14</v>
      </c>
      <c r="F191" s="5">
        <v>19</v>
      </c>
    </row>
    <row r="192" spans="2:6" x14ac:dyDescent="0.25">
      <c r="B192" t="s">
        <v>20</v>
      </c>
      <c r="C192" s="5">
        <v>307</v>
      </c>
      <c r="E192" t="s">
        <v>14</v>
      </c>
      <c r="F192" s="5">
        <v>1258</v>
      </c>
    </row>
    <row r="193" spans="2:6" x14ac:dyDescent="0.25">
      <c r="B193" t="s">
        <v>20</v>
      </c>
      <c r="C193" s="5">
        <v>2441</v>
      </c>
      <c r="E193" t="s">
        <v>14</v>
      </c>
      <c r="F193" s="5">
        <v>362</v>
      </c>
    </row>
    <row r="194" spans="2:6" x14ac:dyDescent="0.25">
      <c r="B194" t="s">
        <v>20</v>
      </c>
      <c r="C194" s="5">
        <v>1385</v>
      </c>
      <c r="E194" t="s">
        <v>14</v>
      </c>
      <c r="F194" s="5">
        <v>133</v>
      </c>
    </row>
    <row r="195" spans="2:6" x14ac:dyDescent="0.25">
      <c r="B195" t="s">
        <v>20</v>
      </c>
      <c r="C195" s="5">
        <v>190</v>
      </c>
      <c r="E195" t="s">
        <v>14</v>
      </c>
      <c r="F195" s="5">
        <v>846</v>
      </c>
    </row>
    <row r="196" spans="2:6" x14ac:dyDescent="0.25">
      <c r="B196" t="s">
        <v>20</v>
      </c>
      <c r="C196" s="5">
        <v>470</v>
      </c>
      <c r="E196" t="s">
        <v>14</v>
      </c>
      <c r="F196" s="5">
        <v>10</v>
      </c>
    </row>
    <row r="197" spans="2:6" x14ac:dyDescent="0.25">
      <c r="B197" t="s">
        <v>20</v>
      </c>
      <c r="C197" s="5">
        <v>253</v>
      </c>
      <c r="E197" t="s">
        <v>14</v>
      </c>
      <c r="F197" s="5">
        <v>191</v>
      </c>
    </row>
    <row r="198" spans="2:6" x14ac:dyDescent="0.25">
      <c r="B198" t="s">
        <v>20</v>
      </c>
      <c r="C198" s="5">
        <v>1113</v>
      </c>
      <c r="E198" t="s">
        <v>14</v>
      </c>
      <c r="F198" s="5">
        <v>1979</v>
      </c>
    </row>
    <row r="199" spans="2:6" x14ac:dyDescent="0.25">
      <c r="B199" t="s">
        <v>20</v>
      </c>
      <c r="C199" s="5">
        <v>2283</v>
      </c>
      <c r="E199" t="s">
        <v>14</v>
      </c>
      <c r="F199" s="5">
        <v>63</v>
      </c>
    </row>
    <row r="200" spans="2:6" x14ac:dyDescent="0.25">
      <c r="B200" t="s">
        <v>20</v>
      </c>
      <c r="C200" s="5">
        <v>1095</v>
      </c>
      <c r="E200" t="s">
        <v>14</v>
      </c>
      <c r="F200" s="5">
        <v>6080</v>
      </c>
    </row>
    <row r="201" spans="2:6" x14ac:dyDescent="0.25">
      <c r="B201" t="s">
        <v>20</v>
      </c>
      <c r="C201" s="5">
        <v>1690</v>
      </c>
      <c r="E201" t="s">
        <v>14</v>
      </c>
      <c r="F201" s="5">
        <v>80</v>
      </c>
    </row>
    <row r="202" spans="2:6" x14ac:dyDescent="0.25">
      <c r="B202" t="s">
        <v>20</v>
      </c>
      <c r="C202" s="5">
        <v>191</v>
      </c>
      <c r="E202" t="s">
        <v>14</v>
      </c>
      <c r="F202" s="5">
        <v>9</v>
      </c>
    </row>
    <row r="203" spans="2:6" x14ac:dyDescent="0.25">
      <c r="B203" t="s">
        <v>20</v>
      </c>
      <c r="C203" s="5">
        <v>2013</v>
      </c>
      <c r="E203" t="s">
        <v>14</v>
      </c>
      <c r="F203" s="5">
        <v>1784</v>
      </c>
    </row>
    <row r="204" spans="2:6" x14ac:dyDescent="0.25">
      <c r="B204" t="s">
        <v>20</v>
      </c>
      <c r="C204" s="5">
        <v>1703</v>
      </c>
      <c r="E204" t="s">
        <v>14</v>
      </c>
      <c r="F204" s="5">
        <v>243</v>
      </c>
    </row>
    <row r="205" spans="2:6" x14ac:dyDescent="0.25">
      <c r="B205" t="s">
        <v>20</v>
      </c>
      <c r="C205" s="5">
        <v>80</v>
      </c>
      <c r="E205" t="s">
        <v>14</v>
      </c>
      <c r="F205" s="5">
        <v>1296</v>
      </c>
    </row>
    <row r="206" spans="2:6" x14ac:dyDescent="0.25">
      <c r="B206" t="s">
        <v>20</v>
      </c>
      <c r="C206" s="5">
        <v>41</v>
      </c>
      <c r="E206" t="s">
        <v>14</v>
      </c>
      <c r="F206" s="5">
        <v>77</v>
      </c>
    </row>
    <row r="207" spans="2:6" x14ac:dyDescent="0.25">
      <c r="B207" t="s">
        <v>20</v>
      </c>
      <c r="C207" s="5">
        <v>187</v>
      </c>
      <c r="E207" t="s">
        <v>14</v>
      </c>
      <c r="F207" s="5">
        <v>395</v>
      </c>
    </row>
    <row r="208" spans="2:6" x14ac:dyDescent="0.25">
      <c r="B208" t="s">
        <v>20</v>
      </c>
      <c r="C208" s="5">
        <v>2875</v>
      </c>
      <c r="E208" t="s">
        <v>14</v>
      </c>
      <c r="F208" s="5">
        <v>49</v>
      </c>
    </row>
    <row r="209" spans="2:6" x14ac:dyDescent="0.25">
      <c r="B209" t="s">
        <v>20</v>
      </c>
      <c r="C209" s="5">
        <v>88</v>
      </c>
      <c r="E209" t="s">
        <v>14</v>
      </c>
      <c r="F209" s="5">
        <v>180</v>
      </c>
    </row>
    <row r="210" spans="2:6" x14ac:dyDescent="0.25">
      <c r="B210" t="s">
        <v>20</v>
      </c>
      <c r="C210" s="5">
        <v>191</v>
      </c>
      <c r="E210" t="s">
        <v>14</v>
      </c>
      <c r="F210" s="5">
        <v>2690</v>
      </c>
    </row>
    <row r="211" spans="2:6" x14ac:dyDescent="0.25">
      <c r="B211" t="s">
        <v>20</v>
      </c>
      <c r="C211" s="5">
        <v>139</v>
      </c>
      <c r="E211" t="s">
        <v>14</v>
      </c>
      <c r="F211" s="5">
        <v>2779</v>
      </c>
    </row>
    <row r="212" spans="2:6" x14ac:dyDescent="0.25">
      <c r="B212" t="s">
        <v>20</v>
      </c>
      <c r="C212" s="5">
        <v>186</v>
      </c>
      <c r="E212" t="s">
        <v>14</v>
      </c>
      <c r="F212" s="5">
        <v>92</v>
      </c>
    </row>
    <row r="213" spans="2:6" x14ac:dyDescent="0.25">
      <c r="B213" t="s">
        <v>20</v>
      </c>
      <c r="C213" s="5">
        <v>112</v>
      </c>
      <c r="E213" t="s">
        <v>14</v>
      </c>
      <c r="F213" s="5">
        <v>1028</v>
      </c>
    </row>
    <row r="214" spans="2:6" x14ac:dyDescent="0.25">
      <c r="B214" t="s">
        <v>20</v>
      </c>
      <c r="C214" s="5">
        <v>101</v>
      </c>
      <c r="E214" t="s">
        <v>14</v>
      </c>
      <c r="F214" s="5">
        <v>26</v>
      </c>
    </row>
    <row r="215" spans="2:6" x14ac:dyDescent="0.25">
      <c r="B215" t="s">
        <v>20</v>
      </c>
      <c r="C215" s="5">
        <v>206</v>
      </c>
      <c r="E215" t="s">
        <v>14</v>
      </c>
      <c r="F215" s="5">
        <v>1790</v>
      </c>
    </row>
    <row r="216" spans="2:6" x14ac:dyDescent="0.25">
      <c r="B216" t="s">
        <v>20</v>
      </c>
      <c r="C216" s="5">
        <v>154</v>
      </c>
      <c r="E216" t="s">
        <v>14</v>
      </c>
      <c r="F216" s="5">
        <v>37</v>
      </c>
    </row>
    <row r="217" spans="2:6" x14ac:dyDescent="0.25">
      <c r="B217" t="s">
        <v>20</v>
      </c>
      <c r="C217" s="5">
        <v>5966</v>
      </c>
      <c r="E217" t="s">
        <v>14</v>
      </c>
      <c r="F217" s="5">
        <v>35</v>
      </c>
    </row>
    <row r="218" spans="2:6" x14ac:dyDescent="0.25">
      <c r="B218" t="s">
        <v>20</v>
      </c>
      <c r="C218" s="5">
        <v>169</v>
      </c>
      <c r="E218" t="s">
        <v>14</v>
      </c>
      <c r="F218" s="5">
        <v>558</v>
      </c>
    </row>
    <row r="219" spans="2:6" x14ac:dyDescent="0.25">
      <c r="B219" t="s">
        <v>20</v>
      </c>
      <c r="C219" s="5">
        <v>2106</v>
      </c>
      <c r="E219" t="s">
        <v>14</v>
      </c>
      <c r="F219" s="5">
        <v>64</v>
      </c>
    </row>
    <row r="220" spans="2:6" x14ac:dyDescent="0.25">
      <c r="B220" t="s">
        <v>20</v>
      </c>
      <c r="C220" s="5">
        <v>131</v>
      </c>
      <c r="E220" t="s">
        <v>14</v>
      </c>
      <c r="F220" s="5">
        <v>245</v>
      </c>
    </row>
    <row r="221" spans="2:6" x14ac:dyDescent="0.25">
      <c r="B221" t="s">
        <v>20</v>
      </c>
      <c r="C221" s="5">
        <v>84</v>
      </c>
      <c r="E221" t="s">
        <v>14</v>
      </c>
      <c r="F221" s="5">
        <v>71</v>
      </c>
    </row>
    <row r="222" spans="2:6" x14ac:dyDescent="0.25">
      <c r="B222" t="s">
        <v>20</v>
      </c>
      <c r="C222" s="5">
        <v>155</v>
      </c>
      <c r="E222" t="s">
        <v>14</v>
      </c>
      <c r="F222" s="5">
        <v>42</v>
      </c>
    </row>
    <row r="223" spans="2:6" x14ac:dyDescent="0.25">
      <c r="B223" t="s">
        <v>20</v>
      </c>
      <c r="C223" s="5">
        <v>189</v>
      </c>
      <c r="E223" t="s">
        <v>14</v>
      </c>
      <c r="F223" s="5">
        <v>156</v>
      </c>
    </row>
    <row r="224" spans="2:6" x14ac:dyDescent="0.25">
      <c r="B224" t="s">
        <v>20</v>
      </c>
      <c r="C224" s="5">
        <v>4799</v>
      </c>
      <c r="E224" t="s">
        <v>14</v>
      </c>
      <c r="F224" s="5">
        <v>1368</v>
      </c>
    </row>
    <row r="225" spans="2:6" x14ac:dyDescent="0.25">
      <c r="B225" t="s">
        <v>20</v>
      </c>
      <c r="C225" s="5">
        <v>1137</v>
      </c>
      <c r="E225" t="s">
        <v>14</v>
      </c>
      <c r="F225" s="5">
        <v>102</v>
      </c>
    </row>
    <row r="226" spans="2:6" x14ac:dyDescent="0.25">
      <c r="B226" t="s">
        <v>20</v>
      </c>
      <c r="C226" s="5">
        <v>1152</v>
      </c>
      <c r="E226" t="s">
        <v>14</v>
      </c>
      <c r="F226" s="5">
        <v>86</v>
      </c>
    </row>
    <row r="227" spans="2:6" x14ac:dyDescent="0.25">
      <c r="B227" t="s">
        <v>20</v>
      </c>
      <c r="C227" s="5">
        <v>50</v>
      </c>
      <c r="E227" t="s">
        <v>14</v>
      </c>
      <c r="F227" s="5">
        <v>253</v>
      </c>
    </row>
    <row r="228" spans="2:6" x14ac:dyDescent="0.25">
      <c r="B228" t="s">
        <v>20</v>
      </c>
      <c r="C228" s="5">
        <v>3059</v>
      </c>
      <c r="E228" t="s">
        <v>14</v>
      </c>
      <c r="F228" s="5">
        <v>157</v>
      </c>
    </row>
    <row r="229" spans="2:6" x14ac:dyDescent="0.25">
      <c r="B229" t="s">
        <v>20</v>
      </c>
      <c r="C229" s="5">
        <v>34</v>
      </c>
      <c r="E229" t="s">
        <v>14</v>
      </c>
      <c r="F229" s="5">
        <v>183</v>
      </c>
    </row>
    <row r="230" spans="2:6" x14ac:dyDescent="0.25">
      <c r="B230" t="s">
        <v>20</v>
      </c>
      <c r="C230" s="5">
        <v>220</v>
      </c>
      <c r="E230" t="s">
        <v>14</v>
      </c>
      <c r="F230" s="5">
        <v>82</v>
      </c>
    </row>
    <row r="231" spans="2:6" x14ac:dyDescent="0.25">
      <c r="B231" t="s">
        <v>20</v>
      </c>
      <c r="C231" s="5">
        <v>1604</v>
      </c>
      <c r="E231" t="s">
        <v>14</v>
      </c>
      <c r="F231" s="5">
        <v>1</v>
      </c>
    </row>
    <row r="232" spans="2:6" x14ac:dyDescent="0.25">
      <c r="B232" t="s">
        <v>20</v>
      </c>
      <c r="C232" s="5">
        <v>454</v>
      </c>
      <c r="E232" t="s">
        <v>14</v>
      </c>
      <c r="F232" s="5">
        <v>1198</v>
      </c>
    </row>
    <row r="233" spans="2:6" x14ac:dyDescent="0.25">
      <c r="B233" t="s">
        <v>20</v>
      </c>
      <c r="C233" s="5">
        <v>123</v>
      </c>
      <c r="E233" t="s">
        <v>14</v>
      </c>
      <c r="F233" s="5">
        <v>648</v>
      </c>
    </row>
    <row r="234" spans="2:6" x14ac:dyDescent="0.25">
      <c r="B234" t="s">
        <v>20</v>
      </c>
      <c r="C234" s="5">
        <v>299</v>
      </c>
      <c r="E234" t="s">
        <v>14</v>
      </c>
      <c r="F234" s="5">
        <v>64</v>
      </c>
    </row>
    <row r="235" spans="2:6" x14ac:dyDescent="0.25">
      <c r="B235" t="s">
        <v>20</v>
      </c>
      <c r="C235" s="5">
        <v>2237</v>
      </c>
      <c r="E235" t="s">
        <v>14</v>
      </c>
      <c r="F235" s="5">
        <v>62</v>
      </c>
    </row>
    <row r="236" spans="2:6" x14ac:dyDescent="0.25">
      <c r="B236" t="s">
        <v>20</v>
      </c>
      <c r="C236" s="5">
        <v>645</v>
      </c>
      <c r="E236" t="s">
        <v>14</v>
      </c>
      <c r="F236" s="5">
        <v>750</v>
      </c>
    </row>
    <row r="237" spans="2:6" x14ac:dyDescent="0.25">
      <c r="B237" t="s">
        <v>20</v>
      </c>
      <c r="C237" s="5">
        <v>484</v>
      </c>
      <c r="E237" t="s">
        <v>14</v>
      </c>
      <c r="F237" s="5">
        <v>105</v>
      </c>
    </row>
    <row r="238" spans="2:6" x14ac:dyDescent="0.25">
      <c r="B238" t="s">
        <v>20</v>
      </c>
      <c r="C238" s="5">
        <v>154</v>
      </c>
      <c r="E238" t="s">
        <v>14</v>
      </c>
      <c r="F238" s="5">
        <v>2604</v>
      </c>
    </row>
    <row r="239" spans="2:6" x14ac:dyDescent="0.25">
      <c r="B239" t="s">
        <v>20</v>
      </c>
      <c r="C239" s="5">
        <v>82</v>
      </c>
      <c r="E239" t="s">
        <v>14</v>
      </c>
      <c r="F239" s="5">
        <v>65</v>
      </c>
    </row>
    <row r="240" spans="2:6" x14ac:dyDescent="0.25">
      <c r="B240" t="s">
        <v>20</v>
      </c>
      <c r="C240" s="5">
        <v>134</v>
      </c>
      <c r="E240" t="s">
        <v>14</v>
      </c>
      <c r="F240" s="5">
        <v>94</v>
      </c>
    </row>
    <row r="241" spans="2:6" x14ac:dyDescent="0.25">
      <c r="B241" t="s">
        <v>20</v>
      </c>
      <c r="C241" s="5">
        <v>5203</v>
      </c>
      <c r="E241" t="s">
        <v>14</v>
      </c>
      <c r="F241" s="5">
        <v>257</v>
      </c>
    </row>
    <row r="242" spans="2:6" x14ac:dyDescent="0.25">
      <c r="B242" t="s">
        <v>20</v>
      </c>
      <c r="C242" s="5">
        <v>94</v>
      </c>
      <c r="E242" t="s">
        <v>14</v>
      </c>
      <c r="F242" s="5">
        <v>2928</v>
      </c>
    </row>
    <row r="243" spans="2:6" x14ac:dyDescent="0.25">
      <c r="B243" t="s">
        <v>20</v>
      </c>
      <c r="C243" s="5">
        <v>205</v>
      </c>
      <c r="E243" t="s">
        <v>14</v>
      </c>
      <c r="F243" s="5">
        <v>4697</v>
      </c>
    </row>
    <row r="244" spans="2:6" x14ac:dyDescent="0.25">
      <c r="B244" t="s">
        <v>20</v>
      </c>
      <c r="C244" s="5">
        <v>92</v>
      </c>
      <c r="E244" t="s">
        <v>14</v>
      </c>
      <c r="F244" s="5">
        <v>2915</v>
      </c>
    </row>
    <row r="245" spans="2:6" x14ac:dyDescent="0.25">
      <c r="B245" t="s">
        <v>20</v>
      </c>
      <c r="C245" s="5">
        <v>219</v>
      </c>
      <c r="E245" t="s">
        <v>14</v>
      </c>
      <c r="F245" s="5">
        <v>18</v>
      </c>
    </row>
    <row r="246" spans="2:6" x14ac:dyDescent="0.25">
      <c r="B246" t="s">
        <v>20</v>
      </c>
      <c r="C246" s="5">
        <v>2526</v>
      </c>
      <c r="E246" t="s">
        <v>14</v>
      </c>
      <c r="F246" s="5">
        <v>602</v>
      </c>
    </row>
    <row r="247" spans="2:6" x14ac:dyDescent="0.25">
      <c r="B247" t="s">
        <v>20</v>
      </c>
      <c r="C247" s="5">
        <v>94</v>
      </c>
      <c r="E247" t="s">
        <v>14</v>
      </c>
      <c r="F247" s="5">
        <v>1</v>
      </c>
    </row>
    <row r="248" spans="2:6" x14ac:dyDescent="0.25">
      <c r="B248" t="s">
        <v>20</v>
      </c>
      <c r="C248" s="5">
        <v>1713</v>
      </c>
      <c r="E248" t="s">
        <v>14</v>
      </c>
      <c r="F248" s="5">
        <v>3868</v>
      </c>
    </row>
    <row r="249" spans="2:6" x14ac:dyDescent="0.25">
      <c r="B249" t="s">
        <v>20</v>
      </c>
      <c r="C249" s="5">
        <v>249</v>
      </c>
      <c r="E249" t="s">
        <v>14</v>
      </c>
      <c r="F249" s="5">
        <v>504</v>
      </c>
    </row>
    <row r="250" spans="2:6" x14ac:dyDescent="0.25">
      <c r="B250" t="s">
        <v>20</v>
      </c>
      <c r="C250" s="5">
        <v>192</v>
      </c>
      <c r="E250" t="s">
        <v>14</v>
      </c>
      <c r="F250" s="5">
        <v>14</v>
      </c>
    </row>
    <row r="251" spans="2:6" x14ac:dyDescent="0.25">
      <c r="B251" t="s">
        <v>20</v>
      </c>
      <c r="C251" s="5">
        <v>247</v>
      </c>
      <c r="E251" t="s">
        <v>14</v>
      </c>
      <c r="F251" s="5">
        <v>750</v>
      </c>
    </row>
    <row r="252" spans="2:6" x14ac:dyDescent="0.25">
      <c r="B252" t="s">
        <v>20</v>
      </c>
      <c r="C252" s="5">
        <v>2293</v>
      </c>
      <c r="E252" t="s">
        <v>14</v>
      </c>
      <c r="F252" s="5">
        <v>77</v>
      </c>
    </row>
    <row r="253" spans="2:6" x14ac:dyDescent="0.25">
      <c r="B253" t="s">
        <v>20</v>
      </c>
      <c r="C253" s="5">
        <v>3131</v>
      </c>
      <c r="E253" t="s">
        <v>14</v>
      </c>
      <c r="F253" s="5">
        <v>752</v>
      </c>
    </row>
    <row r="254" spans="2:6" x14ac:dyDescent="0.25">
      <c r="B254" t="s">
        <v>20</v>
      </c>
      <c r="C254" s="5">
        <v>143</v>
      </c>
      <c r="E254" t="s">
        <v>14</v>
      </c>
      <c r="F254" s="5">
        <v>131</v>
      </c>
    </row>
    <row r="255" spans="2:6" x14ac:dyDescent="0.25">
      <c r="B255" t="s">
        <v>20</v>
      </c>
      <c r="C255" s="5">
        <v>296</v>
      </c>
      <c r="E255" t="s">
        <v>14</v>
      </c>
      <c r="F255" s="5">
        <v>87</v>
      </c>
    </row>
    <row r="256" spans="2:6" x14ac:dyDescent="0.25">
      <c r="B256" t="s">
        <v>20</v>
      </c>
      <c r="C256" s="5">
        <v>170</v>
      </c>
      <c r="E256" t="s">
        <v>14</v>
      </c>
      <c r="F256" s="5">
        <v>1063</v>
      </c>
    </row>
    <row r="257" spans="2:6" x14ac:dyDescent="0.25">
      <c r="B257" t="s">
        <v>20</v>
      </c>
      <c r="C257" s="5">
        <v>86</v>
      </c>
      <c r="E257" t="s">
        <v>14</v>
      </c>
      <c r="F257" s="5">
        <v>76</v>
      </c>
    </row>
    <row r="258" spans="2:6" x14ac:dyDescent="0.25">
      <c r="B258" t="s">
        <v>20</v>
      </c>
      <c r="C258" s="5">
        <v>6286</v>
      </c>
      <c r="E258" t="s">
        <v>14</v>
      </c>
      <c r="F258" s="5">
        <v>4428</v>
      </c>
    </row>
    <row r="259" spans="2:6" x14ac:dyDescent="0.25">
      <c r="B259" t="s">
        <v>20</v>
      </c>
      <c r="C259" s="5">
        <v>3727</v>
      </c>
      <c r="E259" t="s">
        <v>14</v>
      </c>
      <c r="F259" s="5">
        <v>58</v>
      </c>
    </row>
    <row r="260" spans="2:6" x14ac:dyDescent="0.25">
      <c r="B260" t="s">
        <v>20</v>
      </c>
      <c r="C260" s="5">
        <v>1605</v>
      </c>
      <c r="E260" t="s">
        <v>14</v>
      </c>
      <c r="F260" s="5">
        <v>111</v>
      </c>
    </row>
    <row r="261" spans="2:6" x14ac:dyDescent="0.25">
      <c r="B261" t="s">
        <v>20</v>
      </c>
      <c r="C261" s="5">
        <v>2120</v>
      </c>
      <c r="E261" t="s">
        <v>14</v>
      </c>
      <c r="F261" s="5">
        <v>2955</v>
      </c>
    </row>
    <row r="262" spans="2:6" x14ac:dyDescent="0.25">
      <c r="B262" t="s">
        <v>20</v>
      </c>
      <c r="C262" s="5">
        <v>50</v>
      </c>
      <c r="E262" t="s">
        <v>14</v>
      </c>
      <c r="F262" s="5">
        <v>1657</v>
      </c>
    </row>
    <row r="263" spans="2:6" x14ac:dyDescent="0.25">
      <c r="B263" t="s">
        <v>20</v>
      </c>
      <c r="C263" s="5">
        <v>2080</v>
      </c>
      <c r="E263" t="s">
        <v>14</v>
      </c>
      <c r="F263" s="5">
        <v>926</v>
      </c>
    </row>
    <row r="264" spans="2:6" x14ac:dyDescent="0.25">
      <c r="B264" t="s">
        <v>20</v>
      </c>
      <c r="C264" s="5">
        <v>2105</v>
      </c>
      <c r="E264" t="s">
        <v>14</v>
      </c>
      <c r="F264" s="5">
        <v>77</v>
      </c>
    </row>
    <row r="265" spans="2:6" x14ac:dyDescent="0.25">
      <c r="B265" t="s">
        <v>20</v>
      </c>
      <c r="C265" s="5">
        <v>2436</v>
      </c>
      <c r="E265" t="s">
        <v>14</v>
      </c>
      <c r="F265" s="5">
        <v>1748</v>
      </c>
    </row>
    <row r="266" spans="2:6" x14ac:dyDescent="0.25">
      <c r="B266" t="s">
        <v>20</v>
      </c>
      <c r="C266" s="5">
        <v>80</v>
      </c>
      <c r="E266" t="s">
        <v>14</v>
      </c>
      <c r="F266" s="5">
        <v>79</v>
      </c>
    </row>
    <row r="267" spans="2:6" x14ac:dyDescent="0.25">
      <c r="B267" t="s">
        <v>20</v>
      </c>
      <c r="C267" s="5">
        <v>42</v>
      </c>
      <c r="E267" t="s">
        <v>14</v>
      </c>
      <c r="F267" s="5">
        <v>889</v>
      </c>
    </row>
    <row r="268" spans="2:6" x14ac:dyDescent="0.25">
      <c r="B268" t="s">
        <v>20</v>
      </c>
      <c r="C268" s="5">
        <v>139</v>
      </c>
      <c r="E268" t="s">
        <v>14</v>
      </c>
      <c r="F268" s="5">
        <v>56</v>
      </c>
    </row>
    <row r="269" spans="2:6" x14ac:dyDescent="0.25">
      <c r="B269" t="s">
        <v>20</v>
      </c>
      <c r="C269" s="5">
        <v>159</v>
      </c>
      <c r="E269" t="s">
        <v>14</v>
      </c>
      <c r="F269" s="5">
        <v>1</v>
      </c>
    </row>
    <row r="270" spans="2:6" x14ac:dyDescent="0.25">
      <c r="B270" t="s">
        <v>20</v>
      </c>
      <c r="C270" s="5">
        <v>381</v>
      </c>
      <c r="E270" t="s">
        <v>14</v>
      </c>
      <c r="F270" s="5">
        <v>83</v>
      </c>
    </row>
    <row r="271" spans="2:6" x14ac:dyDescent="0.25">
      <c r="B271" t="s">
        <v>20</v>
      </c>
      <c r="C271" s="5">
        <v>194</v>
      </c>
      <c r="E271" t="s">
        <v>14</v>
      </c>
      <c r="F271" s="5">
        <v>2025</v>
      </c>
    </row>
    <row r="272" spans="2:6" x14ac:dyDescent="0.25">
      <c r="B272" t="s">
        <v>20</v>
      </c>
      <c r="C272" s="5">
        <v>106</v>
      </c>
      <c r="E272" t="s">
        <v>14</v>
      </c>
      <c r="F272" s="5">
        <v>14</v>
      </c>
    </row>
    <row r="273" spans="2:6" x14ac:dyDescent="0.25">
      <c r="B273" t="s">
        <v>20</v>
      </c>
      <c r="C273" s="5">
        <v>142</v>
      </c>
      <c r="E273" t="s">
        <v>14</v>
      </c>
      <c r="F273" s="5">
        <v>656</v>
      </c>
    </row>
    <row r="274" spans="2:6" x14ac:dyDescent="0.25">
      <c r="B274" t="s">
        <v>20</v>
      </c>
      <c r="C274" s="5">
        <v>211</v>
      </c>
      <c r="E274" t="s">
        <v>14</v>
      </c>
      <c r="F274" s="5">
        <v>1596</v>
      </c>
    </row>
    <row r="275" spans="2:6" x14ac:dyDescent="0.25">
      <c r="B275" t="s">
        <v>20</v>
      </c>
      <c r="C275" s="5">
        <v>2756</v>
      </c>
      <c r="E275" t="s">
        <v>14</v>
      </c>
      <c r="F275" s="5">
        <v>10</v>
      </c>
    </row>
    <row r="276" spans="2:6" x14ac:dyDescent="0.25">
      <c r="B276" t="s">
        <v>20</v>
      </c>
      <c r="C276" s="5">
        <v>173</v>
      </c>
      <c r="E276" t="s">
        <v>14</v>
      </c>
      <c r="F276" s="5">
        <v>1121</v>
      </c>
    </row>
    <row r="277" spans="2:6" x14ac:dyDescent="0.25">
      <c r="B277" t="s">
        <v>20</v>
      </c>
      <c r="C277" s="5">
        <v>87</v>
      </c>
      <c r="E277" t="s">
        <v>14</v>
      </c>
      <c r="F277" s="5">
        <v>15</v>
      </c>
    </row>
    <row r="278" spans="2:6" x14ac:dyDescent="0.25">
      <c r="B278" t="s">
        <v>20</v>
      </c>
      <c r="C278" s="5">
        <v>1572</v>
      </c>
      <c r="E278" t="s">
        <v>14</v>
      </c>
      <c r="F278" s="5">
        <v>191</v>
      </c>
    </row>
    <row r="279" spans="2:6" x14ac:dyDescent="0.25">
      <c r="B279" t="s">
        <v>20</v>
      </c>
      <c r="C279" s="5">
        <v>2346</v>
      </c>
      <c r="E279" t="s">
        <v>14</v>
      </c>
      <c r="F279" s="5">
        <v>16</v>
      </c>
    </row>
    <row r="280" spans="2:6" x14ac:dyDescent="0.25">
      <c r="B280" t="s">
        <v>20</v>
      </c>
      <c r="C280" s="5">
        <v>115</v>
      </c>
      <c r="E280" t="s">
        <v>14</v>
      </c>
      <c r="F280" s="5">
        <v>17</v>
      </c>
    </row>
    <row r="281" spans="2:6" x14ac:dyDescent="0.25">
      <c r="B281" t="s">
        <v>20</v>
      </c>
      <c r="C281" s="5">
        <v>85</v>
      </c>
      <c r="E281" t="s">
        <v>14</v>
      </c>
      <c r="F281" s="5">
        <v>34</v>
      </c>
    </row>
    <row r="282" spans="2:6" x14ac:dyDescent="0.25">
      <c r="B282" t="s">
        <v>20</v>
      </c>
      <c r="C282" s="5">
        <v>144</v>
      </c>
      <c r="E282" t="s">
        <v>14</v>
      </c>
      <c r="F282" s="5">
        <v>1</v>
      </c>
    </row>
    <row r="283" spans="2:6" x14ac:dyDescent="0.25">
      <c r="B283" t="s">
        <v>20</v>
      </c>
      <c r="C283" s="5">
        <v>2443</v>
      </c>
      <c r="E283" t="s">
        <v>14</v>
      </c>
      <c r="F283" s="5">
        <v>1274</v>
      </c>
    </row>
    <row r="284" spans="2:6" x14ac:dyDescent="0.25">
      <c r="B284" t="s">
        <v>20</v>
      </c>
      <c r="C284" s="5">
        <v>64</v>
      </c>
      <c r="E284" t="s">
        <v>14</v>
      </c>
      <c r="F284" s="5">
        <v>210</v>
      </c>
    </row>
    <row r="285" spans="2:6" x14ac:dyDescent="0.25">
      <c r="B285" t="s">
        <v>20</v>
      </c>
      <c r="C285" s="5">
        <v>268</v>
      </c>
      <c r="E285" t="s">
        <v>14</v>
      </c>
      <c r="F285" s="5">
        <v>248</v>
      </c>
    </row>
    <row r="286" spans="2:6" x14ac:dyDescent="0.25">
      <c r="B286" t="s">
        <v>20</v>
      </c>
      <c r="C286" s="5">
        <v>195</v>
      </c>
      <c r="E286" t="s">
        <v>14</v>
      </c>
      <c r="F286" s="5">
        <v>513</v>
      </c>
    </row>
    <row r="287" spans="2:6" x14ac:dyDescent="0.25">
      <c r="B287" t="s">
        <v>20</v>
      </c>
      <c r="C287" s="5">
        <v>186</v>
      </c>
      <c r="E287" t="s">
        <v>14</v>
      </c>
      <c r="F287" s="5">
        <v>3410</v>
      </c>
    </row>
    <row r="288" spans="2:6" x14ac:dyDescent="0.25">
      <c r="B288" t="s">
        <v>20</v>
      </c>
      <c r="C288" s="5">
        <v>460</v>
      </c>
      <c r="E288" t="s">
        <v>14</v>
      </c>
      <c r="F288" s="5">
        <v>10</v>
      </c>
    </row>
    <row r="289" spans="2:6" x14ac:dyDescent="0.25">
      <c r="B289" t="s">
        <v>20</v>
      </c>
      <c r="C289" s="5">
        <v>2528</v>
      </c>
      <c r="E289" t="s">
        <v>14</v>
      </c>
      <c r="F289" s="5">
        <v>2201</v>
      </c>
    </row>
    <row r="290" spans="2:6" x14ac:dyDescent="0.25">
      <c r="B290" t="s">
        <v>20</v>
      </c>
      <c r="C290" s="5">
        <v>3657</v>
      </c>
      <c r="E290" t="s">
        <v>14</v>
      </c>
      <c r="F290" s="5">
        <v>676</v>
      </c>
    </row>
    <row r="291" spans="2:6" x14ac:dyDescent="0.25">
      <c r="B291" t="s">
        <v>20</v>
      </c>
      <c r="C291" s="5">
        <v>131</v>
      </c>
      <c r="E291" t="s">
        <v>14</v>
      </c>
      <c r="F291" s="5">
        <v>831</v>
      </c>
    </row>
    <row r="292" spans="2:6" x14ac:dyDescent="0.25">
      <c r="B292" t="s">
        <v>20</v>
      </c>
      <c r="C292" s="5">
        <v>239</v>
      </c>
      <c r="E292" t="s">
        <v>14</v>
      </c>
      <c r="F292" s="5">
        <v>859</v>
      </c>
    </row>
    <row r="293" spans="2:6" x14ac:dyDescent="0.25">
      <c r="B293" t="s">
        <v>20</v>
      </c>
      <c r="C293" s="5">
        <v>78</v>
      </c>
      <c r="E293" t="s">
        <v>14</v>
      </c>
      <c r="F293" s="5">
        <v>45</v>
      </c>
    </row>
    <row r="294" spans="2:6" x14ac:dyDescent="0.25">
      <c r="B294" t="s">
        <v>20</v>
      </c>
      <c r="C294" s="5">
        <v>1773</v>
      </c>
      <c r="E294" t="s">
        <v>14</v>
      </c>
      <c r="F294" s="5">
        <v>6</v>
      </c>
    </row>
    <row r="295" spans="2:6" x14ac:dyDescent="0.25">
      <c r="B295" t="s">
        <v>20</v>
      </c>
      <c r="C295" s="5">
        <v>32</v>
      </c>
      <c r="E295" t="s">
        <v>14</v>
      </c>
      <c r="F295" s="5">
        <v>7</v>
      </c>
    </row>
    <row r="296" spans="2:6" x14ac:dyDescent="0.25">
      <c r="B296" t="s">
        <v>20</v>
      </c>
      <c r="C296" s="5">
        <v>369</v>
      </c>
      <c r="E296" t="s">
        <v>14</v>
      </c>
      <c r="F296" s="5">
        <v>31</v>
      </c>
    </row>
    <row r="297" spans="2:6" x14ac:dyDescent="0.25">
      <c r="B297" t="s">
        <v>20</v>
      </c>
      <c r="C297" s="5">
        <v>89</v>
      </c>
      <c r="E297" t="s">
        <v>14</v>
      </c>
      <c r="F297" s="5">
        <v>78</v>
      </c>
    </row>
    <row r="298" spans="2:6" x14ac:dyDescent="0.25">
      <c r="B298" t="s">
        <v>20</v>
      </c>
      <c r="C298" s="5">
        <v>147</v>
      </c>
      <c r="E298" t="s">
        <v>14</v>
      </c>
      <c r="F298" s="5">
        <v>1225</v>
      </c>
    </row>
    <row r="299" spans="2:6" x14ac:dyDescent="0.25">
      <c r="B299" t="s">
        <v>20</v>
      </c>
      <c r="C299" s="5">
        <v>126</v>
      </c>
      <c r="E299" t="s">
        <v>14</v>
      </c>
      <c r="F299" s="5">
        <v>1</v>
      </c>
    </row>
    <row r="300" spans="2:6" x14ac:dyDescent="0.25">
      <c r="B300" t="s">
        <v>20</v>
      </c>
      <c r="C300" s="5">
        <v>2218</v>
      </c>
      <c r="E300" t="s">
        <v>14</v>
      </c>
      <c r="F300" s="5">
        <v>67</v>
      </c>
    </row>
    <row r="301" spans="2:6" x14ac:dyDescent="0.25">
      <c r="B301" t="s">
        <v>20</v>
      </c>
      <c r="C301" s="5">
        <v>202</v>
      </c>
      <c r="E301" t="s">
        <v>14</v>
      </c>
      <c r="F301" s="5">
        <v>19</v>
      </c>
    </row>
    <row r="302" spans="2:6" x14ac:dyDescent="0.25">
      <c r="B302" t="s">
        <v>20</v>
      </c>
      <c r="C302" s="5">
        <v>140</v>
      </c>
      <c r="E302" t="s">
        <v>14</v>
      </c>
      <c r="F302" s="5">
        <v>2108</v>
      </c>
    </row>
    <row r="303" spans="2:6" x14ac:dyDescent="0.25">
      <c r="B303" t="s">
        <v>20</v>
      </c>
      <c r="C303" s="5">
        <v>1052</v>
      </c>
      <c r="E303" t="s">
        <v>14</v>
      </c>
      <c r="F303" s="5">
        <v>679</v>
      </c>
    </row>
    <row r="304" spans="2:6" x14ac:dyDescent="0.25">
      <c r="B304" t="s">
        <v>20</v>
      </c>
      <c r="C304" s="5">
        <v>247</v>
      </c>
      <c r="E304" t="s">
        <v>14</v>
      </c>
      <c r="F304" s="5">
        <v>36</v>
      </c>
    </row>
    <row r="305" spans="2:6" x14ac:dyDescent="0.25">
      <c r="B305" t="s">
        <v>20</v>
      </c>
      <c r="C305" s="5">
        <v>84</v>
      </c>
      <c r="E305" t="s">
        <v>14</v>
      </c>
      <c r="F305" s="5">
        <v>47</v>
      </c>
    </row>
    <row r="306" spans="2:6" x14ac:dyDescent="0.25">
      <c r="B306" t="s">
        <v>20</v>
      </c>
      <c r="C306" s="5">
        <v>88</v>
      </c>
      <c r="E306" t="s">
        <v>14</v>
      </c>
      <c r="F306" s="5">
        <v>70</v>
      </c>
    </row>
    <row r="307" spans="2:6" x14ac:dyDescent="0.25">
      <c r="B307" t="s">
        <v>20</v>
      </c>
      <c r="C307" s="5">
        <v>156</v>
      </c>
      <c r="E307" t="s">
        <v>14</v>
      </c>
      <c r="F307" s="5">
        <v>154</v>
      </c>
    </row>
    <row r="308" spans="2:6" x14ac:dyDescent="0.25">
      <c r="B308" t="s">
        <v>20</v>
      </c>
      <c r="C308" s="5">
        <v>2985</v>
      </c>
      <c r="E308" t="s">
        <v>14</v>
      </c>
      <c r="F308" s="5">
        <v>22</v>
      </c>
    </row>
    <row r="309" spans="2:6" x14ac:dyDescent="0.25">
      <c r="B309" t="s">
        <v>20</v>
      </c>
      <c r="C309" s="5">
        <v>762</v>
      </c>
      <c r="E309" t="s">
        <v>14</v>
      </c>
      <c r="F309" s="5">
        <v>1758</v>
      </c>
    </row>
    <row r="310" spans="2:6" x14ac:dyDescent="0.25">
      <c r="B310" t="s">
        <v>20</v>
      </c>
      <c r="C310" s="5">
        <v>554</v>
      </c>
      <c r="E310" t="s">
        <v>14</v>
      </c>
      <c r="F310" s="5">
        <v>94</v>
      </c>
    </row>
    <row r="311" spans="2:6" x14ac:dyDescent="0.25">
      <c r="B311" t="s">
        <v>20</v>
      </c>
      <c r="C311" s="5">
        <v>135</v>
      </c>
      <c r="E311" t="s">
        <v>14</v>
      </c>
      <c r="F311" s="5">
        <v>33</v>
      </c>
    </row>
    <row r="312" spans="2:6" x14ac:dyDescent="0.25">
      <c r="B312" t="s">
        <v>20</v>
      </c>
      <c r="C312" s="5">
        <v>122</v>
      </c>
      <c r="E312" t="s">
        <v>14</v>
      </c>
      <c r="F312" s="5">
        <v>1</v>
      </c>
    </row>
    <row r="313" spans="2:6" x14ac:dyDescent="0.25">
      <c r="B313" t="s">
        <v>20</v>
      </c>
      <c r="C313" s="5">
        <v>221</v>
      </c>
      <c r="E313" t="s">
        <v>14</v>
      </c>
      <c r="F313" s="5">
        <v>31</v>
      </c>
    </row>
    <row r="314" spans="2:6" x14ac:dyDescent="0.25">
      <c r="B314" t="s">
        <v>20</v>
      </c>
      <c r="C314" s="5">
        <v>126</v>
      </c>
      <c r="E314" t="s">
        <v>14</v>
      </c>
      <c r="F314" s="5">
        <v>35</v>
      </c>
    </row>
    <row r="315" spans="2:6" x14ac:dyDescent="0.25">
      <c r="B315" t="s">
        <v>20</v>
      </c>
      <c r="C315" s="5">
        <v>1022</v>
      </c>
      <c r="E315" t="s">
        <v>14</v>
      </c>
      <c r="F315" s="5">
        <v>63</v>
      </c>
    </row>
    <row r="316" spans="2:6" x14ac:dyDescent="0.25">
      <c r="B316" t="s">
        <v>20</v>
      </c>
      <c r="C316" s="5">
        <v>3177</v>
      </c>
      <c r="E316" t="s">
        <v>14</v>
      </c>
      <c r="F316" s="5">
        <v>526</v>
      </c>
    </row>
    <row r="317" spans="2:6" x14ac:dyDescent="0.25">
      <c r="B317" t="s">
        <v>20</v>
      </c>
      <c r="C317" s="5">
        <v>198</v>
      </c>
      <c r="E317" t="s">
        <v>14</v>
      </c>
      <c r="F317" s="5">
        <v>121</v>
      </c>
    </row>
    <row r="318" spans="2:6" x14ac:dyDescent="0.25">
      <c r="B318" t="s">
        <v>20</v>
      </c>
      <c r="C318" s="5">
        <v>85</v>
      </c>
      <c r="E318" t="s">
        <v>14</v>
      </c>
      <c r="F318" s="5">
        <v>67</v>
      </c>
    </row>
    <row r="319" spans="2:6" x14ac:dyDescent="0.25">
      <c r="B319" t="s">
        <v>20</v>
      </c>
      <c r="C319" s="5">
        <v>3596</v>
      </c>
      <c r="E319" t="s">
        <v>14</v>
      </c>
      <c r="F319" s="5">
        <v>57</v>
      </c>
    </row>
    <row r="320" spans="2:6" x14ac:dyDescent="0.25">
      <c r="B320" t="s">
        <v>20</v>
      </c>
      <c r="C320" s="5">
        <v>244</v>
      </c>
      <c r="E320" t="s">
        <v>14</v>
      </c>
      <c r="F320" s="5">
        <v>1229</v>
      </c>
    </row>
    <row r="321" spans="2:6" x14ac:dyDescent="0.25">
      <c r="B321" t="s">
        <v>20</v>
      </c>
      <c r="C321" s="5">
        <v>5180</v>
      </c>
      <c r="E321" t="s">
        <v>14</v>
      </c>
      <c r="F321" s="5">
        <v>12</v>
      </c>
    </row>
    <row r="322" spans="2:6" x14ac:dyDescent="0.25">
      <c r="B322" t="s">
        <v>20</v>
      </c>
      <c r="C322" s="5">
        <v>589</v>
      </c>
      <c r="E322" t="s">
        <v>14</v>
      </c>
      <c r="F322" s="5">
        <v>452</v>
      </c>
    </row>
    <row r="323" spans="2:6" x14ac:dyDescent="0.25">
      <c r="B323" t="s">
        <v>20</v>
      </c>
      <c r="C323" s="5">
        <v>2725</v>
      </c>
      <c r="E323" t="s">
        <v>14</v>
      </c>
      <c r="F323" s="5">
        <v>1886</v>
      </c>
    </row>
    <row r="324" spans="2:6" x14ac:dyDescent="0.25">
      <c r="B324" t="s">
        <v>20</v>
      </c>
      <c r="C324" s="5">
        <v>300</v>
      </c>
      <c r="E324" t="s">
        <v>14</v>
      </c>
      <c r="F324" s="5">
        <v>1825</v>
      </c>
    </row>
    <row r="325" spans="2:6" x14ac:dyDescent="0.25">
      <c r="B325" t="s">
        <v>20</v>
      </c>
      <c r="C325" s="5">
        <v>144</v>
      </c>
      <c r="E325" t="s">
        <v>14</v>
      </c>
      <c r="F325" s="5">
        <v>31</v>
      </c>
    </row>
    <row r="326" spans="2:6" x14ac:dyDescent="0.25">
      <c r="B326" t="s">
        <v>20</v>
      </c>
      <c r="C326" s="5">
        <v>87</v>
      </c>
      <c r="E326" t="s">
        <v>14</v>
      </c>
      <c r="F326" s="5">
        <v>107</v>
      </c>
    </row>
    <row r="327" spans="2:6" x14ac:dyDescent="0.25">
      <c r="B327" t="s">
        <v>20</v>
      </c>
      <c r="C327" s="5">
        <v>3116</v>
      </c>
      <c r="E327" t="s">
        <v>14</v>
      </c>
      <c r="F327" s="5">
        <v>27</v>
      </c>
    </row>
    <row r="328" spans="2:6" x14ac:dyDescent="0.25">
      <c r="B328" t="s">
        <v>20</v>
      </c>
      <c r="C328" s="5">
        <v>909</v>
      </c>
      <c r="E328" t="s">
        <v>14</v>
      </c>
      <c r="F328" s="5">
        <v>1221</v>
      </c>
    </row>
    <row r="329" spans="2:6" x14ac:dyDescent="0.25">
      <c r="B329" t="s">
        <v>20</v>
      </c>
      <c r="C329" s="5">
        <v>1613</v>
      </c>
      <c r="E329" t="s">
        <v>14</v>
      </c>
      <c r="F329" s="5">
        <v>1</v>
      </c>
    </row>
    <row r="330" spans="2:6" x14ac:dyDescent="0.25">
      <c r="B330" t="s">
        <v>20</v>
      </c>
      <c r="C330" s="5">
        <v>136</v>
      </c>
      <c r="E330" t="s">
        <v>14</v>
      </c>
      <c r="F330" s="5">
        <v>16</v>
      </c>
    </row>
    <row r="331" spans="2:6" x14ac:dyDescent="0.25">
      <c r="B331" t="s">
        <v>20</v>
      </c>
      <c r="C331" s="5">
        <v>130</v>
      </c>
      <c r="E331" t="s">
        <v>14</v>
      </c>
      <c r="F331" s="5">
        <v>41</v>
      </c>
    </row>
    <row r="332" spans="2:6" x14ac:dyDescent="0.25">
      <c r="B332" t="s">
        <v>20</v>
      </c>
      <c r="C332" s="5">
        <v>102</v>
      </c>
      <c r="E332" t="s">
        <v>14</v>
      </c>
      <c r="F332" s="5">
        <v>523</v>
      </c>
    </row>
    <row r="333" spans="2:6" x14ac:dyDescent="0.25">
      <c r="B333" t="s">
        <v>20</v>
      </c>
      <c r="C333" s="5">
        <v>4006</v>
      </c>
      <c r="E333" t="s">
        <v>14</v>
      </c>
      <c r="F333" s="5">
        <v>141</v>
      </c>
    </row>
    <row r="334" spans="2:6" x14ac:dyDescent="0.25">
      <c r="B334" t="s">
        <v>20</v>
      </c>
      <c r="C334" s="5">
        <v>1629</v>
      </c>
      <c r="E334" t="s">
        <v>14</v>
      </c>
      <c r="F334" s="5">
        <v>52</v>
      </c>
    </row>
    <row r="335" spans="2:6" x14ac:dyDescent="0.25">
      <c r="B335" t="s">
        <v>20</v>
      </c>
      <c r="C335" s="5">
        <v>2188</v>
      </c>
      <c r="E335" t="s">
        <v>14</v>
      </c>
      <c r="F335" s="5">
        <v>225</v>
      </c>
    </row>
    <row r="336" spans="2:6" x14ac:dyDescent="0.25">
      <c r="B336" t="s">
        <v>20</v>
      </c>
      <c r="C336" s="5">
        <v>2409</v>
      </c>
      <c r="E336" t="s">
        <v>14</v>
      </c>
      <c r="F336" s="5">
        <v>38</v>
      </c>
    </row>
    <row r="337" spans="2:6" x14ac:dyDescent="0.25">
      <c r="B337" t="s">
        <v>20</v>
      </c>
      <c r="C337" s="5">
        <v>194</v>
      </c>
      <c r="E337" t="s">
        <v>14</v>
      </c>
      <c r="F337" s="5">
        <v>15</v>
      </c>
    </row>
    <row r="338" spans="2:6" x14ac:dyDescent="0.25">
      <c r="B338" t="s">
        <v>20</v>
      </c>
      <c r="C338" s="5">
        <v>1140</v>
      </c>
      <c r="E338" t="s">
        <v>14</v>
      </c>
      <c r="F338" s="5">
        <v>37</v>
      </c>
    </row>
    <row r="339" spans="2:6" x14ac:dyDescent="0.25">
      <c r="B339" t="s">
        <v>20</v>
      </c>
      <c r="C339" s="5">
        <v>102</v>
      </c>
      <c r="E339" t="s">
        <v>14</v>
      </c>
      <c r="F339" s="5">
        <v>112</v>
      </c>
    </row>
    <row r="340" spans="2:6" x14ac:dyDescent="0.25">
      <c r="B340" t="s">
        <v>20</v>
      </c>
      <c r="C340" s="5">
        <v>2857</v>
      </c>
      <c r="E340" t="s">
        <v>14</v>
      </c>
      <c r="F340" s="5">
        <v>21</v>
      </c>
    </row>
    <row r="341" spans="2:6" x14ac:dyDescent="0.25">
      <c r="B341" t="s">
        <v>20</v>
      </c>
      <c r="C341" s="5">
        <v>107</v>
      </c>
      <c r="E341" t="s">
        <v>14</v>
      </c>
      <c r="F341" s="5">
        <v>67</v>
      </c>
    </row>
    <row r="342" spans="2:6" x14ac:dyDescent="0.25">
      <c r="B342" t="s">
        <v>20</v>
      </c>
      <c r="C342" s="5">
        <v>160</v>
      </c>
      <c r="E342" t="s">
        <v>14</v>
      </c>
      <c r="F342" s="5">
        <v>78</v>
      </c>
    </row>
    <row r="343" spans="2:6" x14ac:dyDescent="0.25">
      <c r="B343" t="s">
        <v>20</v>
      </c>
      <c r="C343" s="5">
        <v>2230</v>
      </c>
      <c r="E343" t="s">
        <v>14</v>
      </c>
      <c r="F343" s="5">
        <v>67</v>
      </c>
    </row>
    <row r="344" spans="2:6" x14ac:dyDescent="0.25">
      <c r="B344" t="s">
        <v>20</v>
      </c>
      <c r="C344" s="5">
        <v>316</v>
      </c>
      <c r="E344" t="s">
        <v>14</v>
      </c>
      <c r="F344" s="5">
        <v>263</v>
      </c>
    </row>
    <row r="345" spans="2:6" x14ac:dyDescent="0.25">
      <c r="B345" t="s">
        <v>20</v>
      </c>
      <c r="C345" s="5">
        <v>117</v>
      </c>
      <c r="E345" t="s">
        <v>14</v>
      </c>
      <c r="F345" s="5">
        <v>1691</v>
      </c>
    </row>
    <row r="346" spans="2:6" x14ac:dyDescent="0.25">
      <c r="B346" t="s">
        <v>20</v>
      </c>
      <c r="C346" s="5">
        <v>6406</v>
      </c>
      <c r="E346" t="s">
        <v>14</v>
      </c>
      <c r="F346" s="5">
        <v>181</v>
      </c>
    </row>
    <row r="347" spans="2:6" x14ac:dyDescent="0.25">
      <c r="B347" t="s">
        <v>20</v>
      </c>
      <c r="C347" s="5">
        <v>192</v>
      </c>
      <c r="E347" t="s">
        <v>14</v>
      </c>
      <c r="F347" s="5">
        <v>13</v>
      </c>
    </row>
    <row r="348" spans="2:6" x14ac:dyDescent="0.25">
      <c r="B348" t="s">
        <v>20</v>
      </c>
      <c r="C348" s="5">
        <v>26</v>
      </c>
      <c r="E348" t="s">
        <v>14</v>
      </c>
      <c r="F348" s="5">
        <v>1</v>
      </c>
    </row>
    <row r="349" spans="2:6" x14ac:dyDescent="0.25">
      <c r="B349" t="s">
        <v>20</v>
      </c>
      <c r="C349" s="5">
        <v>723</v>
      </c>
      <c r="E349" t="s">
        <v>14</v>
      </c>
      <c r="F349" s="5">
        <v>21</v>
      </c>
    </row>
    <row r="350" spans="2:6" x14ac:dyDescent="0.25">
      <c r="B350" t="s">
        <v>20</v>
      </c>
      <c r="C350" s="5">
        <v>170</v>
      </c>
      <c r="E350" t="s">
        <v>14</v>
      </c>
      <c r="F350" s="5">
        <v>830</v>
      </c>
    </row>
    <row r="351" spans="2:6" x14ac:dyDescent="0.25">
      <c r="B351" t="s">
        <v>20</v>
      </c>
      <c r="C351" s="5">
        <v>238</v>
      </c>
      <c r="E351" t="s">
        <v>14</v>
      </c>
      <c r="F351" s="5">
        <v>130</v>
      </c>
    </row>
    <row r="352" spans="2:6" x14ac:dyDescent="0.25">
      <c r="B352" t="s">
        <v>20</v>
      </c>
      <c r="C352" s="5">
        <v>55</v>
      </c>
      <c r="E352" t="s">
        <v>14</v>
      </c>
      <c r="F352" s="5">
        <v>55</v>
      </c>
    </row>
    <row r="353" spans="2:6" x14ac:dyDescent="0.25">
      <c r="B353" t="s">
        <v>20</v>
      </c>
      <c r="C353" s="5">
        <v>128</v>
      </c>
      <c r="E353" t="s">
        <v>14</v>
      </c>
      <c r="F353" s="5">
        <v>114</v>
      </c>
    </row>
    <row r="354" spans="2:6" x14ac:dyDescent="0.25">
      <c r="B354" t="s">
        <v>20</v>
      </c>
      <c r="C354" s="5">
        <v>2144</v>
      </c>
      <c r="E354" t="s">
        <v>14</v>
      </c>
      <c r="F354" s="5">
        <v>594</v>
      </c>
    </row>
    <row r="355" spans="2:6" x14ac:dyDescent="0.25">
      <c r="B355" t="s">
        <v>20</v>
      </c>
      <c r="C355" s="5">
        <v>2693</v>
      </c>
      <c r="E355" t="s">
        <v>14</v>
      </c>
      <c r="F355" s="5">
        <v>24</v>
      </c>
    </row>
    <row r="356" spans="2:6" x14ac:dyDescent="0.25">
      <c r="B356" t="s">
        <v>20</v>
      </c>
      <c r="C356" s="5">
        <v>432</v>
      </c>
      <c r="E356" t="s">
        <v>14</v>
      </c>
      <c r="F356" s="5">
        <v>252</v>
      </c>
    </row>
    <row r="357" spans="2:6" x14ac:dyDescent="0.25">
      <c r="B357" t="s">
        <v>20</v>
      </c>
      <c r="C357" s="5">
        <v>189</v>
      </c>
      <c r="E357" t="s">
        <v>14</v>
      </c>
      <c r="F357" s="5">
        <v>67</v>
      </c>
    </row>
    <row r="358" spans="2:6" x14ac:dyDescent="0.25">
      <c r="B358" t="s">
        <v>20</v>
      </c>
      <c r="C358" s="5">
        <v>154</v>
      </c>
      <c r="E358" t="s">
        <v>14</v>
      </c>
      <c r="F358" s="5">
        <v>742</v>
      </c>
    </row>
    <row r="359" spans="2:6" x14ac:dyDescent="0.25">
      <c r="B359" t="s">
        <v>20</v>
      </c>
      <c r="C359" s="5">
        <v>96</v>
      </c>
      <c r="E359" t="s">
        <v>14</v>
      </c>
      <c r="F359" s="5">
        <v>75</v>
      </c>
    </row>
    <row r="360" spans="2:6" x14ac:dyDescent="0.25">
      <c r="B360" t="s">
        <v>20</v>
      </c>
      <c r="C360" s="5">
        <v>3063</v>
      </c>
      <c r="E360" t="s">
        <v>14</v>
      </c>
      <c r="F360" s="5">
        <v>4405</v>
      </c>
    </row>
    <row r="361" spans="2:6" x14ac:dyDescent="0.25">
      <c r="B361" t="s">
        <v>20</v>
      </c>
      <c r="C361" s="5">
        <v>2266</v>
      </c>
      <c r="E361" t="s">
        <v>14</v>
      </c>
      <c r="F361" s="5">
        <v>92</v>
      </c>
    </row>
    <row r="362" spans="2:6" x14ac:dyDescent="0.25">
      <c r="B362" t="s">
        <v>20</v>
      </c>
      <c r="C362" s="5">
        <v>194</v>
      </c>
      <c r="E362" t="s">
        <v>14</v>
      </c>
      <c r="F362" s="5">
        <v>64</v>
      </c>
    </row>
    <row r="363" spans="2:6" x14ac:dyDescent="0.25">
      <c r="B363" t="s">
        <v>20</v>
      </c>
      <c r="C363" s="5">
        <v>129</v>
      </c>
      <c r="E363" t="s">
        <v>14</v>
      </c>
      <c r="F363" s="5">
        <v>64</v>
      </c>
    </row>
    <row r="364" spans="2:6" x14ac:dyDescent="0.25">
      <c r="B364" t="s">
        <v>20</v>
      </c>
      <c r="C364" s="5">
        <v>375</v>
      </c>
      <c r="E364" t="s">
        <v>14</v>
      </c>
      <c r="F364" s="5">
        <v>842</v>
      </c>
    </row>
    <row r="365" spans="2:6" x14ac:dyDescent="0.25">
      <c r="B365" t="s">
        <v>20</v>
      </c>
      <c r="C365" s="5">
        <v>409</v>
      </c>
      <c r="E365" t="s">
        <v>14</v>
      </c>
      <c r="F365" s="5">
        <v>112</v>
      </c>
    </row>
    <row r="366" spans="2:6" x14ac:dyDescent="0.25">
      <c r="B366" t="s">
        <v>20</v>
      </c>
      <c r="C366" s="5">
        <v>234</v>
      </c>
      <c r="E366" t="s">
        <v>14</v>
      </c>
      <c r="F366" s="5">
        <v>374</v>
      </c>
    </row>
    <row r="367" spans="2:6" x14ac:dyDescent="0.25">
      <c r="B367" t="s">
        <v>20</v>
      </c>
      <c r="C367" s="5">
        <v>3016</v>
      </c>
    </row>
    <row r="368" spans="2:6" x14ac:dyDescent="0.25">
      <c r="B368" t="s">
        <v>20</v>
      </c>
      <c r="C368" s="5">
        <v>264</v>
      </c>
    </row>
    <row r="369" spans="2:3" x14ac:dyDescent="0.25">
      <c r="B369" t="s">
        <v>20</v>
      </c>
      <c r="C369" s="5">
        <v>272</v>
      </c>
    </row>
    <row r="370" spans="2:3" x14ac:dyDescent="0.25">
      <c r="B370" t="s">
        <v>20</v>
      </c>
      <c r="C370" s="5">
        <v>419</v>
      </c>
    </row>
    <row r="371" spans="2:3" x14ac:dyDescent="0.25">
      <c r="B371" t="s">
        <v>20</v>
      </c>
      <c r="C371" s="5">
        <v>1621</v>
      </c>
    </row>
    <row r="372" spans="2:3" x14ac:dyDescent="0.25">
      <c r="B372" t="s">
        <v>20</v>
      </c>
      <c r="C372" s="5">
        <v>1101</v>
      </c>
    </row>
    <row r="373" spans="2:3" x14ac:dyDescent="0.25">
      <c r="B373" t="s">
        <v>20</v>
      </c>
      <c r="C373" s="5">
        <v>1073</v>
      </c>
    </row>
    <row r="374" spans="2:3" x14ac:dyDescent="0.25">
      <c r="B374" t="s">
        <v>20</v>
      </c>
      <c r="C374" s="5">
        <v>331</v>
      </c>
    </row>
    <row r="375" spans="2:3" x14ac:dyDescent="0.25">
      <c r="B375" t="s">
        <v>20</v>
      </c>
      <c r="C375" s="5">
        <v>1170</v>
      </c>
    </row>
    <row r="376" spans="2:3" x14ac:dyDescent="0.25">
      <c r="B376" t="s">
        <v>20</v>
      </c>
      <c r="C376" s="5">
        <v>363</v>
      </c>
    </row>
    <row r="377" spans="2:3" x14ac:dyDescent="0.25">
      <c r="B377" t="s">
        <v>20</v>
      </c>
      <c r="C377" s="5">
        <v>103</v>
      </c>
    </row>
    <row r="378" spans="2:3" x14ac:dyDescent="0.25">
      <c r="B378" t="s">
        <v>20</v>
      </c>
      <c r="C378" s="5">
        <v>147</v>
      </c>
    </row>
    <row r="379" spans="2:3" x14ac:dyDescent="0.25">
      <c r="B379" t="s">
        <v>20</v>
      </c>
      <c r="C379" s="5">
        <v>110</v>
      </c>
    </row>
    <row r="380" spans="2:3" x14ac:dyDescent="0.25">
      <c r="B380" t="s">
        <v>20</v>
      </c>
      <c r="C380" s="5">
        <v>134</v>
      </c>
    </row>
    <row r="381" spans="2:3" x14ac:dyDescent="0.25">
      <c r="B381" t="s">
        <v>20</v>
      </c>
      <c r="C381" s="5">
        <v>269</v>
      </c>
    </row>
    <row r="382" spans="2:3" x14ac:dyDescent="0.25">
      <c r="B382" t="s">
        <v>20</v>
      </c>
      <c r="C382" s="5">
        <v>175</v>
      </c>
    </row>
    <row r="383" spans="2:3" x14ac:dyDescent="0.25">
      <c r="B383" t="s">
        <v>20</v>
      </c>
      <c r="C383" s="5">
        <v>69</v>
      </c>
    </row>
    <row r="384" spans="2:3" x14ac:dyDescent="0.25">
      <c r="B384" t="s">
        <v>20</v>
      </c>
      <c r="C384" s="5">
        <v>190</v>
      </c>
    </row>
    <row r="385" spans="2:3" x14ac:dyDescent="0.25">
      <c r="B385" t="s">
        <v>20</v>
      </c>
      <c r="C385" s="5">
        <v>237</v>
      </c>
    </row>
    <row r="386" spans="2:3" x14ac:dyDescent="0.25">
      <c r="B386" t="s">
        <v>20</v>
      </c>
      <c r="C386" s="5">
        <v>196</v>
      </c>
    </row>
    <row r="387" spans="2:3" x14ac:dyDescent="0.25">
      <c r="B387" t="s">
        <v>20</v>
      </c>
      <c r="C387" s="5">
        <v>7295</v>
      </c>
    </row>
    <row r="388" spans="2:3" x14ac:dyDescent="0.25">
      <c r="B388" t="s">
        <v>20</v>
      </c>
      <c r="C388" s="5">
        <v>2893</v>
      </c>
    </row>
    <row r="389" spans="2:3" x14ac:dyDescent="0.25">
      <c r="B389" t="s">
        <v>20</v>
      </c>
      <c r="C389" s="5">
        <v>820</v>
      </c>
    </row>
    <row r="390" spans="2:3" x14ac:dyDescent="0.25">
      <c r="B390" t="s">
        <v>20</v>
      </c>
      <c r="C390" s="5">
        <v>2038</v>
      </c>
    </row>
    <row r="391" spans="2:3" x14ac:dyDescent="0.25">
      <c r="B391" t="s">
        <v>20</v>
      </c>
      <c r="C391" s="5">
        <v>116</v>
      </c>
    </row>
    <row r="392" spans="2:3" x14ac:dyDescent="0.25">
      <c r="B392" t="s">
        <v>20</v>
      </c>
      <c r="C392" s="5">
        <v>1345</v>
      </c>
    </row>
    <row r="393" spans="2:3" x14ac:dyDescent="0.25">
      <c r="B393" t="s">
        <v>20</v>
      </c>
      <c r="C393" s="5">
        <v>168</v>
      </c>
    </row>
    <row r="394" spans="2:3" x14ac:dyDescent="0.25">
      <c r="B394" t="s">
        <v>20</v>
      </c>
      <c r="C394" s="5">
        <v>137</v>
      </c>
    </row>
    <row r="395" spans="2:3" x14ac:dyDescent="0.25">
      <c r="B395" t="s">
        <v>20</v>
      </c>
      <c r="C395" s="5">
        <v>186</v>
      </c>
    </row>
    <row r="396" spans="2:3" x14ac:dyDescent="0.25">
      <c r="B396" t="s">
        <v>20</v>
      </c>
      <c r="C396" s="5">
        <v>125</v>
      </c>
    </row>
    <row r="397" spans="2:3" x14ac:dyDescent="0.25">
      <c r="B397" t="s">
        <v>20</v>
      </c>
      <c r="C397" s="5">
        <v>202</v>
      </c>
    </row>
    <row r="398" spans="2:3" x14ac:dyDescent="0.25">
      <c r="B398" t="s">
        <v>20</v>
      </c>
      <c r="C398" s="5">
        <v>103</v>
      </c>
    </row>
    <row r="399" spans="2:3" x14ac:dyDescent="0.25">
      <c r="B399" t="s">
        <v>20</v>
      </c>
      <c r="C399" s="5">
        <v>1785</v>
      </c>
    </row>
    <row r="400" spans="2:3" x14ac:dyDescent="0.25">
      <c r="B400" t="s">
        <v>20</v>
      </c>
      <c r="C400" s="5">
        <v>157</v>
      </c>
    </row>
    <row r="401" spans="2:3" x14ac:dyDescent="0.25">
      <c r="B401" t="s">
        <v>20</v>
      </c>
      <c r="C401" s="5">
        <v>555</v>
      </c>
    </row>
    <row r="402" spans="2:3" x14ac:dyDescent="0.25">
      <c r="B402" t="s">
        <v>20</v>
      </c>
      <c r="C402" s="5">
        <v>297</v>
      </c>
    </row>
    <row r="403" spans="2:3" x14ac:dyDescent="0.25">
      <c r="B403" t="s">
        <v>20</v>
      </c>
      <c r="C403" s="5">
        <v>123</v>
      </c>
    </row>
    <row r="404" spans="2:3" x14ac:dyDescent="0.25">
      <c r="B404" t="s">
        <v>20</v>
      </c>
      <c r="C404" s="5">
        <v>3036</v>
      </c>
    </row>
    <row r="405" spans="2:3" x14ac:dyDescent="0.25">
      <c r="B405" t="s">
        <v>20</v>
      </c>
      <c r="C405" s="5">
        <v>144</v>
      </c>
    </row>
    <row r="406" spans="2:3" x14ac:dyDescent="0.25">
      <c r="B406" t="s">
        <v>20</v>
      </c>
      <c r="C406" s="5">
        <v>121</v>
      </c>
    </row>
    <row r="407" spans="2:3" x14ac:dyDescent="0.25">
      <c r="B407" t="s">
        <v>20</v>
      </c>
      <c r="C407" s="5">
        <v>181</v>
      </c>
    </row>
    <row r="408" spans="2:3" x14ac:dyDescent="0.25">
      <c r="B408" t="s">
        <v>20</v>
      </c>
      <c r="C408" s="5">
        <v>122</v>
      </c>
    </row>
    <row r="409" spans="2:3" x14ac:dyDescent="0.25">
      <c r="B409" t="s">
        <v>20</v>
      </c>
      <c r="C409" s="5">
        <v>1071</v>
      </c>
    </row>
    <row r="410" spans="2:3" x14ac:dyDescent="0.25">
      <c r="B410" t="s">
        <v>20</v>
      </c>
      <c r="C410" s="5">
        <v>980</v>
      </c>
    </row>
    <row r="411" spans="2:3" x14ac:dyDescent="0.25">
      <c r="B411" t="s">
        <v>20</v>
      </c>
      <c r="C411" s="5">
        <v>536</v>
      </c>
    </row>
    <row r="412" spans="2:3" x14ac:dyDescent="0.25">
      <c r="B412" t="s">
        <v>20</v>
      </c>
      <c r="C412" s="5">
        <v>1991</v>
      </c>
    </row>
    <row r="413" spans="2:3" x14ac:dyDescent="0.25">
      <c r="B413" t="s">
        <v>20</v>
      </c>
      <c r="C413" s="5">
        <v>180</v>
      </c>
    </row>
    <row r="414" spans="2:3" x14ac:dyDescent="0.25">
      <c r="B414" t="s">
        <v>20</v>
      </c>
      <c r="C414" s="5">
        <v>130</v>
      </c>
    </row>
    <row r="415" spans="2:3" x14ac:dyDescent="0.25">
      <c r="B415" t="s">
        <v>20</v>
      </c>
      <c r="C415" s="5">
        <v>122</v>
      </c>
    </row>
    <row r="416" spans="2:3" x14ac:dyDescent="0.25">
      <c r="B416" t="s">
        <v>20</v>
      </c>
      <c r="C416" s="5">
        <v>140</v>
      </c>
    </row>
    <row r="417" spans="2:3" x14ac:dyDescent="0.25">
      <c r="B417" t="s">
        <v>20</v>
      </c>
      <c r="C417" s="5">
        <v>3388</v>
      </c>
    </row>
    <row r="418" spans="2:3" x14ac:dyDescent="0.25">
      <c r="B418" t="s">
        <v>20</v>
      </c>
      <c r="C418" s="5">
        <v>280</v>
      </c>
    </row>
    <row r="419" spans="2:3" x14ac:dyDescent="0.25">
      <c r="B419" t="s">
        <v>20</v>
      </c>
      <c r="C419" s="5">
        <v>366</v>
      </c>
    </row>
    <row r="420" spans="2:3" x14ac:dyDescent="0.25">
      <c r="B420" t="s">
        <v>20</v>
      </c>
      <c r="C420" s="5">
        <v>270</v>
      </c>
    </row>
    <row r="421" spans="2:3" x14ac:dyDescent="0.25">
      <c r="B421" t="s">
        <v>20</v>
      </c>
      <c r="C421" s="5">
        <v>137</v>
      </c>
    </row>
    <row r="422" spans="2:3" x14ac:dyDescent="0.25">
      <c r="B422" t="s">
        <v>20</v>
      </c>
      <c r="C422" s="5">
        <v>3205</v>
      </c>
    </row>
    <row r="423" spans="2:3" x14ac:dyDescent="0.25">
      <c r="B423" t="s">
        <v>20</v>
      </c>
      <c r="C423" s="5">
        <v>288</v>
      </c>
    </row>
    <row r="424" spans="2:3" x14ac:dyDescent="0.25">
      <c r="B424" t="s">
        <v>20</v>
      </c>
      <c r="C424" s="5">
        <v>148</v>
      </c>
    </row>
    <row r="425" spans="2:3" x14ac:dyDescent="0.25">
      <c r="B425" t="s">
        <v>20</v>
      </c>
      <c r="C425" s="5">
        <v>114</v>
      </c>
    </row>
    <row r="426" spans="2:3" x14ac:dyDescent="0.25">
      <c r="B426" t="s">
        <v>20</v>
      </c>
      <c r="C426" s="5">
        <v>1518</v>
      </c>
    </row>
    <row r="427" spans="2:3" x14ac:dyDescent="0.25">
      <c r="B427" t="s">
        <v>20</v>
      </c>
      <c r="C427" s="5">
        <v>166</v>
      </c>
    </row>
    <row r="428" spans="2:3" x14ac:dyDescent="0.25">
      <c r="B428" t="s">
        <v>20</v>
      </c>
      <c r="C428" s="5">
        <v>100</v>
      </c>
    </row>
    <row r="429" spans="2:3" x14ac:dyDescent="0.25">
      <c r="B429" t="s">
        <v>20</v>
      </c>
      <c r="C429" s="5">
        <v>235</v>
      </c>
    </row>
    <row r="430" spans="2:3" x14ac:dyDescent="0.25">
      <c r="B430" t="s">
        <v>20</v>
      </c>
      <c r="C430" s="5">
        <v>148</v>
      </c>
    </row>
    <row r="431" spans="2:3" x14ac:dyDescent="0.25">
      <c r="B431" t="s">
        <v>20</v>
      </c>
      <c r="C431" s="5">
        <v>198</v>
      </c>
    </row>
    <row r="432" spans="2:3" x14ac:dyDescent="0.25">
      <c r="B432" t="s">
        <v>20</v>
      </c>
      <c r="C432" s="5">
        <v>150</v>
      </c>
    </row>
    <row r="433" spans="2:3" x14ac:dyDescent="0.25">
      <c r="B433" t="s">
        <v>20</v>
      </c>
      <c r="C433" s="5">
        <v>216</v>
      </c>
    </row>
    <row r="434" spans="2:3" x14ac:dyDescent="0.25">
      <c r="B434" t="s">
        <v>20</v>
      </c>
      <c r="C434" s="5">
        <v>5139</v>
      </c>
    </row>
    <row r="435" spans="2:3" x14ac:dyDescent="0.25">
      <c r="B435" t="s">
        <v>20</v>
      </c>
      <c r="C435" s="5">
        <v>2353</v>
      </c>
    </row>
    <row r="436" spans="2:3" x14ac:dyDescent="0.25">
      <c r="B436" t="s">
        <v>20</v>
      </c>
      <c r="C436" s="5">
        <v>78</v>
      </c>
    </row>
    <row r="437" spans="2:3" x14ac:dyDescent="0.25">
      <c r="B437" t="s">
        <v>20</v>
      </c>
      <c r="C437" s="5">
        <v>174</v>
      </c>
    </row>
    <row r="438" spans="2:3" x14ac:dyDescent="0.25">
      <c r="B438" t="s">
        <v>20</v>
      </c>
      <c r="C438" s="5">
        <v>164</v>
      </c>
    </row>
    <row r="439" spans="2:3" x14ac:dyDescent="0.25">
      <c r="B439" t="s">
        <v>20</v>
      </c>
      <c r="C439" s="5">
        <v>161</v>
      </c>
    </row>
    <row r="440" spans="2:3" x14ac:dyDescent="0.25">
      <c r="B440" t="s">
        <v>20</v>
      </c>
      <c r="C440" s="5">
        <v>138</v>
      </c>
    </row>
    <row r="441" spans="2:3" x14ac:dyDescent="0.25">
      <c r="B441" t="s">
        <v>20</v>
      </c>
      <c r="C441" s="5">
        <v>3308</v>
      </c>
    </row>
    <row r="442" spans="2:3" x14ac:dyDescent="0.25">
      <c r="B442" t="s">
        <v>20</v>
      </c>
      <c r="C442" s="5">
        <v>127</v>
      </c>
    </row>
    <row r="443" spans="2:3" x14ac:dyDescent="0.25">
      <c r="B443" t="s">
        <v>20</v>
      </c>
      <c r="C443" s="5">
        <v>207</v>
      </c>
    </row>
    <row r="444" spans="2:3" x14ac:dyDescent="0.25">
      <c r="B444" t="s">
        <v>20</v>
      </c>
      <c r="C444" s="5">
        <v>181</v>
      </c>
    </row>
    <row r="445" spans="2:3" x14ac:dyDescent="0.25">
      <c r="B445" t="s">
        <v>20</v>
      </c>
      <c r="C445" s="5">
        <v>110</v>
      </c>
    </row>
    <row r="446" spans="2:3" x14ac:dyDescent="0.25">
      <c r="B446" t="s">
        <v>20</v>
      </c>
      <c r="C446" s="5">
        <v>185</v>
      </c>
    </row>
    <row r="447" spans="2:3" x14ac:dyDescent="0.25">
      <c r="B447" t="s">
        <v>20</v>
      </c>
      <c r="C447" s="5">
        <v>121</v>
      </c>
    </row>
    <row r="448" spans="2:3" x14ac:dyDescent="0.25">
      <c r="B448" t="s">
        <v>20</v>
      </c>
      <c r="C448" s="5">
        <v>106</v>
      </c>
    </row>
    <row r="449" spans="2:3" x14ac:dyDescent="0.25">
      <c r="B449" t="s">
        <v>20</v>
      </c>
      <c r="C449" s="5">
        <v>142</v>
      </c>
    </row>
    <row r="450" spans="2:3" x14ac:dyDescent="0.25">
      <c r="B450" t="s">
        <v>20</v>
      </c>
      <c r="C450" s="5">
        <v>233</v>
      </c>
    </row>
    <row r="451" spans="2:3" x14ac:dyDescent="0.25">
      <c r="B451" t="s">
        <v>20</v>
      </c>
      <c r="C451" s="5">
        <v>218</v>
      </c>
    </row>
    <row r="452" spans="2:3" x14ac:dyDescent="0.25">
      <c r="B452" t="s">
        <v>20</v>
      </c>
      <c r="C452" s="5">
        <v>76</v>
      </c>
    </row>
    <row r="453" spans="2:3" x14ac:dyDescent="0.25">
      <c r="B453" t="s">
        <v>20</v>
      </c>
      <c r="C453" s="5">
        <v>43</v>
      </c>
    </row>
    <row r="454" spans="2:3" x14ac:dyDescent="0.25">
      <c r="B454" t="s">
        <v>20</v>
      </c>
      <c r="C454" s="5">
        <v>221</v>
      </c>
    </row>
    <row r="455" spans="2:3" x14ac:dyDescent="0.25">
      <c r="B455" t="s">
        <v>20</v>
      </c>
      <c r="C455" s="5">
        <v>2805</v>
      </c>
    </row>
    <row r="456" spans="2:3" x14ac:dyDescent="0.25">
      <c r="B456" t="s">
        <v>20</v>
      </c>
      <c r="C456" s="5">
        <v>68</v>
      </c>
    </row>
    <row r="457" spans="2:3" x14ac:dyDescent="0.25">
      <c r="B457" t="s">
        <v>20</v>
      </c>
      <c r="C457" s="5">
        <v>183</v>
      </c>
    </row>
    <row r="458" spans="2:3" x14ac:dyDescent="0.25">
      <c r="B458" t="s">
        <v>20</v>
      </c>
      <c r="C458" s="5">
        <v>133</v>
      </c>
    </row>
    <row r="459" spans="2:3" x14ac:dyDescent="0.25">
      <c r="B459" t="s">
        <v>20</v>
      </c>
      <c r="C459" s="5">
        <v>2489</v>
      </c>
    </row>
    <row r="460" spans="2:3" x14ac:dyDescent="0.25">
      <c r="B460" t="s">
        <v>20</v>
      </c>
      <c r="C460" s="5">
        <v>69</v>
      </c>
    </row>
    <row r="461" spans="2:3" x14ac:dyDescent="0.25">
      <c r="B461" t="s">
        <v>20</v>
      </c>
      <c r="C461" s="5">
        <v>279</v>
      </c>
    </row>
    <row r="462" spans="2:3" x14ac:dyDescent="0.25">
      <c r="B462" t="s">
        <v>20</v>
      </c>
      <c r="C462" s="5">
        <v>210</v>
      </c>
    </row>
    <row r="463" spans="2:3" x14ac:dyDescent="0.25">
      <c r="B463" t="s">
        <v>20</v>
      </c>
      <c r="C463" s="5">
        <v>2100</v>
      </c>
    </row>
    <row r="464" spans="2:3" x14ac:dyDescent="0.25">
      <c r="B464" t="s">
        <v>20</v>
      </c>
      <c r="C464" s="5">
        <v>252</v>
      </c>
    </row>
    <row r="465" spans="2:3" x14ac:dyDescent="0.25">
      <c r="B465" t="s">
        <v>20</v>
      </c>
      <c r="C465" s="5">
        <v>1280</v>
      </c>
    </row>
    <row r="466" spans="2:3" x14ac:dyDescent="0.25">
      <c r="B466" t="s">
        <v>20</v>
      </c>
      <c r="C466" s="5">
        <v>157</v>
      </c>
    </row>
    <row r="467" spans="2:3" x14ac:dyDescent="0.25">
      <c r="B467" t="s">
        <v>20</v>
      </c>
      <c r="C467" s="5">
        <v>194</v>
      </c>
    </row>
    <row r="468" spans="2:3" x14ac:dyDescent="0.25">
      <c r="B468" t="s">
        <v>20</v>
      </c>
      <c r="C468" s="5">
        <v>82</v>
      </c>
    </row>
    <row r="469" spans="2:3" x14ac:dyDescent="0.25">
      <c r="B469" t="s">
        <v>20</v>
      </c>
      <c r="C469" s="5">
        <v>4233</v>
      </c>
    </row>
    <row r="470" spans="2:3" x14ac:dyDescent="0.25">
      <c r="B470" t="s">
        <v>20</v>
      </c>
      <c r="C470" s="5">
        <v>1297</v>
      </c>
    </row>
    <row r="471" spans="2:3" x14ac:dyDescent="0.25">
      <c r="B471" t="s">
        <v>20</v>
      </c>
      <c r="C471" s="5">
        <v>165</v>
      </c>
    </row>
    <row r="472" spans="2:3" x14ac:dyDescent="0.25">
      <c r="B472" t="s">
        <v>20</v>
      </c>
      <c r="C472" s="5">
        <v>119</v>
      </c>
    </row>
    <row r="473" spans="2:3" x14ac:dyDescent="0.25">
      <c r="B473" t="s">
        <v>20</v>
      </c>
      <c r="C473" s="5">
        <v>1797</v>
      </c>
    </row>
    <row r="474" spans="2:3" x14ac:dyDescent="0.25">
      <c r="B474" t="s">
        <v>20</v>
      </c>
      <c r="C474" s="5">
        <v>261</v>
      </c>
    </row>
    <row r="475" spans="2:3" x14ac:dyDescent="0.25">
      <c r="B475" t="s">
        <v>20</v>
      </c>
      <c r="C475" s="5">
        <v>157</v>
      </c>
    </row>
    <row r="476" spans="2:3" x14ac:dyDescent="0.25">
      <c r="B476" t="s">
        <v>20</v>
      </c>
      <c r="C476" s="5">
        <v>3533</v>
      </c>
    </row>
    <row r="477" spans="2:3" x14ac:dyDescent="0.25">
      <c r="B477" t="s">
        <v>20</v>
      </c>
      <c r="C477" s="5">
        <v>155</v>
      </c>
    </row>
    <row r="478" spans="2:3" x14ac:dyDescent="0.25">
      <c r="B478" t="s">
        <v>20</v>
      </c>
      <c r="C478" s="5">
        <v>132</v>
      </c>
    </row>
    <row r="479" spans="2:3" x14ac:dyDescent="0.25">
      <c r="B479" t="s">
        <v>20</v>
      </c>
      <c r="C479" s="5">
        <v>1354</v>
      </c>
    </row>
    <row r="480" spans="2:3" x14ac:dyDescent="0.25">
      <c r="B480" t="s">
        <v>20</v>
      </c>
      <c r="C480" s="5">
        <v>48</v>
      </c>
    </row>
    <row r="481" spans="2:3" x14ac:dyDescent="0.25">
      <c r="B481" t="s">
        <v>20</v>
      </c>
      <c r="C481" s="5">
        <v>110</v>
      </c>
    </row>
    <row r="482" spans="2:3" x14ac:dyDescent="0.25">
      <c r="B482" t="s">
        <v>20</v>
      </c>
      <c r="C482" s="5">
        <v>172</v>
      </c>
    </row>
    <row r="483" spans="2:3" x14ac:dyDescent="0.25">
      <c r="B483" t="s">
        <v>20</v>
      </c>
      <c r="C483" s="5">
        <v>307</v>
      </c>
    </row>
    <row r="484" spans="2:3" x14ac:dyDescent="0.25">
      <c r="B484" t="s">
        <v>20</v>
      </c>
      <c r="C484" s="5">
        <v>160</v>
      </c>
    </row>
    <row r="485" spans="2:3" x14ac:dyDescent="0.25">
      <c r="B485" t="s">
        <v>20</v>
      </c>
      <c r="C485" s="5">
        <v>1467</v>
      </c>
    </row>
    <row r="486" spans="2:3" x14ac:dyDescent="0.25">
      <c r="B486" t="s">
        <v>20</v>
      </c>
      <c r="C486" s="5">
        <v>2662</v>
      </c>
    </row>
    <row r="487" spans="2:3" x14ac:dyDescent="0.25">
      <c r="B487" t="s">
        <v>20</v>
      </c>
      <c r="C487" s="5">
        <v>452</v>
      </c>
    </row>
    <row r="488" spans="2:3" x14ac:dyDescent="0.25">
      <c r="B488" t="s">
        <v>20</v>
      </c>
      <c r="C488" s="5">
        <v>158</v>
      </c>
    </row>
    <row r="489" spans="2:3" x14ac:dyDescent="0.25">
      <c r="B489" t="s">
        <v>20</v>
      </c>
      <c r="C489" s="5">
        <v>225</v>
      </c>
    </row>
    <row r="490" spans="2:3" x14ac:dyDescent="0.25">
      <c r="B490" t="s">
        <v>20</v>
      </c>
      <c r="C490" s="5">
        <v>65</v>
      </c>
    </row>
    <row r="491" spans="2:3" x14ac:dyDescent="0.25">
      <c r="B491" t="s">
        <v>20</v>
      </c>
      <c r="C491" s="5">
        <v>163</v>
      </c>
    </row>
    <row r="492" spans="2:3" x14ac:dyDescent="0.25">
      <c r="B492" t="s">
        <v>20</v>
      </c>
      <c r="C492" s="5">
        <v>85</v>
      </c>
    </row>
    <row r="493" spans="2:3" x14ac:dyDescent="0.25">
      <c r="B493" t="s">
        <v>20</v>
      </c>
      <c r="C493" s="5">
        <v>217</v>
      </c>
    </row>
    <row r="494" spans="2:3" x14ac:dyDescent="0.25">
      <c r="B494" t="s">
        <v>20</v>
      </c>
      <c r="C494" s="5">
        <v>150</v>
      </c>
    </row>
    <row r="495" spans="2:3" x14ac:dyDescent="0.25">
      <c r="B495" t="s">
        <v>20</v>
      </c>
      <c r="C495" s="5">
        <v>3272</v>
      </c>
    </row>
    <row r="496" spans="2:3" x14ac:dyDescent="0.25">
      <c r="B496" t="s">
        <v>20</v>
      </c>
      <c r="C496" s="5">
        <v>300</v>
      </c>
    </row>
    <row r="497" spans="2:3" x14ac:dyDescent="0.25">
      <c r="B497" t="s">
        <v>20</v>
      </c>
      <c r="C497" s="5">
        <v>126</v>
      </c>
    </row>
    <row r="498" spans="2:3" x14ac:dyDescent="0.25">
      <c r="B498" t="s">
        <v>20</v>
      </c>
      <c r="C498" s="5">
        <v>2320</v>
      </c>
    </row>
    <row r="499" spans="2:3" x14ac:dyDescent="0.25">
      <c r="B499" t="s">
        <v>20</v>
      </c>
      <c r="C499" s="5">
        <v>81</v>
      </c>
    </row>
    <row r="500" spans="2:3" x14ac:dyDescent="0.25">
      <c r="B500" t="s">
        <v>20</v>
      </c>
      <c r="C500" s="5">
        <v>1887</v>
      </c>
    </row>
    <row r="501" spans="2:3" x14ac:dyDescent="0.25">
      <c r="B501" t="s">
        <v>20</v>
      </c>
      <c r="C501" s="5">
        <v>4358</v>
      </c>
    </row>
    <row r="502" spans="2:3" x14ac:dyDescent="0.25">
      <c r="B502" t="s">
        <v>20</v>
      </c>
      <c r="C502" s="5">
        <v>53</v>
      </c>
    </row>
    <row r="503" spans="2:3" x14ac:dyDescent="0.25">
      <c r="B503" t="s">
        <v>20</v>
      </c>
      <c r="C503" s="5">
        <v>2414</v>
      </c>
    </row>
    <row r="504" spans="2:3" x14ac:dyDescent="0.25">
      <c r="B504" t="s">
        <v>20</v>
      </c>
      <c r="C504" s="5">
        <v>80</v>
      </c>
    </row>
    <row r="505" spans="2:3" x14ac:dyDescent="0.25">
      <c r="B505" t="s">
        <v>20</v>
      </c>
      <c r="C505" s="5">
        <v>193</v>
      </c>
    </row>
    <row r="506" spans="2:3" x14ac:dyDescent="0.25">
      <c r="B506" t="s">
        <v>20</v>
      </c>
      <c r="C506" s="5">
        <v>52</v>
      </c>
    </row>
    <row r="507" spans="2:3" x14ac:dyDescent="0.25">
      <c r="B507" t="s">
        <v>20</v>
      </c>
      <c r="C507" s="5">
        <v>290</v>
      </c>
    </row>
    <row r="508" spans="2:3" x14ac:dyDescent="0.25">
      <c r="B508" t="s">
        <v>20</v>
      </c>
      <c r="C508" s="5">
        <v>122</v>
      </c>
    </row>
    <row r="509" spans="2:3" x14ac:dyDescent="0.25">
      <c r="B509" t="s">
        <v>20</v>
      </c>
      <c r="C509" s="5">
        <v>1470</v>
      </c>
    </row>
    <row r="510" spans="2:3" x14ac:dyDescent="0.25">
      <c r="B510" t="s">
        <v>20</v>
      </c>
      <c r="C510" s="5">
        <v>165</v>
      </c>
    </row>
    <row r="511" spans="2:3" x14ac:dyDescent="0.25">
      <c r="B511" t="s">
        <v>20</v>
      </c>
      <c r="C511" s="5">
        <v>182</v>
      </c>
    </row>
    <row r="512" spans="2:3" x14ac:dyDescent="0.25">
      <c r="B512" t="s">
        <v>20</v>
      </c>
      <c r="C512" s="5">
        <v>199</v>
      </c>
    </row>
    <row r="513" spans="2:3" x14ac:dyDescent="0.25">
      <c r="B513" t="s">
        <v>20</v>
      </c>
      <c r="C513" s="5">
        <v>56</v>
      </c>
    </row>
    <row r="514" spans="2:3" x14ac:dyDescent="0.25">
      <c r="B514" t="s">
        <v>20</v>
      </c>
      <c r="C514" s="5">
        <v>1460</v>
      </c>
    </row>
    <row r="515" spans="2:3" x14ac:dyDescent="0.25">
      <c r="B515" t="s">
        <v>20</v>
      </c>
      <c r="C515" s="5">
        <v>123</v>
      </c>
    </row>
    <row r="516" spans="2:3" x14ac:dyDescent="0.25">
      <c r="B516" t="s">
        <v>20</v>
      </c>
      <c r="C516" s="5">
        <v>159</v>
      </c>
    </row>
    <row r="517" spans="2:3" x14ac:dyDescent="0.25">
      <c r="B517" t="s">
        <v>20</v>
      </c>
      <c r="C517" s="5">
        <v>110</v>
      </c>
    </row>
    <row r="518" spans="2:3" x14ac:dyDescent="0.25">
      <c r="B518" t="s">
        <v>20</v>
      </c>
      <c r="C518" s="5">
        <v>236</v>
      </c>
    </row>
    <row r="519" spans="2:3" x14ac:dyDescent="0.25">
      <c r="B519" t="s">
        <v>20</v>
      </c>
      <c r="C519" s="5">
        <v>191</v>
      </c>
    </row>
    <row r="520" spans="2:3" x14ac:dyDescent="0.25">
      <c r="B520" t="s">
        <v>20</v>
      </c>
      <c r="C520" s="5">
        <v>3934</v>
      </c>
    </row>
    <row r="521" spans="2:3" x14ac:dyDescent="0.25">
      <c r="B521" t="s">
        <v>20</v>
      </c>
      <c r="C521" s="5">
        <v>80</v>
      </c>
    </row>
    <row r="522" spans="2:3" x14ac:dyDescent="0.25">
      <c r="B522" t="s">
        <v>20</v>
      </c>
      <c r="C522" s="5">
        <v>462</v>
      </c>
    </row>
    <row r="523" spans="2:3" x14ac:dyDescent="0.25">
      <c r="B523" t="s">
        <v>20</v>
      </c>
      <c r="C523" s="5">
        <v>179</v>
      </c>
    </row>
    <row r="524" spans="2:3" x14ac:dyDescent="0.25">
      <c r="B524" t="s">
        <v>20</v>
      </c>
      <c r="C524" s="5">
        <v>1866</v>
      </c>
    </row>
    <row r="525" spans="2:3" x14ac:dyDescent="0.25">
      <c r="B525" t="s">
        <v>20</v>
      </c>
      <c r="C525" s="5">
        <v>156</v>
      </c>
    </row>
    <row r="526" spans="2:3" x14ac:dyDescent="0.25">
      <c r="B526" t="s">
        <v>20</v>
      </c>
      <c r="C526" s="5">
        <v>255</v>
      </c>
    </row>
    <row r="527" spans="2:3" x14ac:dyDescent="0.25">
      <c r="B527" t="s">
        <v>20</v>
      </c>
      <c r="C527" s="5">
        <v>2261</v>
      </c>
    </row>
    <row r="528" spans="2:3" x14ac:dyDescent="0.25">
      <c r="B528" t="s">
        <v>20</v>
      </c>
      <c r="C528" s="5">
        <v>40</v>
      </c>
    </row>
    <row r="529" spans="2:3" x14ac:dyDescent="0.25">
      <c r="B529" t="s">
        <v>20</v>
      </c>
      <c r="C529" s="5">
        <v>2289</v>
      </c>
    </row>
    <row r="530" spans="2:3" x14ac:dyDescent="0.25">
      <c r="B530" t="s">
        <v>20</v>
      </c>
      <c r="C530" s="5">
        <v>65</v>
      </c>
    </row>
    <row r="531" spans="2:3" x14ac:dyDescent="0.25">
      <c r="B531" t="s">
        <v>20</v>
      </c>
      <c r="C531" s="5">
        <v>3777</v>
      </c>
    </row>
    <row r="532" spans="2:3" x14ac:dyDescent="0.25">
      <c r="B532" t="s">
        <v>20</v>
      </c>
      <c r="C532" s="5">
        <v>184</v>
      </c>
    </row>
    <row r="533" spans="2:3" x14ac:dyDescent="0.25">
      <c r="B533" t="s">
        <v>20</v>
      </c>
      <c r="C533" s="5">
        <v>85</v>
      </c>
    </row>
    <row r="534" spans="2:3" x14ac:dyDescent="0.25">
      <c r="B534" t="s">
        <v>20</v>
      </c>
      <c r="C534" s="5">
        <v>144</v>
      </c>
    </row>
    <row r="535" spans="2:3" x14ac:dyDescent="0.25">
      <c r="B535" t="s">
        <v>20</v>
      </c>
      <c r="C535" s="5">
        <v>1902</v>
      </c>
    </row>
    <row r="536" spans="2:3" x14ac:dyDescent="0.25">
      <c r="B536" t="s">
        <v>20</v>
      </c>
      <c r="C536" s="5">
        <v>105</v>
      </c>
    </row>
    <row r="537" spans="2:3" x14ac:dyDescent="0.25">
      <c r="B537" t="s">
        <v>20</v>
      </c>
      <c r="C537" s="5">
        <v>132</v>
      </c>
    </row>
    <row r="538" spans="2:3" x14ac:dyDescent="0.25">
      <c r="B538" t="s">
        <v>20</v>
      </c>
      <c r="C538" s="5">
        <v>96</v>
      </c>
    </row>
    <row r="539" spans="2:3" x14ac:dyDescent="0.25">
      <c r="B539" t="s">
        <v>20</v>
      </c>
      <c r="C539" s="5">
        <v>114</v>
      </c>
    </row>
    <row r="540" spans="2:3" x14ac:dyDescent="0.25">
      <c r="B540" t="s">
        <v>20</v>
      </c>
      <c r="C540" s="5">
        <v>203</v>
      </c>
    </row>
    <row r="541" spans="2:3" x14ac:dyDescent="0.25">
      <c r="B541" t="s">
        <v>20</v>
      </c>
      <c r="C541" s="5">
        <v>1559</v>
      </c>
    </row>
    <row r="542" spans="2:3" x14ac:dyDescent="0.25">
      <c r="B542" t="s">
        <v>20</v>
      </c>
      <c r="C542" s="5">
        <v>1548</v>
      </c>
    </row>
    <row r="543" spans="2:3" x14ac:dyDescent="0.25">
      <c r="B543" t="s">
        <v>20</v>
      </c>
      <c r="C543" s="5">
        <v>80</v>
      </c>
    </row>
    <row r="544" spans="2:3" x14ac:dyDescent="0.25">
      <c r="B544" t="s">
        <v>20</v>
      </c>
      <c r="C544" s="5">
        <v>131</v>
      </c>
    </row>
    <row r="545" spans="2:3" x14ac:dyDescent="0.25">
      <c r="B545" t="s">
        <v>20</v>
      </c>
      <c r="C545" s="5">
        <v>112</v>
      </c>
    </row>
    <row r="546" spans="2:3" x14ac:dyDescent="0.25">
      <c r="B546" t="s">
        <v>20</v>
      </c>
      <c r="C546" s="5">
        <v>155</v>
      </c>
    </row>
    <row r="547" spans="2:3" x14ac:dyDescent="0.25">
      <c r="B547" t="s">
        <v>20</v>
      </c>
      <c r="C547" s="5">
        <v>266</v>
      </c>
    </row>
    <row r="548" spans="2:3" x14ac:dyDescent="0.25">
      <c r="B548" t="s">
        <v>20</v>
      </c>
      <c r="C548" s="5">
        <v>155</v>
      </c>
    </row>
    <row r="549" spans="2:3" x14ac:dyDescent="0.25">
      <c r="B549" t="s">
        <v>20</v>
      </c>
      <c r="C549" s="5">
        <v>207</v>
      </c>
    </row>
    <row r="550" spans="2:3" x14ac:dyDescent="0.25">
      <c r="B550" t="s">
        <v>20</v>
      </c>
      <c r="C550" s="5">
        <v>245</v>
      </c>
    </row>
    <row r="551" spans="2:3" x14ac:dyDescent="0.25">
      <c r="B551" t="s">
        <v>20</v>
      </c>
      <c r="C551" s="5">
        <v>1573</v>
      </c>
    </row>
    <row r="552" spans="2:3" x14ac:dyDescent="0.25">
      <c r="B552" t="s">
        <v>20</v>
      </c>
      <c r="C552" s="5">
        <v>114</v>
      </c>
    </row>
    <row r="553" spans="2:3" x14ac:dyDescent="0.25">
      <c r="B553" t="s">
        <v>20</v>
      </c>
      <c r="C553" s="5">
        <v>93</v>
      </c>
    </row>
    <row r="554" spans="2:3" x14ac:dyDescent="0.25">
      <c r="B554" t="s">
        <v>20</v>
      </c>
      <c r="C554" s="5">
        <v>1681</v>
      </c>
    </row>
    <row r="555" spans="2:3" x14ac:dyDescent="0.25">
      <c r="B555" t="s">
        <v>20</v>
      </c>
      <c r="C555" s="5">
        <v>32</v>
      </c>
    </row>
    <row r="556" spans="2:3" x14ac:dyDescent="0.25">
      <c r="B556" t="s">
        <v>20</v>
      </c>
      <c r="C556" s="5">
        <v>135</v>
      </c>
    </row>
    <row r="557" spans="2:3" x14ac:dyDescent="0.25">
      <c r="B557" t="s">
        <v>20</v>
      </c>
      <c r="C557" s="5">
        <v>140</v>
      </c>
    </row>
    <row r="558" spans="2:3" x14ac:dyDescent="0.25">
      <c r="B558" t="s">
        <v>20</v>
      </c>
      <c r="C558" s="5">
        <v>92</v>
      </c>
    </row>
    <row r="559" spans="2:3" x14ac:dyDescent="0.25">
      <c r="B559" t="s">
        <v>20</v>
      </c>
      <c r="C559" s="5">
        <v>1015</v>
      </c>
    </row>
    <row r="560" spans="2:3" x14ac:dyDescent="0.25">
      <c r="B560" t="s">
        <v>20</v>
      </c>
      <c r="C560" s="5">
        <v>323</v>
      </c>
    </row>
    <row r="561" spans="2:3" x14ac:dyDescent="0.25">
      <c r="B561" t="s">
        <v>20</v>
      </c>
      <c r="C561" s="5">
        <v>2326</v>
      </c>
    </row>
    <row r="562" spans="2:3" x14ac:dyDescent="0.25">
      <c r="B562" t="s">
        <v>20</v>
      </c>
      <c r="C562" s="5">
        <v>381</v>
      </c>
    </row>
    <row r="563" spans="2:3" x14ac:dyDescent="0.25">
      <c r="B563" t="s">
        <v>20</v>
      </c>
      <c r="C563" s="5">
        <v>480</v>
      </c>
    </row>
    <row r="564" spans="2:3" x14ac:dyDescent="0.25">
      <c r="B564" t="s">
        <v>20</v>
      </c>
      <c r="C564" s="5">
        <v>226</v>
      </c>
    </row>
    <row r="565" spans="2:3" x14ac:dyDescent="0.25">
      <c r="B565" t="s">
        <v>20</v>
      </c>
      <c r="C565" s="5">
        <v>241</v>
      </c>
    </row>
    <row r="566" spans="2:3" x14ac:dyDescent="0.25">
      <c r="B566" t="s">
        <v>20</v>
      </c>
      <c r="C566" s="5">
        <v>132</v>
      </c>
    </row>
    <row r="567" spans="2:3" x14ac:dyDescent="0.25">
      <c r="B567" t="s">
        <v>20</v>
      </c>
      <c r="C567" s="5">
        <v>2043</v>
      </c>
    </row>
  </sheetData>
  <conditionalFormatting sqref="B3:B567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E3:E36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Parent Category</vt:lpstr>
      <vt:lpstr>Pivot Sub Category</vt:lpstr>
      <vt:lpstr>Pivot Months</vt:lpstr>
      <vt:lpstr>Bonus</vt:lpstr>
      <vt:lpstr>Crowdfunding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Erande, Sameer</cp:lastModifiedBy>
  <dcterms:created xsi:type="dcterms:W3CDTF">2021-09-29T18:52:28Z</dcterms:created>
  <dcterms:modified xsi:type="dcterms:W3CDTF">2023-11-12T09:38:49Z</dcterms:modified>
</cp:coreProperties>
</file>