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eer\Downloads\"/>
    </mc:Choice>
  </mc:AlternateContent>
  <xr:revisionPtr revIDLastSave="0" documentId="13_ncr:1_{72204EED-88CE-4F6C-A32C-811C7E33854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owerPlay Specialists" sheetId="1" r:id="rId1"/>
    <sheet name="Penality Kill Specialists" sheetId="2" r:id="rId2"/>
    <sheet name="Sheet1" sheetId="3" r:id="rId3"/>
    <sheet name="Sheet2" sheetId="4" r:id="rId4"/>
    <sheet name="Sheet4" sheetId="6" r:id="rId5"/>
    <sheet name="MGM" sheetId="5" r:id="rId6"/>
    <sheet name="JD" sheetId="9" r:id="rId7"/>
  </sheets>
  <definedNames>
    <definedName name="_xlnm._FilterDatabase" localSheetId="1" hidden="1">'Penality Kill Specialists'!$A$1:$K$1</definedName>
    <definedName name="_xlnm._FilterDatabase" localSheetId="4" hidden="1">Sheet4!$A$1:$S$21</definedName>
    <definedName name="solver_adj" localSheetId="1" hidden="1">'Penality Kill Specialists'!$B$2:$B$55</definedName>
    <definedName name="solver_adj" localSheetId="0" hidden="1">'PowerPlay Specialists'!$B$2:$B$47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2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'Penality Kill Specialists'!$B$2:$B$55</definedName>
    <definedName name="solver_lhs1" localSheetId="0" hidden="1">'PowerPlay Specialists'!$B$2:$B$47</definedName>
    <definedName name="solver_lhs2" localSheetId="1" hidden="1">'Penality Kill Specialists'!$B$2:$B$55</definedName>
    <definedName name="solver_lhs2" localSheetId="0" hidden="1">'PowerPlay Specialists'!$B$2:$B$47</definedName>
    <definedName name="solver_lhs3" localSheetId="1" hidden="1">'Penality Kill Specialists'!$B$2:$B$55</definedName>
    <definedName name="solver_lhs3" localSheetId="0" hidden="1">'PowerPlay Specialists'!$B$2:$B$47</definedName>
    <definedName name="solver_lhs4" localSheetId="1" hidden="1">'Penality Kill Specialists'!$B$57</definedName>
    <definedName name="solver_lhs4" localSheetId="0" hidden="1">'PowerPlay Specialists'!$B$50</definedName>
    <definedName name="solver_lhs5" localSheetId="1" hidden="1">'Penality Kill Specialists'!$C$58</definedName>
    <definedName name="solver_lhs5" localSheetId="0" hidden="1">'PowerPlay Specialists'!$C$53</definedName>
    <definedName name="solver_lhs6" localSheetId="1" hidden="1">'Penality Kill Specialists'!$F$57</definedName>
    <definedName name="solver_lhs6" localSheetId="0" hidden="1">'PowerPlay Specialists'!$I$50</definedName>
    <definedName name="solver_lhs7" localSheetId="1" hidden="1">'Penality Kill Specialists'!$I$57</definedName>
    <definedName name="solver_lhs7" localSheetId="0" hidden="1">'PowerPlay Specialists'!$J$50</definedName>
    <definedName name="solver_lhs8" localSheetId="0" hidden="1">'PowerPlay Specialists'!$K$50</definedName>
    <definedName name="solver_lhs9" localSheetId="0" hidden="1">'PowerPlay Specialists'!$K$50</definedName>
    <definedName name="solver_lin" localSheetId="1" hidden="1">1</definedName>
    <definedName name="solver_lin" localSheetId="0" hidden="1">1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7</definedName>
    <definedName name="solver_num" localSheetId="0" hidden="1">8</definedName>
    <definedName name="solver_nwt" localSheetId="1" hidden="1">1</definedName>
    <definedName name="solver_nwt" localSheetId="0" hidden="1">1</definedName>
    <definedName name="solver_opt" localSheetId="1" hidden="1">'Penality Kill Specialists'!$C$57</definedName>
    <definedName name="solver_opt" localSheetId="0" hidden="1">'PowerPlay Specialists'!$C$50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2</definedName>
    <definedName name="solver_rel1" localSheetId="1" hidden="1">1</definedName>
    <definedName name="solver_rel1" localSheetId="0" hidden="1">1</definedName>
    <definedName name="solver_rel2" localSheetId="1" hidden="1">4</definedName>
    <definedName name="solver_rel2" localSheetId="0" hidden="1">4</definedName>
    <definedName name="solver_rel3" localSheetId="1" hidden="1">3</definedName>
    <definedName name="solver_rel3" localSheetId="0" hidden="1">3</definedName>
    <definedName name="solver_rel4" localSheetId="1" hidden="1">2</definedName>
    <definedName name="solver_rel4" localSheetId="0" hidden="1">2</definedName>
    <definedName name="solver_rel5" localSheetId="1" hidden="1">3</definedName>
    <definedName name="solver_rel5" localSheetId="0" hidden="1">3</definedName>
    <definedName name="solver_rel6" localSheetId="1" hidden="1">2</definedName>
    <definedName name="solver_rel6" localSheetId="0" hidden="1">2</definedName>
    <definedName name="solver_rel7" localSheetId="1" hidden="1">2</definedName>
    <definedName name="solver_rel7" localSheetId="0" hidden="1">2</definedName>
    <definedName name="solver_rel8" localSheetId="0" hidden="1">2</definedName>
    <definedName name="solver_rel9" localSheetId="0" hidden="1">2</definedName>
    <definedName name="solver_rhs1" localSheetId="1" hidden="1">1</definedName>
    <definedName name="solver_rhs1" localSheetId="0" hidden="1">1</definedName>
    <definedName name="solver_rhs2" localSheetId="1" hidden="1">"integer"</definedName>
    <definedName name="solver_rhs2" localSheetId="0" hidden="1">"integer"</definedName>
    <definedName name="solver_rhs3" localSheetId="1" hidden="1">0</definedName>
    <definedName name="solver_rhs3" localSheetId="0" hidden="1">0</definedName>
    <definedName name="solver_rhs4" localSheetId="1" hidden="1">4</definedName>
    <definedName name="solver_rhs4" localSheetId="0" hidden="1">5</definedName>
    <definedName name="solver_rhs5" localSheetId="1" hidden="1">1</definedName>
    <definedName name="solver_rhs5" localSheetId="0" hidden="1">3</definedName>
    <definedName name="solver_rhs6" localSheetId="1" hidden="1">2</definedName>
    <definedName name="solver_rhs6" localSheetId="0" hidden="1">1</definedName>
    <definedName name="solver_rhs7" localSheetId="1" hidden="1">1</definedName>
    <definedName name="solver_rhs7" localSheetId="0" hidden="1">1</definedName>
    <definedName name="solver_rhs8" localSheetId="0" hidden="1">1</definedName>
    <definedName name="solver_rhs9" localSheetId="0" hidden="1">1</definedName>
    <definedName name="solver_rlx" localSheetId="1" hidden="1">1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5</definedName>
    <definedName name="solver_ver" localSheetId="1" hidden="1">3</definedName>
    <definedName name="solver_ver" localSheetId="0" hidden="1">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7" i="2" l="1"/>
  <c r="I57" i="2"/>
  <c r="F57" i="2"/>
  <c r="C58" i="2"/>
  <c r="B57" i="2"/>
  <c r="K50" i="1"/>
  <c r="J50" i="1"/>
  <c r="C53" i="1"/>
  <c r="I50" i="1"/>
  <c r="B50" i="1"/>
  <c r="C50" i="1"/>
  <c r="D36" i="5"/>
  <c r="D15" i="5"/>
  <c r="D32" i="5"/>
  <c r="D25" i="5"/>
  <c r="D35" i="5"/>
  <c r="D34" i="5"/>
  <c r="D33" i="5"/>
  <c r="D31" i="5"/>
  <c r="D30" i="5"/>
  <c r="D27" i="5"/>
  <c r="D26" i="5"/>
  <c r="D21" i="5"/>
  <c r="D19" i="5"/>
  <c r="D18" i="5"/>
  <c r="D17" i="5"/>
  <c r="D16" i="5"/>
  <c r="D14" i="5"/>
  <c r="D13" i="5"/>
  <c r="D10" i="5"/>
  <c r="D9" i="5"/>
  <c r="D7" i="9"/>
  <c r="D6" i="9"/>
  <c r="D3" i="9"/>
  <c r="D8" i="5"/>
  <c r="D7" i="5"/>
  <c r="D6" i="5"/>
  <c r="D5" i="5"/>
  <c r="D4" i="5"/>
  <c r="D2" i="9"/>
  <c r="D20" i="6"/>
  <c r="D15" i="6"/>
  <c r="D10" i="6"/>
  <c r="D5" i="6"/>
  <c r="D18" i="6"/>
  <c r="D13" i="6"/>
  <c r="D8" i="6"/>
  <c r="D3" i="6"/>
  <c r="D21" i="6"/>
  <c r="D16" i="6"/>
  <c r="D11" i="6"/>
  <c r="D6" i="6"/>
  <c r="D19" i="6"/>
  <c r="D14" i="6"/>
  <c r="D9" i="6"/>
  <c r="D4" i="6"/>
  <c r="D17" i="6"/>
  <c r="D12" i="6"/>
  <c r="D7" i="6"/>
  <c r="D3" i="5"/>
</calcChain>
</file>

<file path=xl/sharedStrings.xml><?xml version="1.0" encoding="utf-8"?>
<sst xmlns="http://schemas.openxmlformats.org/spreadsheetml/2006/main" count="278" uniqueCount="142">
  <si>
    <t>Player</t>
  </si>
  <si>
    <t>goal_sum</t>
  </si>
  <si>
    <t>Games_played</t>
  </si>
  <si>
    <t>goal_per_game</t>
  </si>
  <si>
    <t>Total_Shots</t>
  </si>
  <si>
    <t>Successful</t>
  </si>
  <si>
    <t>Accuracy</t>
  </si>
  <si>
    <t>Total_faceoff_wins</t>
  </si>
  <si>
    <t>Puckrecovery</t>
  </si>
  <si>
    <t>Pmetric</t>
  </si>
  <si>
    <t>Alyssa Wohlfeiler</t>
  </si>
  <si>
    <t>Amanda Conway</t>
  </si>
  <si>
    <t>Amy Curlew</t>
  </si>
  <si>
    <t>Audra Richards</t>
  </si>
  <si>
    <t>Autumn MacDougall</t>
  </si>
  <si>
    <t>Breanne Wilson-Bennett</t>
  </si>
  <si>
    <t>Brooke Boquist</t>
  </si>
  <si>
    <t>Cailey Hutchison</t>
  </si>
  <si>
    <t>Christina Putigna</t>
  </si>
  <si>
    <t>Emily Fluke</t>
  </si>
  <si>
    <t>Emily Janiga</t>
  </si>
  <si>
    <t>Emma Vlasic</t>
  </si>
  <si>
    <t>Haley Mack</t>
  </si>
  <si>
    <t>Haylea Schmid</t>
  </si>
  <si>
    <t>Jillian Dempsey</t>
  </si>
  <si>
    <t>Jonna Curtis</t>
  </si>
  <si>
    <t>Jordan Juron</t>
  </si>
  <si>
    <t>Katelynn Russ</t>
  </si>
  <si>
    <t>Kaycie Anderson</t>
  </si>
  <si>
    <t>Kayla Friesen</t>
  </si>
  <si>
    <t>Kristin Lewicki</t>
  </si>
  <si>
    <t>Lauren Kelly</t>
  </si>
  <si>
    <t>Leila Kilduff</t>
  </si>
  <si>
    <t>Lexie Laing</t>
  </si>
  <si>
    <t>Lindsay Eastwood</t>
  </si>
  <si>
    <t>Lisa Chesson</t>
  </si>
  <si>
    <t>Mackenzie MacNeil</t>
  </si>
  <si>
    <t>Mallory Rushton</t>
  </si>
  <si>
    <t>Mallory Souliotis</t>
  </si>
  <si>
    <t>McKenna Brand</t>
  </si>
  <si>
    <t>Meaghan Pezon</t>
  </si>
  <si>
    <t>Meaghan Rickard</t>
  </si>
  <si>
    <t>Megan Quinn</t>
  </si>
  <si>
    <t>Meghara McManus</t>
  </si>
  <si>
    <t>Mikyla Grant-Mentis</t>
  </si>
  <si>
    <t>Nina Rodgers</t>
  </si>
  <si>
    <t>Rebecca Russo</t>
  </si>
  <si>
    <t>Samantha Davis</t>
  </si>
  <si>
    <t>Sarah-Eve Coutu Godbout</t>
  </si>
  <si>
    <t>Sydney Baldwin</t>
  </si>
  <si>
    <t>Taylor Wenczkowski</t>
  </si>
  <si>
    <t>Taylor Woods</t>
  </si>
  <si>
    <t>Taytum Clairmont</t>
  </si>
  <si>
    <t>Theresa Knutson</t>
  </si>
  <si>
    <t>Tori Howran</t>
  </si>
  <si>
    <t>Winny Brodt-Brown</t>
  </si>
  <si>
    <t>X</t>
  </si>
  <si>
    <t>sum_puke_recovery</t>
  </si>
  <si>
    <t>pass_sum</t>
  </si>
  <si>
    <t>successful_pass_sum</t>
  </si>
  <si>
    <t>pass_successful_rate</t>
  </si>
  <si>
    <t>takeaway_sum</t>
  </si>
  <si>
    <t>Game_played</t>
  </si>
  <si>
    <t>takeaway_per_game</t>
  </si>
  <si>
    <t>puckrecovery_sum</t>
  </si>
  <si>
    <t>puckrecovery_per_game</t>
  </si>
  <si>
    <t>Allie Thunstrom</t>
  </si>
  <si>
    <t>Alyson Matteau</t>
  </si>
  <si>
    <t>Breanne Wilson-Bennett</t>
  </si>
  <si>
    <t>Carlee Turner</t>
  </si>
  <si>
    <t>Cassidy MacPherson</t>
  </si>
  <si>
    <t>Christina Putigna</t>
  </si>
  <si>
    <t>Dominique Kremer</t>
  </si>
  <si>
    <t>Emily Janiga</t>
  </si>
  <si>
    <t>Emma Greco</t>
  </si>
  <si>
    <t>Emma Vlasic</t>
  </si>
  <si>
    <t>Emma Woods</t>
  </si>
  <si>
    <t>Erin Gehen</t>
  </si>
  <si>
    <t>Hanna Beattie</t>
  </si>
  <si>
    <t>Jillian Dempsey</t>
  </si>
  <si>
    <t>Jordan Juron</t>
  </si>
  <si>
    <t>Kaleigh Fratkin</t>
  </si>
  <si>
    <t>Katelynn Russ</t>
  </si>
  <si>
    <t>Kayla Friesen</t>
  </si>
  <si>
    <t>Kristin Lewicki</t>
  </si>
  <si>
    <t>Lauren Kelly</t>
  </si>
  <si>
    <t>Leila Kilduff</t>
  </si>
  <si>
    <t>Lenka Curmova</t>
  </si>
  <si>
    <t>Lexie Laing</t>
  </si>
  <si>
    <t>Lindsay Eastwood</t>
  </si>
  <si>
    <t>Mackenzie MacNeil</t>
  </si>
  <si>
    <t>Maddie Rowe</t>
  </si>
  <si>
    <t>Madison Packer</t>
  </si>
  <si>
    <t>Maggie LaGue</t>
  </si>
  <si>
    <t>Mallory Souliotis</t>
  </si>
  <si>
    <t>Marie-Jo Pelletier</t>
  </si>
  <si>
    <t>Meaghan Rickard</t>
  </si>
  <si>
    <t>Megan Delay</t>
  </si>
  <si>
    <t>Megan Quinn</t>
  </si>
  <si>
    <t>Meghan Lorence</t>
  </si>
  <si>
    <t>Meghara McManus</t>
  </si>
  <si>
    <t>Mikyla Grant-Mentis</t>
  </si>
  <si>
    <t>Natalie Marcuzzi</t>
  </si>
  <si>
    <t>Nina Rodgers</t>
  </si>
  <si>
    <t>Rebecca Morse</t>
  </si>
  <si>
    <t>Samantha Davis</t>
  </si>
  <si>
    <t>Sarah Schwenzfeier</t>
  </si>
  <si>
    <t>Sarah Steele</t>
  </si>
  <si>
    <t>Sarah-Eve Coutu Godbout</t>
  </si>
  <si>
    <t>Shannon Doyle</t>
  </si>
  <si>
    <t>Shiann Darkangelo</t>
  </si>
  <si>
    <t>Stephanie Anderson</t>
  </si>
  <si>
    <t>Sydney Baldwin</t>
  </si>
  <si>
    <t>Taylor Turnquist</t>
  </si>
  <si>
    <t>Taylor Woods</t>
  </si>
  <si>
    <t>Taytum Clairmont</t>
  </si>
  <si>
    <t>Tereza Vanisova</t>
  </si>
  <si>
    <t>Tori Howran</t>
  </si>
  <si>
    <t>Tori Sullivan</t>
  </si>
  <si>
    <t>Whitney Dove</t>
  </si>
  <si>
    <t>pass_accuracy</t>
  </si>
  <si>
    <t>passes</t>
  </si>
  <si>
    <t>successful_pass</t>
  </si>
  <si>
    <t>takeaways</t>
  </si>
  <si>
    <t>puckrecoverys</t>
  </si>
  <si>
    <t>goals</t>
  </si>
  <si>
    <t>Shots</t>
  </si>
  <si>
    <t>faceoff_wins</t>
  </si>
  <si>
    <t>Puckrecoverys</t>
  </si>
  <si>
    <t>Faceoff_wins</t>
  </si>
  <si>
    <t>Puckrecoveries</t>
  </si>
  <si>
    <t>Catergory</t>
  </si>
  <si>
    <t>Value</t>
  </si>
  <si>
    <t>Performance</t>
  </si>
  <si>
    <t>Category</t>
  </si>
  <si>
    <t>Passes</t>
  </si>
  <si>
    <t>Pass_Accuracy</t>
  </si>
  <si>
    <t>Successful_Passes</t>
  </si>
  <si>
    <t>Rel.Performance</t>
  </si>
  <si>
    <t>Striking</t>
  </si>
  <si>
    <t>Dominique Kremer</t>
  </si>
  <si>
    <t>Tereza Vanisova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</si>
</sst>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3" fillId="0" borderId="2" xfId="0" applyFont="1" applyBorder="1"/>
    <xf numFmtId="0" fontId="4" fillId="0" borderId="2" xfId="0" applyFont="1" applyBorder="1"/>
    <xf numFmtId="0" fontId="3" fillId="0" borderId="3" xfId="0" applyFont="1" applyBorder="1"/>
    <xf numFmtId="0" fontId="2" fillId="0" borderId="1" xfId="0" applyFont="1" applyBorder="1"/>
    <xf numFmtId="0" fontId="3" fillId="0" borderId="0" xfId="0" applyFont="1" applyBorder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/>
    </xf>
    <xf numFmtId="0" fontId="0" fillId="2" borderId="0" xfId="0" applyFill="1"/>
    <xf numFmtId="0" fontId="7" fillId="0" borderId="0" xfId="0" applyFont="1" applyFill="1"/>
    <xf numFmtId="0" fontId="7" fillId="0" borderId="0" xfId="0" applyFont="1" applyFill="1" applyAlignment="1">
      <alignment horizontal="left" vertical="top"/>
    </xf>
    <xf numFmtId="0" fontId="0" fillId="0" borderId="0" xfId="0" applyFill="1"/>
    <xf numFmtId="0" fontId="5" fillId="2" borderId="0" xfId="0" applyFont="1" applyFill="1"/>
    <xf numFmtId="0" fontId="1" fillId="0" borderId="0" xfId="0" applyFont="1" applyFill="1" applyAlignment="1">
      <alignment horizontal="center"/>
    </xf>
    <xf numFmtId="0" fontId="5" fillId="0" borderId="0" xfId="0" applyFont="1" applyFill="1"/>
    <xf numFmtId="0" fontId="1" fillId="0" borderId="0" xfId="0" applyFont="1"/>
    <xf numFmtId="2" fontId="8" fillId="0" borderId="0" xfId="0" applyNumberFormat="1" applyFont="1" applyAlignment="1">
      <alignment horizontal="left" vertical="top"/>
    </xf>
    <xf numFmtId="2" fontId="0" fillId="0" borderId="0" xfId="0" applyNumberFormat="1" applyFont="1" applyFill="1" applyAlignment="1">
      <alignment horizontal="left" vertical="top"/>
    </xf>
    <xf numFmtId="2" fontId="0" fillId="0" borderId="0" xfId="0" applyNumberFormat="1"/>
    <xf numFmtId="49" fontId="8" fillId="0" borderId="0" xfId="0" applyNumberFormat="1" applyFont="1"/>
    <xf numFmtId="49" fontId="0" fillId="0" borderId="0" xfId="0" applyNumberFormat="1"/>
    <xf numFmtId="49" fontId="0" fillId="0" borderId="0" xfId="0" applyNumberFormat="1" applyFont="1"/>
    <xf numFmtId="2" fontId="0" fillId="0" borderId="0" xfId="0" applyNumberFormat="1" applyFont="1"/>
    <xf numFmtId="0" fontId="7" fillId="2" borderId="0" xfId="0" applyFont="1" applyFill="1"/>
    <xf numFmtId="0" fontId="7" fillId="2" borderId="0" xfId="0" applyFont="1" applyFill="1" applyAlignment="1">
      <alignment horizontal="left" vertical="top"/>
    </xf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opLeftCell="A28" zoomScale="106" workbookViewId="0">
      <selection activeCell="C50" sqref="C50"/>
    </sheetView>
  </sheetViews>
  <sheetFormatPr defaultColWidth="8.85546875" defaultRowHeight="15"/>
  <cols>
    <col min="1" max="1" width="23.140625" customWidth="1"/>
    <col min="2" max="2" width="19.140625" customWidth="1"/>
    <col min="3" max="3" width="16.140625" customWidth="1"/>
    <col min="4" max="4" width="17.28515625" customWidth="1"/>
    <col min="5" max="5" width="18" customWidth="1"/>
    <col min="6" max="6" width="13.140625" customWidth="1"/>
    <col min="7" max="7" width="15" customWidth="1"/>
    <col min="8" max="8" width="13" customWidth="1"/>
    <col min="9" max="9" width="20.42578125" customWidth="1"/>
    <col min="10" max="10" width="13.140625" customWidth="1"/>
    <col min="12" max="12" width="27.42578125" customWidth="1"/>
    <col min="13" max="13" width="47" customWidth="1"/>
    <col min="14" max="14" width="19" customWidth="1"/>
    <col min="15" max="15" width="23.140625" customWidth="1"/>
    <col min="16" max="16" width="20.42578125" customWidth="1"/>
  </cols>
  <sheetData>
    <row r="1" spans="1:14" s="1" customFormat="1">
      <c r="A1" s="1" t="s">
        <v>0</v>
      </c>
      <c r="B1" s="1" t="s">
        <v>56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N1" s="1" t="s">
        <v>57</v>
      </c>
    </row>
    <row r="2" spans="1:14">
      <c r="A2" s="18" t="s">
        <v>44</v>
      </c>
      <c r="B2" s="14">
        <v>1</v>
      </c>
      <c r="C2" s="14">
        <v>5</v>
      </c>
      <c r="D2" s="14">
        <v>4</v>
      </c>
      <c r="E2" s="14">
        <v>1.25</v>
      </c>
      <c r="F2" s="14">
        <v>49</v>
      </c>
      <c r="G2" s="14">
        <v>26</v>
      </c>
      <c r="H2" s="14">
        <v>53.061224489795919</v>
      </c>
      <c r="I2" s="14">
        <v>19</v>
      </c>
      <c r="J2" s="14">
        <v>102</v>
      </c>
      <c r="K2" s="14">
        <v>318</v>
      </c>
    </row>
    <row r="3" spans="1:14">
      <c r="A3" s="18" t="s">
        <v>47</v>
      </c>
      <c r="B3" s="14">
        <v>1</v>
      </c>
      <c r="C3" s="14">
        <v>4</v>
      </c>
      <c r="D3" s="14">
        <v>3</v>
      </c>
      <c r="E3" s="14">
        <v>1.333333333333333</v>
      </c>
      <c r="F3" s="14">
        <v>34</v>
      </c>
      <c r="G3" s="14">
        <v>19</v>
      </c>
      <c r="H3" s="14">
        <v>55.882352941176471</v>
      </c>
      <c r="I3" s="14">
        <v>5</v>
      </c>
      <c r="J3" s="14">
        <v>111</v>
      </c>
      <c r="K3" s="14">
        <v>328</v>
      </c>
    </row>
    <row r="4" spans="1:14">
      <c r="A4" s="18" t="s">
        <v>51</v>
      </c>
      <c r="B4" s="14">
        <v>1</v>
      </c>
      <c r="C4" s="14">
        <v>4</v>
      </c>
      <c r="D4" s="14">
        <v>4</v>
      </c>
      <c r="E4" s="14">
        <v>1</v>
      </c>
      <c r="F4" s="14">
        <v>42</v>
      </c>
      <c r="G4" s="14">
        <v>10</v>
      </c>
      <c r="H4" s="14">
        <v>23.80952380952381</v>
      </c>
      <c r="I4" s="14">
        <v>2</v>
      </c>
      <c r="J4" s="14">
        <v>175</v>
      </c>
      <c r="K4" s="14">
        <v>247</v>
      </c>
    </row>
    <row r="5" spans="1:14">
      <c r="A5" s="3" t="s">
        <v>14</v>
      </c>
      <c r="B5">
        <v>0</v>
      </c>
      <c r="C5">
        <v>3</v>
      </c>
      <c r="D5">
        <v>2</v>
      </c>
      <c r="E5">
        <v>1.5</v>
      </c>
      <c r="F5">
        <v>18</v>
      </c>
      <c r="G5">
        <v>11</v>
      </c>
      <c r="H5">
        <v>61.111111111111107</v>
      </c>
      <c r="I5">
        <v>0</v>
      </c>
      <c r="J5">
        <v>77</v>
      </c>
      <c r="K5">
        <v>190</v>
      </c>
    </row>
    <row r="6" spans="1:14">
      <c r="A6" s="18" t="s">
        <v>24</v>
      </c>
      <c r="B6" s="14">
        <v>1</v>
      </c>
      <c r="C6" s="14">
        <v>3</v>
      </c>
      <c r="D6" s="14">
        <v>2</v>
      </c>
      <c r="E6" s="14">
        <v>1.5</v>
      </c>
      <c r="F6" s="14">
        <v>24</v>
      </c>
      <c r="G6" s="14">
        <v>14</v>
      </c>
      <c r="H6" s="14">
        <v>58.333333333333343</v>
      </c>
      <c r="I6" s="14">
        <v>70</v>
      </c>
      <c r="J6" s="14">
        <v>72</v>
      </c>
      <c r="K6" s="14">
        <v>234</v>
      </c>
    </row>
    <row r="7" spans="1:14">
      <c r="A7" s="3" t="s">
        <v>38</v>
      </c>
      <c r="B7">
        <v>0</v>
      </c>
      <c r="C7">
        <v>3</v>
      </c>
      <c r="D7">
        <v>2</v>
      </c>
      <c r="E7">
        <v>1.5</v>
      </c>
      <c r="F7">
        <v>32</v>
      </c>
      <c r="G7">
        <v>14</v>
      </c>
      <c r="H7">
        <v>43.75</v>
      </c>
      <c r="I7">
        <v>0</v>
      </c>
      <c r="J7">
        <v>196</v>
      </c>
      <c r="K7">
        <v>230</v>
      </c>
    </row>
    <row r="8" spans="1:14">
      <c r="A8" s="14" t="s">
        <v>39</v>
      </c>
      <c r="B8" s="14">
        <v>1</v>
      </c>
      <c r="C8" s="14">
        <v>3</v>
      </c>
      <c r="D8" s="14">
        <v>3</v>
      </c>
      <c r="E8" s="14">
        <v>1</v>
      </c>
      <c r="F8" s="14">
        <v>55</v>
      </c>
      <c r="G8" s="14">
        <v>23</v>
      </c>
      <c r="H8" s="14">
        <v>41.818181818181813</v>
      </c>
      <c r="I8" s="14">
        <v>6</v>
      </c>
      <c r="J8" s="14">
        <v>111</v>
      </c>
      <c r="K8" s="14">
        <v>371</v>
      </c>
    </row>
    <row r="9" spans="1:14">
      <c r="A9" s="3" t="s">
        <v>13</v>
      </c>
      <c r="B9">
        <v>0</v>
      </c>
      <c r="C9">
        <v>2</v>
      </c>
      <c r="D9">
        <v>2</v>
      </c>
      <c r="E9">
        <v>1</v>
      </c>
      <c r="F9">
        <v>14</v>
      </c>
      <c r="G9">
        <v>9</v>
      </c>
      <c r="H9">
        <v>64.285714285714292</v>
      </c>
      <c r="I9">
        <v>2</v>
      </c>
      <c r="J9">
        <v>51</v>
      </c>
      <c r="K9">
        <v>97</v>
      </c>
    </row>
    <row r="10" spans="1:14">
      <c r="A10" t="s">
        <v>15</v>
      </c>
      <c r="B10">
        <v>0</v>
      </c>
      <c r="C10">
        <v>2</v>
      </c>
      <c r="D10">
        <v>1</v>
      </c>
      <c r="E10">
        <v>2</v>
      </c>
      <c r="F10">
        <v>31</v>
      </c>
      <c r="G10">
        <v>17</v>
      </c>
      <c r="H10">
        <v>54.838709677419352</v>
      </c>
      <c r="I10">
        <v>45</v>
      </c>
      <c r="J10">
        <v>107</v>
      </c>
      <c r="K10">
        <v>280</v>
      </c>
    </row>
    <row r="11" spans="1:14">
      <c r="A11" t="s">
        <v>16</v>
      </c>
      <c r="B11">
        <v>0</v>
      </c>
      <c r="C11">
        <v>2</v>
      </c>
      <c r="D11">
        <v>2</v>
      </c>
      <c r="E11">
        <v>1</v>
      </c>
      <c r="F11">
        <v>27</v>
      </c>
      <c r="G11">
        <v>14</v>
      </c>
      <c r="H11">
        <v>51.851851851851848</v>
      </c>
      <c r="I11">
        <v>2</v>
      </c>
      <c r="J11">
        <v>48</v>
      </c>
      <c r="K11">
        <v>168</v>
      </c>
    </row>
    <row r="12" spans="1:14">
      <c r="A12" s="3" t="s">
        <v>18</v>
      </c>
      <c r="B12">
        <v>0</v>
      </c>
      <c r="C12">
        <v>2</v>
      </c>
      <c r="D12">
        <v>2</v>
      </c>
      <c r="E12">
        <v>1</v>
      </c>
      <c r="F12">
        <v>37</v>
      </c>
      <c r="G12">
        <v>21</v>
      </c>
      <c r="H12">
        <v>56.756756756756758</v>
      </c>
      <c r="I12">
        <v>3</v>
      </c>
      <c r="J12">
        <v>102</v>
      </c>
      <c r="K12">
        <v>278</v>
      </c>
    </row>
    <row r="13" spans="1:14">
      <c r="A13" s="3" t="s">
        <v>22</v>
      </c>
      <c r="B13">
        <v>0</v>
      </c>
      <c r="C13">
        <v>2</v>
      </c>
      <c r="D13">
        <v>2</v>
      </c>
      <c r="E13">
        <v>1</v>
      </c>
      <c r="F13">
        <v>13</v>
      </c>
      <c r="G13">
        <v>9</v>
      </c>
      <c r="H13">
        <v>69.230769230769226</v>
      </c>
      <c r="I13">
        <v>6</v>
      </c>
      <c r="J13">
        <v>59</v>
      </c>
      <c r="K13">
        <v>163</v>
      </c>
    </row>
    <row r="14" spans="1:14">
      <c r="A14" s="3" t="s">
        <v>27</v>
      </c>
      <c r="B14">
        <v>0</v>
      </c>
      <c r="C14">
        <v>2</v>
      </c>
      <c r="D14">
        <v>2</v>
      </c>
      <c r="E14">
        <v>1</v>
      </c>
      <c r="F14">
        <v>26</v>
      </c>
      <c r="G14">
        <v>21</v>
      </c>
      <c r="H14">
        <v>80.769230769230774</v>
      </c>
      <c r="I14">
        <v>6</v>
      </c>
      <c r="J14">
        <v>56</v>
      </c>
      <c r="K14">
        <v>148</v>
      </c>
    </row>
    <row r="15" spans="1:14">
      <c r="A15" s="3" t="s">
        <v>30</v>
      </c>
      <c r="B15">
        <v>0</v>
      </c>
      <c r="C15">
        <v>2</v>
      </c>
      <c r="D15">
        <v>2</v>
      </c>
      <c r="E15">
        <v>1</v>
      </c>
      <c r="F15">
        <v>21</v>
      </c>
      <c r="G15">
        <v>10</v>
      </c>
      <c r="H15">
        <v>47.619047619047613</v>
      </c>
      <c r="I15">
        <v>1</v>
      </c>
      <c r="J15">
        <v>84</v>
      </c>
      <c r="K15">
        <v>212</v>
      </c>
    </row>
    <row r="16" spans="1:14">
      <c r="A16" t="s">
        <v>31</v>
      </c>
      <c r="B16">
        <v>0</v>
      </c>
      <c r="C16">
        <v>2</v>
      </c>
      <c r="D16">
        <v>2</v>
      </c>
      <c r="E16">
        <v>1</v>
      </c>
      <c r="F16">
        <v>42</v>
      </c>
      <c r="G16">
        <v>14</v>
      </c>
      <c r="H16">
        <v>33.333333333333329</v>
      </c>
      <c r="I16">
        <v>0</v>
      </c>
      <c r="J16">
        <v>174</v>
      </c>
      <c r="K16">
        <v>227</v>
      </c>
    </row>
    <row r="17" spans="1:11">
      <c r="A17" t="s">
        <v>32</v>
      </c>
      <c r="B17">
        <v>0</v>
      </c>
      <c r="C17">
        <v>2</v>
      </c>
      <c r="D17">
        <v>1</v>
      </c>
      <c r="E17">
        <v>2</v>
      </c>
      <c r="F17">
        <v>5</v>
      </c>
      <c r="G17">
        <v>2</v>
      </c>
      <c r="H17">
        <v>40</v>
      </c>
      <c r="I17">
        <v>0</v>
      </c>
      <c r="J17">
        <v>40</v>
      </c>
      <c r="K17">
        <v>38</v>
      </c>
    </row>
    <row r="18" spans="1:11">
      <c r="A18" t="s">
        <v>36</v>
      </c>
      <c r="B18">
        <v>0</v>
      </c>
      <c r="C18">
        <v>2</v>
      </c>
      <c r="D18">
        <v>1</v>
      </c>
      <c r="E18">
        <v>2</v>
      </c>
      <c r="F18">
        <v>26</v>
      </c>
      <c r="G18">
        <v>16</v>
      </c>
      <c r="H18">
        <v>61.53846153846154</v>
      </c>
      <c r="I18">
        <v>1</v>
      </c>
      <c r="J18">
        <v>78</v>
      </c>
      <c r="K18">
        <v>212</v>
      </c>
    </row>
    <row r="19" spans="1:11">
      <c r="A19" s="3" t="s">
        <v>41</v>
      </c>
      <c r="B19">
        <v>0</v>
      </c>
      <c r="C19">
        <v>2</v>
      </c>
      <c r="D19">
        <v>1</v>
      </c>
      <c r="E19">
        <v>2</v>
      </c>
      <c r="F19">
        <v>18</v>
      </c>
      <c r="G19">
        <v>8</v>
      </c>
      <c r="H19">
        <v>44.444444444444443</v>
      </c>
      <c r="I19">
        <v>0</v>
      </c>
      <c r="J19">
        <v>48</v>
      </c>
      <c r="K19">
        <v>127</v>
      </c>
    </row>
    <row r="20" spans="1:11">
      <c r="A20" t="s">
        <v>45</v>
      </c>
      <c r="B20">
        <v>0</v>
      </c>
      <c r="C20">
        <v>2</v>
      </c>
      <c r="D20">
        <v>1</v>
      </c>
      <c r="E20">
        <v>2</v>
      </c>
      <c r="F20">
        <v>17</v>
      </c>
      <c r="G20">
        <v>5</v>
      </c>
      <c r="H20">
        <v>29.411764705882359</v>
      </c>
      <c r="I20">
        <v>1</v>
      </c>
      <c r="J20">
        <v>48</v>
      </c>
      <c r="K20">
        <v>104</v>
      </c>
    </row>
    <row r="21" spans="1:11">
      <c r="A21" t="s">
        <v>10</v>
      </c>
      <c r="B21">
        <v>0</v>
      </c>
      <c r="C21">
        <v>1</v>
      </c>
      <c r="D21">
        <v>1</v>
      </c>
      <c r="E21">
        <v>1</v>
      </c>
      <c r="F21">
        <v>24</v>
      </c>
      <c r="G21">
        <v>12</v>
      </c>
      <c r="H21">
        <v>50</v>
      </c>
      <c r="I21">
        <v>0</v>
      </c>
      <c r="J21">
        <v>52</v>
      </c>
      <c r="K21">
        <v>175</v>
      </c>
    </row>
    <row r="22" spans="1:11">
      <c r="A22" t="s">
        <v>11</v>
      </c>
      <c r="B22">
        <v>0</v>
      </c>
      <c r="C22">
        <v>1</v>
      </c>
      <c r="D22">
        <v>1</v>
      </c>
      <c r="E22">
        <v>1</v>
      </c>
      <c r="F22">
        <v>10</v>
      </c>
      <c r="G22">
        <v>5</v>
      </c>
      <c r="H22">
        <v>50</v>
      </c>
      <c r="I22">
        <v>0</v>
      </c>
      <c r="J22">
        <v>24</v>
      </c>
      <c r="K22">
        <v>57</v>
      </c>
    </row>
    <row r="23" spans="1:11">
      <c r="A23" t="s">
        <v>12</v>
      </c>
      <c r="B23">
        <v>0</v>
      </c>
      <c r="C23">
        <v>1</v>
      </c>
      <c r="D23">
        <v>1</v>
      </c>
      <c r="E23">
        <v>1</v>
      </c>
      <c r="F23">
        <v>9</v>
      </c>
      <c r="G23">
        <v>5</v>
      </c>
      <c r="H23">
        <v>55.555555555555557</v>
      </c>
      <c r="I23">
        <v>4</v>
      </c>
      <c r="J23">
        <v>32</v>
      </c>
      <c r="K23">
        <v>90</v>
      </c>
    </row>
    <row r="24" spans="1:11">
      <c r="A24" t="s">
        <v>17</v>
      </c>
      <c r="B24">
        <v>0</v>
      </c>
      <c r="C24">
        <v>1</v>
      </c>
      <c r="D24">
        <v>1</v>
      </c>
      <c r="E24">
        <v>1</v>
      </c>
      <c r="F24">
        <v>4</v>
      </c>
      <c r="G24">
        <v>2</v>
      </c>
      <c r="H24">
        <v>50</v>
      </c>
      <c r="I24">
        <v>18</v>
      </c>
      <c r="J24">
        <v>21</v>
      </c>
      <c r="K24">
        <v>43</v>
      </c>
    </row>
    <row r="25" spans="1:11">
      <c r="A25" t="s">
        <v>19</v>
      </c>
      <c r="B25">
        <v>0</v>
      </c>
      <c r="C25">
        <v>1</v>
      </c>
      <c r="D25">
        <v>1</v>
      </c>
      <c r="E25">
        <v>1</v>
      </c>
      <c r="F25">
        <v>11</v>
      </c>
      <c r="G25">
        <v>3</v>
      </c>
      <c r="H25">
        <v>27.27272727272727</v>
      </c>
      <c r="I25">
        <v>4</v>
      </c>
      <c r="J25">
        <v>44</v>
      </c>
      <c r="K25">
        <v>106</v>
      </c>
    </row>
    <row r="26" spans="1:11">
      <c r="A26" t="s">
        <v>20</v>
      </c>
      <c r="B26">
        <v>0</v>
      </c>
      <c r="C26">
        <v>1</v>
      </c>
      <c r="D26">
        <v>1</v>
      </c>
      <c r="E26">
        <v>1</v>
      </c>
      <c r="F26">
        <v>8</v>
      </c>
      <c r="G26">
        <v>4</v>
      </c>
      <c r="H26">
        <v>50</v>
      </c>
      <c r="I26">
        <v>17</v>
      </c>
      <c r="J26">
        <v>36</v>
      </c>
      <c r="K26">
        <v>82</v>
      </c>
    </row>
    <row r="27" spans="1:11">
      <c r="A27" t="s">
        <v>21</v>
      </c>
      <c r="B27">
        <v>0</v>
      </c>
      <c r="C27">
        <v>1</v>
      </c>
      <c r="D27">
        <v>1</v>
      </c>
      <c r="E27">
        <v>1</v>
      </c>
      <c r="F27">
        <v>15</v>
      </c>
      <c r="G27">
        <v>8</v>
      </c>
      <c r="H27">
        <v>53.333333333333343</v>
      </c>
      <c r="I27">
        <v>45</v>
      </c>
      <c r="J27">
        <v>62</v>
      </c>
      <c r="K27">
        <v>138</v>
      </c>
    </row>
    <row r="28" spans="1:11">
      <c r="A28" t="s">
        <v>23</v>
      </c>
      <c r="B28">
        <v>0</v>
      </c>
      <c r="C28">
        <v>1</v>
      </c>
      <c r="D28">
        <v>1</v>
      </c>
      <c r="E28">
        <v>1</v>
      </c>
      <c r="F28">
        <v>9</v>
      </c>
      <c r="G28">
        <v>5</v>
      </c>
      <c r="H28">
        <v>55.555555555555557</v>
      </c>
      <c r="I28">
        <v>11</v>
      </c>
      <c r="J28">
        <v>27</v>
      </c>
      <c r="K28">
        <v>77</v>
      </c>
    </row>
    <row r="29" spans="1:11">
      <c r="A29" s="3" t="s">
        <v>25</v>
      </c>
      <c r="B29">
        <v>0</v>
      </c>
      <c r="C29">
        <v>1</v>
      </c>
      <c r="D29">
        <v>1</v>
      </c>
      <c r="E29">
        <v>1</v>
      </c>
      <c r="F29">
        <v>20</v>
      </c>
      <c r="G29">
        <v>15</v>
      </c>
      <c r="H29">
        <v>75</v>
      </c>
      <c r="I29">
        <v>26</v>
      </c>
      <c r="J29">
        <v>72</v>
      </c>
      <c r="K29">
        <v>181</v>
      </c>
    </row>
    <row r="30" spans="1:11">
      <c r="A30" s="3" t="s">
        <v>26</v>
      </c>
      <c r="B30">
        <v>0</v>
      </c>
      <c r="C30">
        <v>1</v>
      </c>
      <c r="D30">
        <v>1</v>
      </c>
      <c r="E30">
        <v>1</v>
      </c>
      <c r="F30">
        <v>29</v>
      </c>
      <c r="G30">
        <v>18</v>
      </c>
      <c r="H30">
        <v>62.068965517241381</v>
      </c>
      <c r="I30">
        <v>49</v>
      </c>
      <c r="J30">
        <v>95</v>
      </c>
      <c r="K30">
        <v>238</v>
      </c>
    </row>
    <row r="31" spans="1:11">
      <c r="A31" t="s">
        <v>28</v>
      </c>
      <c r="B31">
        <v>0</v>
      </c>
      <c r="C31">
        <v>1</v>
      </c>
      <c r="D31">
        <v>1</v>
      </c>
      <c r="E31">
        <v>1</v>
      </c>
      <c r="F31">
        <v>14</v>
      </c>
      <c r="G31">
        <v>5</v>
      </c>
      <c r="H31">
        <v>35.714285714285722</v>
      </c>
      <c r="I31">
        <v>1</v>
      </c>
      <c r="J31">
        <v>38</v>
      </c>
      <c r="K31">
        <v>70</v>
      </c>
    </row>
    <row r="32" spans="1:11">
      <c r="A32" t="s">
        <v>29</v>
      </c>
      <c r="B32">
        <v>0</v>
      </c>
      <c r="C32">
        <v>1</v>
      </c>
      <c r="D32">
        <v>1</v>
      </c>
      <c r="E32">
        <v>1</v>
      </c>
      <c r="F32">
        <v>23</v>
      </c>
      <c r="G32">
        <v>11</v>
      </c>
      <c r="H32">
        <v>47.826086956521742</v>
      </c>
      <c r="I32">
        <v>31</v>
      </c>
      <c r="J32">
        <v>60</v>
      </c>
      <c r="K32">
        <v>134</v>
      </c>
    </row>
    <row r="33" spans="1:11">
      <c r="A33" s="3" t="s">
        <v>33</v>
      </c>
      <c r="B33">
        <v>0</v>
      </c>
      <c r="C33">
        <v>1</v>
      </c>
      <c r="D33">
        <v>1</v>
      </c>
      <c r="E33">
        <v>1</v>
      </c>
      <c r="F33">
        <v>23</v>
      </c>
      <c r="G33">
        <v>13</v>
      </c>
      <c r="H33">
        <v>56.521739130434781</v>
      </c>
      <c r="I33">
        <v>55</v>
      </c>
      <c r="J33">
        <v>74</v>
      </c>
      <c r="K33">
        <v>232</v>
      </c>
    </row>
    <row r="34" spans="1:11">
      <c r="A34" t="s">
        <v>34</v>
      </c>
      <c r="B34">
        <v>0</v>
      </c>
      <c r="C34">
        <v>1</v>
      </c>
      <c r="D34">
        <v>1</v>
      </c>
      <c r="E34">
        <v>1</v>
      </c>
      <c r="F34">
        <v>36</v>
      </c>
      <c r="G34">
        <v>8</v>
      </c>
      <c r="H34">
        <v>22.222222222222221</v>
      </c>
      <c r="I34">
        <v>0</v>
      </c>
      <c r="J34">
        <v>152</v>
      </c>
      <c r="K34">
        <v>198</v>
      </c>
    </row>
    <row r="35" spans="1:11">
      <c r="A35" t="s">
        <v>35</v>
      </c>
      <c r="B35">
        <v>0</v>
      </c>
      <c r="C35">
        <v>1</v>
      </c>
      <c r="D35">
        <v>1</v>
      </c>
      <c r="E35">
        <v>1</v>
      </c>
      <c r="F35">
        <v>9</v>
      </c>
      <c r="G35">
        <v>1</v>
      </c>
      <c r="H35">
        <v>11.111111111111111</v>
      </c>
      <c r="I35">
        <v>0</v>
      </c>
      <c r="J35">
        <v>62</v>
      </c>
      <c r="K35">
        <v>54</v>
      </c>
    </row>
    <row r="36" spans="1:11">
      <c r="A36" t="s">
        <v>37</v>
      </c>
      <c r="B36">
        <v>0</v>
      </c>
      <c r="C36">
        <v>1</v>
      </c>
      <c r="D36">
        <v>1</v>
      </c>
      <c r="E36">
        <v>1</v>
      </c>
      <c r="F36">
        <v>10</v>
      </c>
      <c r="G36">
        <v>6</v>
      </c>
      <c r="H36">
        <v>60</v>
      </c>
      <c r="I36">
        <v>1</v>
      </c>
      <c r="J36">
        <v>30</v>
      </c>
      <c r="K36">
        <v>75</v>
      </c>
    </row>
    <row r="37" spans="1:11">
      <c r="A37" t="s">
        <v>40</v>
      </c>
      <c r="B37">
        <v>0</v>
      </c>
      <c r="C37">
        <v>1</v>
      </c>
      <c r="D37">
        <v>1</v>
      </c>
      <c r="E37">
        <v>1</v>
      </c>
      <c r="F37">
        <v>8</v>
      </c>
      <c r="G37">
        <v>2</v>
      </c>
      <c r="H37">
        <v>25</v>
      </c>
      <c r="I37">
        <v>2</v>
      </c>
      <c r="J37">
        <v>44</v>
      </c>
      <c r="K37">
        <v>93</v>
      </c>
    </row>
    <row r="38" spans="1:11">
      <c r="A38" t="s">
        <v>42</v>
      </c>
      <c r="B38">
        <v>0</v>
      </c>
      <c r="C38">
        <v>1</v>
      </c>
      <c r="D38">
        <v>1</v>
      </c>
      <c r="E38">
        <v>1</v>
      </c>
      <c r="F38">
        <v>15</v>
      </c>
      <c r="G38">
        <v>5</v>
      </c>
      <c r="H38">
        <v>33.333333333333329</v>
      </c>
      <c r="I38">
        <v>0</v>
      </c>
      <c r="J38">
        <v>137</v>
      </c>
      <c r="K38">
        <v>124</v>
      </c>
    </row>
    <row r="39" spans="1:11">
      <c r="A39" t="s">
        <v>43</v>
      </c>
      <c r="B39">
        <v>0</v>
      </c>
      <c r="C39">
        <v>1</v>
      </c>
      <c r="D39">
        <v>1</v>
      </c>
      <c r="E39">
        <v>1</v>
      </c>
      <c r="F39">
        <v>24</v>
      </c>
      <c r="G39">
        <v>15</v>
      </c>
      <c r="H39">
        <v>62.5</v>
      </c>
      <c r="I39">
        <v>2</v>
      </c>
      <c r="J39">
        <v>51</v>
      </c>
      <c r="K39">
        <v>150</v>
      </c>
    </row>
    <row r="40" spans="1:11">
      <c r="A40" t="s">
        <v>46</v>
      </c>
      <c r="B40">
        <v>0</v>
      </c>
      <c r="C40">
        <v>1</v>
      </c>
      <c r="D40">
        <v>1</v>
      </c>
      <c r="E40">
        <v>1</v>
      </c>
      <c r="F40">
        <v>7</v>
      </c>
      <c r="G40">
        <v>4</v>
      </c>
      <c r="H40">
        <v>57.142857142857139</v>
      </c>
      <c r="I40">
        <v>2</v>
      </c>
      <c r="J40">
        <v>45</v>
      </c>
      <c r="K40">
        <v>86</v>
      </c>
    </row>
    <row r="41" spans="1:11">
      <c r="A41" t="s">
        <v>48</v>
      </c>
      <c r="B41">
        <v>0</v>
      </c>
      <c r="C41">
        <v>1</v>
      </c>
      <c r="D41">
        <v>1</v>
      </c>
      <c r="E41">
        <v>1</v>
      </c>
      <c r="F41">
        <v>42</v>
      </c>
      <c r="G41">
        <v>26</v>
      </c>
      <c r="H41">
        <v>61.904761904761912</v>
      </c>
      <c r="I41">
        <v>2</v>
      </c>
      <c r="J41">
        <v>70</v>
      </c>
      <c r="K41">
        <v>210</v>
      </c>
    </row>
    <row r="42" spans="1:11">
      <c r="A42" t="s">
        <v>49</v>
      </c>
      <c r="B42">
        <v>0</v>
      </c>
      <c r="C42">
        <v>1</v>
      </c>
      <c r="D42">
        <v>1</v>
      </c>
      <c r="E42">
        <v>1</v>
      </c>
      <c r="F42">
        <v>32</v>
      </c>
      <c r="G42">
        <v>13</v>
      </c>
      <c r="H42">
        <v>40.625</v>
      </c>
      <c r="I42">
        <v>0</v>
      </c>
      <c r="J42">
        <v>126</v>
      </c>
      <c r="K42">
        <v>136</v>
      </c>
    </row>
    <row r="43" spans="1:11">
      <c r="A43" t="s">
        <v>50</v>
      </c>
      <c r="B43">
        <v>0</v>
      </c>
      <c r="C43">
        <v>1</v>
      </c>
      <c r="D43">
        <v>1</v>
      </c>
      <c r="E43">
        <v>1</v>
      </c>
      <c r="F43">
        <v>36</v>
      </c>
      <c r="G43">
        <v>17</v>
      </c>
      <c r="H43">
        <v>47.222222222222221</v>
      </c>
      <c r="I43">
        <v>4</v>
      </c>
      <c r="J43">
        <v>90</v>
      </c>
      <c r="K43">
        <v>216</v>
      </c>
    </row>
    <row r="44" spans="1:11">
      <c r="A44" t="s">
        <v>52</v>
      </c>
      <c r="B44">
        <v>0</v>
      </c>
      <c r="C44">
        <v>1</v>
      </c>
      <c r="D44">
        <v>1</v>
      </c>
      <c r="E44">
        <v>1</v>
      </c>
      <c r="F44">
        <v>13</v>
      </c>
      <c r="G44">
        <v>7</v>
      </c>
      <c r="H44">
        <v>53.846153846153847</v>
      </c>
      <c r="I44">
        <v>18</v>
      </c>
      <c r="J44">
        <v>67</v>
      </c>
      <c r="K44">
        <v>193</v>
      </c>
    </row>
    <row r="45" spans="1:11">
      <c r="A45" t="s">
        <v>53</v>
      </c>
      <c r="B45">
        <v>0</v>
      </c>
      <c r="C45">
        <v>1</v>
      </c>
      <c r="D45">
        <v>1</v>
      </c>
      <c r="E45">
        <v>1</v>
      </c>
      <c r="F45">
        <v>16</v>
      </c>
      <c r="G45">
        <v>9</v>
      </c>
      <c r="H45">
        <v>56.25</v>
      </c>
      <c r="I45">
        <v>2</v>
      </c>
      <c r="J45">
        <v>32</v>
      </c>
      <c r="K45">
        <v>86</v>
      </c>
    </row>
    <row r="46" spans="1:11">
      <c r="A46" t="s">
        <v>54</v>
      </c>
      <c r="B46">
        <v>0</v>
      </c>
      <c r="C46">
        <v>1</v>
      </c>
      <c r="D46">
        <v>1</v>
      </c>
      <c r="E46">
        <v>1</v>
      </c>
      <c r="F46">
        <v>13</v>
      </c>
      <c r="G46">
        <v>5</v>
      </c>
      <c r="H46">
        <v>38.461538461538467</v>
      </c>
      <c r="I46">
        <v>0</v>
      </c>
      <c r="J46">
        <v>90</v>
      </c>
      <c r="K46">
        <v>100</v>
      </c>
    </row>
    <row r="47" spans="1:11">
      <c r="A47" t="s">
        <v>55</v>
      </c>
      <c r="B47">
        <v>0</v>
      </c>
      <c r="C47">
        <v>1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48</v>
      </c>
      <c r="K47">
        <v>33</v>
      </c>
    </row>
    <row r="49" spans="2:16" ht="15.75" thickBot="1">
      <c r="P49" s="2"/>
    </row>
    <row r="50" spans="2:16" ht="15.75" thickBot="1">
      <c r="B50" s="6">
        <f>SUM(B2:B20)</f>
        <v>5</v>
      </c>
      <c r="C50" s="7">
        <f>SUMPRODUCT(B2:B20,C2:C20)</f>
        <v>19</v>
      </c>
      <c r="H50" s="8"/>
      <c r="I50" s="4">
        <f>SUM(B6)</f>
        <v>1</v>
      </c>
      <c r="J50" s="4">
        <f>SUM($B$4,$B$7)</f>
        <v>1</v>
      </c>
      <c r="K50" s="5">
        <f>SUM(B8)</f>
        <v>1</v>
      </c>
    </row>
    <row r="51" spans="2:16">
      <c r="B51">
        <v>5</v>
      </c>
      <c r="I51">
        <v>1</v>
      </c>
      <c r="J51">
        <v>1</v>
      </c>
      <c r="K51">
        <v>1</v>
      </c>
    </row>
    <row r="53" spans="2:16">
      <c r="C53" s="4">
        <f>SUM(B2:B20)</f>
        <v>5</v>
      </c>
    </row>
  </sheetData>
  <sortState xmlns:xlrd2="http://schemas.microsoft.com/office/spreadsheetml/2017/richdata2" ref="O2:P58">
    <sortCondition descending="1" ref="P1:P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F55FC-8188-CA4E-BC6B-1E4E73669257}">
  <dimension ref="A1:J58"/>
  <sheetViews>
    <sheetView tabSelected="1" workbookViewId="0">
      <selection activeCell="C31" sqref="C31"/>
    </sheetView>
  </sheetViews>
  <sheetFormatPr defaultColWidth="11.42578125" defaultRowHeight="15"/>
  <cols>
    <col min="1" max="1" width="23.140625" customWidth="1"/>
    <col min="2" max="2" width="23.140625" style="12" customWidth="1"/>
    <col min="3" max="3" width="17.7109375" style="12" customWidth="1"/>
    <col min="4" max="4" width="20.7109375" style="12" customWidth="1"/>
    <col min="5" max="5" width="31.42578125" style="12" customWidth="1"/>
    <col min="6" max="6" width="26.85546875" style="12" customWidth="1"/>
    <col min="7" max="7" width="13.28515625" style="12" customWidth="1"/>
    <col min="8" max="8" width="21.28515625" style="12" customWidth="1"/>
    <col min="9" max="9" width="17.7109375" style="12" customWidth="1"/>
    <col min="10" max="10" width="26.28515625" style="12" customWidth="1"/>
  </cols>
  <sheetData>
    <row r="1" spans="1:10">
      <c r="A1" s="9" t="s">
        <v>0</v>
      </c>
      <c r="B1" s="11" t="s">
        <v>56</v>
      </c>
      <c r="C1" s="11" t="s">
        <v>61</v>
      </c>
      <c r="D1" s="11" t="s">
        <v>58</v>
      </c>
      <c r="E1" s="11" t="s">
        <v>59</v>
      </c>
      <c r="F1" s="11" t="s">
        <v>60</v>
      </c>
      <c r="G1" s="11" t="s">
        <v>62</v>
      </c>
      <c r="H1" s="11" t="s">
        <v>63</v>
      </c>
      <c r="I1" s="11" t="s">
        <v>64</v>
      </c>
      <c r="J1" s="11" t="s">
        <v>65</v>
      </c>
    </row>
    <row r="2" spans="1:10" s="31" customFormat="1">
      <c r="A2" s="29" t="s">
        <v>72</v>
      </c>
      <c r="B2" s="30">
        <v>1</v>
      </c>
      <c r="C2" s="30">
        <v>29</v>
      </c>
      <c r="D2" s="30">
        <v>157</v>
      </c>
      <c r="E2" s="30">
        <v>99</v>
      </c>
      <c r="F2" s="30">
        <v>0.63057319999999994</v>
      </c>
      <c r="G2" s="30">
        <v>6</v>
      </c>
      <c r="H2" s="30">
        <v>4.8333329999999997</v>
      </c>
      <c r="I2" s="30">
        <v>134</v>
      </c>
      <c r="J2" s="30">
        <v>22.333333</v>
      </c>
    </row>
    <row r="3" spans="1:10" s="17" customFormat="1">
      <c r="A3" s="15" t="s">
        <v>67</v>
      </c>
      <c r="B3" s="16">
        <v>0</v>
      </c>
      <c r="C3" s="16">
        <v>28</v>
      </c>
      <c r="D3" s="16">
        <v>179</v>
      </c>
      <c r="E3" s="16">
        <v>130</v>
      </c>
      <c r="F3" s="16">
        <v>0.72625700000000004</v>
      </c>
      <c r="G3" s="16">
        <v>6</v>
      </c>
      <c r="H3" s="16">
        <v>4.6666670000000003</v>
      </c>
      <c r="I3" s="16">
        <v>148</v>
      </c>
      <c r="J3" s="16">
        <v>24.666667</v>
      </c>
    </row>
    <row r="4" spans="1:10">
      <c r="A4" s="10" t="s">
        <v>68</v>
      </c>
      <c r="B4" s="13">
        <v>0</v>
      </c>
      <c r="C4" s="13">
        <v>25</v>
      </c>
      <c r="D4" s="13">
        <v>130</v>
      </c>
      <c r="E4" s="13">
        <v>95</v>
      </c>
      <c r="F4" s="13">
        <v>0.73076920000000001</v>
      </c>
      <c r="G4" s="13">
        <v>6</v>
      </c>
      <c r="H4" s="13">
        <v>4.1666670000000003</v>
      </c>
      <c r="I4" s="13">
        <v>107</v>
      </c>
      <c r="J4" s="13">
        <v>17.833333</v>
      </c>
    </row>
    <row r="5" spans="1:10">
      <c r="A5" s="10" t="s">
        <v>95</v>
      </c>
      <c r="B5" s="13">
        <v>0</v>
      </c>
      <c r="C5" s="13">
        <v>24</v>
      </c>
      <c r="D5" s="13">
        <v>185</v>
      </c>
      <c r="E5" s="13">
        <v>131</v>
      </c>
      <c r="F5" s="13">
        <v>0.70810810000000002</v>
      </c>
      <c r="G5" s="13">
        <v>6</v>
      </c>
      <c r="H5" s="13">
        <v>4</v>
      </c>
      <c r="I5" s="13">
        <v>145</v>
      </c>
      <c r="J5" s="13">
        <v>24.166667</v>
      </c>
    </row>
    <row r="6" spans="1:10">
      <c r="A6" s="10" t="s">
        <v>102</v>
      </c>
      <c r="B6" s="13">
        <v>0</v>
      </c>
      <c r="C6" s="13">
        <v>23</v>
      </c>
      <c r="D6" s="13">
        <v>102</v>
      </c>
      <c r="E6" s="13">
        <v>65</v>
      </c>
      <c r="F6" s="13">
        <v>0.63725489999999996</v>
      </c>
      <c r="G6" s="13">
        <v>6</v>
      </c>
      <c r="H6" s="13">
        <v>3.8333330000000001</v>
      </c>
      <c r="I6" s="13">
        <v>90</v>
      </c>
      <c r="J6" s="13">
        <v>15</v>
      </c>
    </row>
    <row r="7" spans="1:10">
      <c r="A7" s="10" t="s">
        <v>110</v>
      </c>
      <c r="B7" s="13">
        <v>0</v>
      </c>
      <c r="C7" s="13">
        <v>23</v>
      </c>
      <c r="D7" s="13">
        <v>217</v>
      </c>
      <c r="E7" s="13">
        <v>154</v>
      </c>
      <c r="F7" s="13">
        <v>0.70967740000000001</v>
      </c>
      <c r="G7" s="13">
        <v>6</v>
      </c>
      <c r="H7" s="13">
        <v>3.8333330000000001</v>
      </c>
      <c r="I7" s="13">
        <v>141</v>
      </c>
      <c r="J7" s="13">
        <v>23.5</v>
      </c>
    </row>
    <row r="8" spans="1:10">
      <c r="A8" s="10" t="s">
        <v>79</v>
      </c>
      <c r="B8" s="13">
        <v>0</v>
      </c>
      <c r="C8" s="13">
        <v>22</v>
      </c>
      <c r="D8" s="13">
        <v>116</v>
      </c>
      <c r="E8" s="13">
        <v>80</v>
      </c>
      <c r="F8" s="13">
        <v>0.68965520000000002</v>
      </c>
      <c r="G8" s="13">
        <v>6</v>
      </c>
      <c r="H8" s="13">
        <v>3.6666669999999999</v>
      </c>
      <c r="I8" s="13">
        <v>72</v>
      </c>
      <c r="J8" s="13">
        <v>12</v>
      </c>
    </row>
    <row r="9" spans="1:10" s="14" customFormat="1">
      <c r="A9" s="29" t="s">
        <v>94</v>
      </c>
      <c r="B9" s="30">
        <v>1</v>
      </c>
      <c r="C9" s="30">
        <v>22</v>
      </c>
      <c r="D9" s="30">
        <v>259</v>
      </c>
      <c r="E9" s="30">
        <v>175</v>
      </c>
      <c r="F9" s="30">
        <v>0.67567569999999999</v>
      </c>
      <c r="G9" s="30">
        <v>7</v>
      </c>
      <c r="H9" s="30">
        <v>3.1428569999999998</v>
      </c>
      <c r="I9" s="30">
        <v>196</v>
      </c>
      <c r="J9" s="30">
        <v>28</v>
      </c>
    </row>
    <row r="10" spans="1:10">
      <c r="A10" s="10" t="s">
        <v>80</v>
      </c>
      <c r="B10" s="13">
        <v>0</v>
      </c>
      <c r="C10" s="13">
        <v>21</v>
      </c>
      <c r="D10" s="13">
        <v>118</v>
      </c>
      <c r="E10" s="13">
        <v>76</v>
      </c>
      <c r="F10" s="13">
        <v>0.64406779999999997</v>
      </c>
      <c r="G10" s="13">
        <v>6</v>
      </c>
      <c r="H10" s="13">
        <v>3.5</v>
      </c>
      <c r="I10" s="13">
        <v>95</v>
      </c>
      <c r="J10" s="13">
        <v>15.833333</v>
      </c>
    </row>
    <row r="11" spans="1:10">
      <c r="A11" s="10" t="s">
        <v>87</v>
      </c>
      <c r="B11" s="13">
        <v>0</v>
      </c>
      <c r="C11" s="13">
        <v>21</v>
      </c>
      <c r="D11" s="13">
        <v>91</v>
      </c>
      <c r="E11" s="13">
        <v>50</v>
      </c>
      <c r="F11" s="13">
        <v>0.54945049999999995</v>
      </c>
      <c r="G11" s="13">
        <v>5</v>
      </c>
      <c r="H11" s="13">
        <v>4.2</v>
      </c>
      <c r="I11" s="13">
        <v>88</v>
      </c>
      <c r="J11" s="13">
        <v>14.666667</v>
      </c>
    </row>
    <row r="12" spans="1:10">
      <c r="A12" s="10" t="s">
        <v>112</v>
      </c>
      <c r="B12" s="13">
        <v>0</v>
      </c>
      <c r="C12" s="13">
        <v>21</v>
      </c>
      <c r="D12" s="13">
        <v>161</v>
      </c>
      <c r="E12" s="13">
        <v>112</v>
      </c>
      <c r="F12" s="13">
        <v>0.69565220000000005</v>
      </c>
      <c r="G12" s="13">
        <v>4</v>
      </c>
      <c r="H12" s="13">
        <v>5.25</v>
      </c>
      <c r="I12" s="13">
        <v>126</v>
      </c>
      <c r="J12" s="13">
        <v>31.5</v>
      </c>
    </row>
    <row r="13" spans="1:10">
      <c r="A13" s="10" t="s">
        <v>70</v>
      </c>
      <c r="B13" s="13">
        <v>0</v>
      </c>
      <c r="C13" s="13">
        <v>20</v>
      </c>
      <c r="D13" s="13">
        <v>123</v>
      </c>
      <c r="E13" s="13">
        <v>83</v>
      </c>
      <c r="F13" s="13">
        <v>0.67479670000000003</v>
      </c>
      <c r="G13" s="13">
        <v>6</v>
      </c>
      <c r="H13" s="13">
        <v>3.3333330000000001</v>
      </c>
      <c r="I13" s="13">
        <v>92</v>
      </c>
      <c r="J13" s="13">
        <v>15.333333</v>
      </c>
    </row>
    <row r="14" spans="1:10">
      <c r="A14" s="10" t="s">
        <v>85</v>
      </c>
      <c r="B14" s="13">
        <v>0</v>
      </c>
      <c r="C14" s="13">
        <v>19</v>
      </c>
      <c r="D14" s="13">
        <v>219</v>
      </c>
      <c r="E14" s="13">
        <v>142</v>
      </c>
      <c r="F14" s="13">
        <v>0.64840180000000003</v>
      </c>
      <c r="G14" s="13">
        <v>7</v>
      </c>
      <c r="H14" s="13">
        <v>2.714286</v>
      </c>
      <c r="I14" s="13">
        <v>174</v>
      </c>
      <c r="J14" s="13">
        <v>24.857143000000001</v>
      </c>
    </row>
    <row r="15" spans="1:10">
      <c r="A15" s="10" t="s">
        <v>101</v>
      </c>
      <c r="B15" s="13">
        <v>0</v>
      </c>
      <c r="C15" s="13">
        <v>19</v>
      </c>
      <c r="D15" s="13">
        <v>148</v>
      </c>
      <c r="E15" s="13">
        <v>104</v>
      </c>
      <c r="F15" s="13">
        <v>0.70270270000000001</v>
      </c>
      <c r="G15" s="13">
        <v>6</v>
      </c>
      <c r="H15" s="13">
        <v>3.1666669999999999</v>
      </c>
      <c r="I15" s="13">
        <v>102</v>
      </c>
      <c r="J15" s="13">
        <v>17</v>
      </c>
    </row>
    <row r="16" spans="1:10">
      <c r="A16" s="10" t="s">
        <v>111</v>
      </c>
      <c r="B16" s="13">
        <v>0</v>
      </c>
      <c r="C16" s="13">
        <v>19</v>
      </c>
      <c r="D16" s="13">
        <v>99</v>
      </c>
      <c r="E16" s="13">
        <v>69</v>
      </c>
      <c r="F16" s="13">
        <v>0.69696970000000003</v>
      </c>
      <c r="G16" s="13">
        <v>3</v>
      </c>
      <c r="H16" s="13">
        <v>6.3333329999999997</v>
      </c>
      <c r="I16" s="13">
        <v>60</v>
      </c>
      <c r="J16" s="13">
        <v>15</v>
      </c>
    </row>
    <row r="17" spans="1:10">
      <c r="A17" s="10" t="s">
        <v>105</v>
      </c>
      <c r="B17" s="13">
        <v>0</v>
      </c>
      <c r="C17" s="13">
        <v>18</v>
      </c>
      <c r="D17" s="13">
        <v>167</v>
      </c>
      <c r="E17" s="13">
        <v>119</v>
      </c>
      <c r="F17" s="13">
        <v>0.71257490000000001</v>
      </c>
      <c r="G17" s="13">
        <v>7</v>
      </c>
      <c r="H17" s="13">
        <v>2.5714290000000002</v>
      </c>
      <c r="I17" s="13">
        <v>111</v>
      </c>
      <c r="J17" s="13">
        <v>15.857143000000001</v>
      </c>
    </row>
    <row r="18" spans="1:10">
      <c r="A18" s="10" t="s">
        <v>84</v>
      </c>
      <c r="B18" s="13">
        <v>0</v>
      </c>
      <c r="C18" s="13">
        <v>17</v>
      </c>
      <c r="D18" s="13">
        <v>121</v>
      </c>
      <c r="E18" s="13">
        <v>82</v>
      </c>
      <c r="F18" s="13">
        <v>0.67768600000000001</v>
      </c>
      <c r="G18" s="13">
        <v>6</v>
      </c>
      <c r="H18" s="13">
        <v>2.8333330000000001</v>
      </c>
      <c r="I18" s="13">
        <v>84</v>
      </c>
      <c r="J18" s="13">
        <v>14</v>
      </c>
    </row>
    <row r="19" spans="1:10">
      <c r="A19" s="10" t="s">
        <v>88</v>
      </c>
      <c r="B19" s="13">
        <v>0</v>
      </c>
      <c r="C19" s="13">
        <v>17</v>
      </c>
      <c r="D19" s="13">
        <v>121</v>
      </c>
      <c r="E19" s="13">
        <v>75</v>
      </c>
      <c r="F19" s="13">
        <v>0.61983469999999996</v>
      </c>
      <c r="G19" s="13">
        <v>6</v>
      </c>
      <c r="H19" s="13">
        <v>2.8333330000000001</v>
      </c>
      <c r="I19" s="13">
        <v>74</v>
      </c>
      <c r="J19" s="13">
        <v>10.571429</v>
      </c>
    </row>
    <row r="20" spans="1:10">
      <c r="A20" s="10" t="s">
        <v>89</v>
      </c>
      <c r="B20" s="13">
        <v>0</v>
      </c>
      <c r="C20" s="13">
        <v>17</v>
      </c>
      <c r="D20" s="13">
        <v>220</v>
      </c>
      <c r="E20" s="13">
        <v>150</v>
      </c>
      <c r="F20" s="13">
        <v>0.68181820000000004</v>
      </c>
      <c r="G20" s="13">
        <v>6</v>
      </c>
      <c r="H20" s="13">
        <v>2.8333330000000001</v>
      </c>
      <c r="I20" s="13">
        <v>152</v>
      </c>
      <c r="J20" s="13">
        <v>25.333333</v>
      </c>
    </row>
    <row r="21" spans="1:10">
      <c r="A21" s="10" t="s">
        <v>100</v>
      </c>
      <c r="B21" s="13">
        <v>0</v>
      </c>
      <c r="C21" s="13">
        <v>17</v>
      </c>
      <c r="D21" s="13">
        <v>59</v>
      </c>
      <c r="E21" s="13">
        <v>31</v>
      </c>
      <c r="F21" s="13">
        <v>0.52542370000000005</v>
      </c>
      <c r="G21" s="13">
        <v>6</v>
      </c>
      <c r="H21" s="13">
        <v>2.8333330000000001</v>
      </c>
      <c r="I21" s="13">
        <v>51</v>
      </c>
      <c r="J21" s="13">
        <v>7.2857139999999996</v>
      </c>
    </row>
    <row r="22" spans="1:10">
      <c r="A22" s="10" t="s">
        <v>109</v>
      </c>
      <c r="B22" s="13">
        <v>0</v>
      </c>
      <c r="C22" s="13">
        <v>17</v>
      </c>
      <c r="D22" s="13">
        <v>158</v>
      </c>
      <c r="E22" s="13">
        <v>99</v>
      </c>
      <c r="F22" s="13">
        <v>0.62658230000000004</v>
      </c>
      <c r="G22" s="13">
        <v>4</v>
      </c>
      <c r="H22" s="13">
        <v>4.25</v>
      </c>
      <c r="I22" s="13">
        <v>125</v>
      </c>
      <c r="J22" s="13">
        <v>31.25</v>
      </c>
    </row>
    <row r="23" spans="1:10">
      <c r="A23" s="10" t="s">
        <v>113</v>
      </c>
      <c r="B23" s="13">
        <v>0</v>
      </c>
      <c r="C23" s="13">
        <v>17</v>
      </c>
      <c r="D23" s="13">
        <v>202</v>
      </c>
      <c r="E23" s="13">
        <v>148</v>
      </c>
      <c r="F23" s="13">
        <v>0.73267329999999997</v>
      </c>
      <c r="G23" s="13">
        <v>6</v>
      </c>
      <c r="H23" s="13">
        <v>2.8333330000000001</v>
      </c>
      <c r="I23" s="13">
        <v>156</v>
      </c>
      <c r="J23" s="13">
        <v>22.285713999999999</v>
      </c>
    </row>
    <row r="24" spans="1:10" s="14" customFormat="1">
      <c r="A24" s="29" t="s">
        <v>116</v>
      </c>
      <c r="B24" s="30">
        <v>1</v>
      </c>
      <c r="C24" s="30">
        <v>17</v>
      </c>
      <c r="D24" s="30">
        <v>173</v>
      </c>
      <c r="E24" s="30">
        <v>138</v>
      </c>
      <c r="F24" s="30">
        <v>0.79768790000000001</v>
      </c>
      <c r="G24" s="30">
        <v>7</v>
      </c>
      <c r="H24" s="30">
        <v>2.4285709999999998</v>
      </c>
      <c r="I24" s="30">
        <v>116</v>
      </c>
      <c r="J24" s="30">
        <v>16.571428999999998</v>
      </c>
    </row>
    <row r="25" spans="1:10">
      <c r="A25" s="10" t="s">
        <v>81</v>
      </c>
      <c r="B25" s="13">
        <v>0</v>
      </c>
      <c r="C25" s="13">
        <v>16</v>
      </c>
      <c r="D25" s="13">
        <v>332</v>
      </c>
      <c r="E25" s="13">
        <v>242</v>
      </c>
      <c r="F25" s="13">
        <v>0.72891570000000006</v>
      </c>
      <c r="G25" s="13">
        <v>7</v>
      </c>
      <c r="H25" s="13">
        <v>2.285714</v>
      </c>
      <c r="I25" s="13">
        <v>233</v>
      </c>
      <c r="J25" s="13">
        <v>33.285713999999999</v>
      </c>
    </row>
    <row r="26" spans="1:10">
      <c r="A26" s="10" t="s">
        <v>93</v>
      </c>
      <c r="B26" s="13">
        <v>0</v>
      </c>
      <c r="C26" s="13">
        <v>16</v>
      </c>
      <c r="D26" s="13">
        <v>132</v>
      </c>
      <c r="E26" s="13">
        <v>89</v>
      </c>
      <c r="F26" s="13">
        <v>0.67424240000000002</v>
      </c>
      <c r="G26" s="13">
        <v>4</v>
      </c>
      <c r="H26" s="13">
        <v>4</v>
      </c>
      <c r="I26" s="13">
        <v>108</v>
      </c>
      <c r="J26" s="13">
        <v>27</v>
      </c>
    </row>
    <row r="27" spans="1:10">
      <c r="A27" s="10" t="s">
        <v>78</v>
      </c>
      <c r="B27" s="13">
        <v>0</v>
      </c>
      <c r="C27" s="13">
        <v>15</v>
      </c>
      <c r="D27" s="13">
        <v>95</v>
      </c>
      <c r="E27" s="13">
        <v>52</v>
      </c>
      <c r="F27" s="13">
        <v>0.54736839999999998</v>
      </c>
      <c r="G27" s="13">
        <v>4</v>
      </c>
      <c r="H27" s="13">
        <v>3.75</v>
      </c>
      <c r="I27" s="13">
        <v>98</v>
      </c>
      <c r="J27" s="13">
        <v>24.5</v>
      </c>
    </row>
    <row r="28" spans="1:10">
      <c r="A28" s="10" t="s">
        <v>86</v>
      </c>
      <c r="B28" s="13">
        <v>0</v>
      </c>
      <c r="C28" s="13">
        <v>15</v>
      </c>
      <c r="D28" s="13">
        <v>67</v>
      </c>
      <c r="E28" s="13">
        <v>47</v>
      </c>
      <c r="F28" s="13">
        <v>0.70149249999999996</v>
      </c>
      <c r="G28" s="13">
        <v>3</v>
      </c>
      <c r="H28" s="13">
        <v>5</v>
      </c>
      <c r="I28" s="13">
        <v>40</v>
      </c>
      <c r="J28" s="13">
        <v>13.333333</v>
      </c>
    </row>
    <row r="29" spans="1:10">
      <c r="A29" s="10" t="s">
        <v>90</v>
      </c>
      <c r="B29" s="13">
        <v>0</v>
      </c>
      <c r="C29" s="13">
        <v>15</v>
      </c>
      <c r="D29" s="13">
        <v>79</v>
      </c>
      <c r="E29" s="13">
        <v>47</v>
      </c>
      <c r="F29" s="13">
        <v>0.59493669999999998</v>
      </c>
      <c r="G29" s="13">
        <v>5</v>
      </c>
      <c r="H29" s="13">
        <v>3</v>
      </c>
      <c r="I29" s="13">
        <v>78</v>
      </c>
      <c r="J29" s="13">
        <v>13</v>
      </c>
    </row>
    <row r="30" spans="1:10">
      <c r="A30" s="10" t="s">
        <v>92</v>
      </c>
      <c r="B30" s="13">
        <v>0</v>
      </c>
      <c r="C30" s="13">
        <v>15</v>
      </c>
      <c r="D30" s="13">
        <v>98</v>
      </c>
      <c r="E30" s="13">
        <v>74</v>
      </c>
      <c r="F30" s="13">
        <v>0.75510200000000005</v>
      </c>
      <c r="G30" s="13">
        <v>3</v>
      </c>
      <c r="H30" s="13">
        <v>5</v>
      </c>
      <c r="I30" s="13">
        <v>56</v>
      </c>
      <c r="J30" s="13">
        <v>18.666667</v>
      </c>
    </row>
    <row r="31" spans="1:10">
      <c r="A31" s="10" t="s">
        <v>119</v>
      </c>
      <c r="B31" s="13">
        <v>0</v>
      </c>
      <c r="C31" s="13">
        <v>15</v>
      </c>
      <c r="D31" s="13">
        <v>156</v>
      </c>
      <c r="E31" s="13">
        <v>105</v>
      </c>
      <c r="F31" s="13">
        <v>0.67307689999999998</v>
      </c>
      <c r="G31" s="13">
        <v>5</v>
      </c>
      <c r="H31" s="13">
        <v>3</v>
      </c>
      <c r="I31" s="13">
        <v>149</v>
      </c>
      <c r="J31" s="13">
        <v>24.833333</v>
      </c>
    </row>
    <row r="32" spans="1:10" s="17" customFormat="1">
      <c r="A32" s="15" t="s">
        <v>66</v>
      </c>
      <c r="B32" s="16">
        <v>0</v>
      </c>
      <c r="C32" s="16">
        <v>14</v>
      </c>
      <c r="D32" s="16">
        <v>69</v>
      </c>
      <c r="E32" s="16">
        <v>45</v>
      </c>
      <c r="F32" s="16">
        <v>0.65217389999999997</v>
      </c>
      <c r="G32" s="16">
        <v>4</v>
      </c>
      <c r="H32" s="16">
        <v>3.5</v>
      </c>
      <c r="I32" s="16">
        <v>57</v>
      </c>
      <c r="J32" s="16">
        <v>14.25</v>
      </c>
    </row>
    <row r="33" spans="1:10" s="17" customFormat="1">
      <c r="A33" s="15" t="s">
        <v>69</v>
      </c>
      <c r="B33" s="16">
        <v>0</v>
      </c>
      <c r="C33" s="16">
        <v>14</v>
      </c>
      <c r="D33" s="16">
        <v>79</v>
      </c>
      <c r="E33" s="16">
        <v>57</v>
      </c>
      <c r="F33" s="16">
        <v>0.72151900000000002</v>
      </c>
      <c r="G33" s="16">
        <v>6</v>
      </c>
      <c r="H33" s="16">
        <v>2.3333330000000001</v>
      </c>
      <c r="I33" s="16">
        <v>63</v>
      </c>
      <c r="J33" s="16">
        <v>9</v>
      </c>
    </row>
    <row r="34" spans="1:10">
      <c r="A34" s="10" t="s">
        <v>71</v>
      </c>
      <c r="B34" s="13">
        <v>0</v>
      </c>
      <c r="C34" s="13">
        <v>14</v>
      </c>
      <c r="D34" s="13">
        <v>145</v>
      </c>
      <c r="E34" s="13">
        <v>98</v>
      </c>
      <c r="F34" s="13">
        <v>0.67586210000000002</v>
      </c>
      <c r="G34" s="13">
        <v>6</v>
      </c>
      <c r="H34" s="13">
        <v>2.3333330000000001</v>
      </c>
      <c r="I34" s="13">
        <v>102</v>
      </c>
      <c r="J34" s="13">
        <v>14.571429</v>
      </c>
    </row>
    <row r="35" spans="1:10">
      <c r="A35" s="10" t="s">
        <v>74</v>
      </c>
      <c r="B35" s="13">
        <v>0</v>
      </c>
      <c r="C35" s="13">
        <v>14</v>
      </c>
      <c r="D35" s="13">
        <v>126</v>
      </c>
      <c r="E35" s="13">
        <v>67</v>
      </c>
      <c r="F35" s="13">
        <v>0.53174600000000005</v>
      </c>
      <c r="G35" s="13">
        <v>5</v>
      </c>
      <c r="H35" s="13">
        <v>2.8</v>
      </c>
      <c r="I35" s="13">
        <v>117</v>
      </c>
      <c r="J35" s="13">
        <v>19.5</v>
      </c>
    </row>
    <row r="36" spans="1:10">
      <c r="A36" s="10" t="s">
        <v>77</v>
      </c>
      <c r="B36" s="13">
        <v>0</v>
      </c>
      <c r="C36" s="13">
        <v>14</v>
      </c>
      <c r="D36" s="13">
        <v>111</v>
      </c>
      <c r="E36" s="13">
        <v>67</v>
      </c>
      <c r="F36" s="13">
        <v>0.60360360000000002</v>
      </c>
      <c r="G36" s="13">
        <v>6</v>
      </c>
      <c r="H36" s="13">
        <v>2.3333330000000001</v>
      </c>
      <c r="I36" s="13">
        <v>83</v>
      </c>
      <c r="J36" s="13">
        <v>13.833333</v>
      </c>
    </row>
    <row r="37" spans="1:10">
      <c r="A37" s="10" t="s">
        <v>97</v>
      </c>
      <c r="B37" s="13">
        <v>0</v>
      </c>
      <c r="C37" s="13">
        <v>14</v>
      </c>
      <c r="D37" s="13">
        <v>86</v>
      </c>
      <c r="E37" s="13">
        <v>44</v>
      </c>
      <c r="F37" s="13">
        <v>0.51162790000000002</v>
      </c>
      <c r="G37" s="13">
        <v>6</v>
      </c>
      <c r="H37" s="13">
        <v>2.3333330000000001</v>
      </c>
      <c r="I37" s="13">
        <v>92</v>
      </c>
      <c r="J37" s="13">
        <v>15.333333</v>
      </c>
    </row>
    <row r="38" spans="1:10" s="14" customFormat="1">
      <c r="A38" s="29" t="s">
        <v>114</v>
      </c>
      <c r="B38" s="30">
        <v>1</v>
      </c>
      <c r="C38" s="30">
        <v>14</v>
      </c>
      <c r="D38" s="30">
        <v>203</v>
      </c>
      <c r="E38" s="30">
        <v>157</v>
      </c>
      <c r="F38" s="30">
        <v>0.77339899999999995</v>
      </c>
      <c r="G38" s="30">
        <v>5</v>
      </c>
      <c r="H38" s="30">
        <v>2.8</v>
      </c>
      <c r="I38" s="30">
        <v>175</v>
      </c>
      <c r="J38" s="30">
        <v>29.166667</v>
      </c>
    </row>
    <row r="39" spans="1:10">
      <c r="A39" s="10" t="s">
        <v>118</v>
      </c>
      <c r="B39" s="13">
        <v>0</v>
      </c>
      <c r="C39" s="13">
        <v>14</v>
      </c>
      <c r="D39" s="13">
        <v>102</v>
      </c>
      <c r="E39" s="13">
        <v>86</v>
      </c>
      <c r="F39" s="13">
        <v>0.84313729999999998</v>
      </c>
      <c r="G39" s="13">
        <v>7</v>
      </c>
      <c r="H39" s="13">
        <v>2</v>
      </c>
      <c r="I39" s="13">
        <v>58</v>
      </c>
      <c r="J39" s="13">
        <v>8.2857140000000005</v>
      </c>
    </row>
    <row r="40" spans="1:10">
      <c r="A40" s="10" t="s">
        <v>73</v>
      </c>
      <c r="B40" s="13">
        <v>0</v>
      </c>
      <c r="C40" s="13">
        <v>13</v>
      </c>
      <c r="D40" s="13">
        <v>49</v>
      </c>
      <c r="E40" s="13">
        <v>30</v>
      </c>
      <c r="F40" s="13">
        <v>0.61224489999999998</v>
      </c>
      <c r="G40" s="13">
        <v>3</v>
      </c>
      <c r="H40" s="13">
        <v>4.3333329999999997</v>
      </c>
      <c r="I40" s="13">
        <v>36</v>
      </c>
      <c r="J40" s="13">
        <v>12</v>
      </c>
    </row>
    <row r="41" spans="1:10">
      <c r="A41" s="10" t="s">
        <v>103</v>
      </c>
      <c r="B41" s="13">
        <v>0</v>
      </c>
      <c r="C41" s="13">
        <v>13</v>
      </c>
      <c r="D41" s="13">
        <v>66</v>
      </c>
      <c r="E41" s="13">
        <v>49</v>
      </c>
      <c r="F41" s="13">
        <v>0.74242419999999998</v>
      </c>
      <c r="G41" s="13">
        <v>4</v>
      </c>
      <c r="H41" s="13">
        <v>3.25</v>
      </c>
      <c r="I41" s="13">
        <v>48</v>
      </c>
      <c r="J41" s="13">
        <v>12</v>
      </c>
    </row>
    <row r="42" spans="1:10">
      <c r="A42" s="10" t="s">
        <v>104</v>
      </c>
      <c r="B42" s="13">
        <v>0</v>
      </c>
      <c r="C42" s="13">
        <v>13</v>
      </c>
      <c r="D42" s="13">
        <v>87</v>
      </c>
      <c r="E42" s="13">
        <v>63</v>
      </c>
      <c r="F42" s="13">
        <v>0.7241379</v>
      </c>
      <c r="G42" s="13">
        <v>3</v>
      </c>
      <c r="H42" s="13">
        <v>4.3333329999999997</v>
      </c>
      <c r="I42" s="13">
        <v>72</v>
      </c>
      <c r="J42" s="13">
        <v>24</v>
      </c>
    </row>
    <row r="43" spans="1:10">
      <c r="A43" s="10" t="s">
        <v>108</v>
      </c>
      <c r="B43" s="13">
        <v>0</v>
      </c>
      <c r="C43" s="13">
        <v>13</v>
      </c>
      <c r="D43" s="13">
        <v>94</v>
      </c>
      <c r="E43" s="13">
        <v>56</v>
      </c>
      <c r="F43" s="13">
        <v>0.59574470000000002</v>
      </c>
      <c r="G43" s="13">
        <v>6</v>
      </c>
      <c r="H43" s="13">
        <v>2.1666669999999999</v>
      </c>
      <c r="I43" s="13">
        <v>70</v>
      </c>
      <c r="J43" s="13">
        <v>11.666667</v>
      </c>
    </row>
    <row r="44" spans="1:10">
      <c r="A44" s="10" t="s">
        <v>117</v>
      </c>
      <c r="B44" s="13">
        <v>0</v>
      </c>
      <c r="C44" s="13">
        <v>13</v>
      </c>
      <c r="D44" s="13">
        <v>109</v>
      </c>
      <c r="E44" s="13">
        <v>74</v>
      </c>
      <c r="F44" s="13">
        <v>0.67889909999999998</v>
      </c>
      <c r="G44" s="13">
        <v>3</v>
      </c>
      <c r="H44" s="13">
        <v>4.3333329999999997</v>
      </c>
      <c r="I44" s="13">
        <v>90</v>
      </c>
      <c r="J44" s="13">
        <v>30</v>
      </c>
    </row>
    <row r="45" spans="1:10">
      <c r="A45" s="10" t="s">
        <v>75</v>
      </c>
      <c r="B45" s="13">
        <v>0</v>
      </c>
      <c r="C45" s="13">
        <v>12</v>
      </c>
      <c r="D45" s="13">
        <v>80</v>
      </c>
      <c r="E45" s="13">
        <v>58</v>
      </c>
      <c r="F45" s="13">
        <v>0.72499999999999998</v>
      </c>
      <c r="G45" s="13">
        <v>4</v>
      </c>
      <c r="H45" s="13">
        <v>3</v>
      </c>
      <c r="I45" s="13">
        <v>62</v>
      </c>
      <c r="J45" s="13">
        <v>15.5</v>
      </c>
    </row>
    <row r="46" spans="1:10">
      <c r="A46" s="10" t="s">
        <v>76</v>
      </c>
      <c r="B46" s="13">
        <v>0</v>
      </c>
      <c r="C46" s="13">
        <v>12</v>
      </c>
      <c r="D46" s="13">
        <v>125</v>
      </c>
      <c r="E46" s="13">
        <v>99</v>
      </c>
      <c r="F46" s="13">
        <v>0.79200000000000004</v>
      </c>
      <c r="G46" s="13">
        <v>4</v>
      </c>
      <c r="H46" s="13">
        <v>3</v>
      </c>
      <c r="I46" s="13">
        <v>54</v>
      </c>
      <c r="J46" s="13">
        <v>13.5</v>
      </c>
    </row>
    <row r="47" spans="1:10">
      <c r="A47" s="10" t="s">
        <v>91</v>
      </c>
      <c r="B47" s="13">
        <v>0</v>
      </c>
      <c r="C47" s="13">
        <v>12</v>
      </c>
      <c r="D47" s="13">
        <v>123</v>
      </c>
      <c r="E47" s="13">
        <v>80</v>
      </c>
      <c r="F47" s="13">
        <v>0.6504065</v>
      </c>
      <c r="G47" s="13">
        <v>4</v>
      </c>
      <c r="H47" s="13">
        <v>3</v>
      </c>
      <c r="I47" s="13">
        <v>103</v>
      </c>
      <c r="J47" s="13">
        <v>25.75</v>
      </c>
    </row>
    <row r="48" spans="1:10">
      <c r="A48" s="10" t="s">
        <v>96</v>
      </c>
      <c r="B48" s="13">
        <v>0</v>
      </c>
      <c r="C48" s="13">
        <v>12</v>
      </c>
      <c r="D48" s="13">
        <v>50</v>
      </c>
      <c r="E48" s="13">
        <v>29</v>
      </c>
      <c r="F48" s="13">
        <v>0.57999999999999996</v>
      </c>
      <c r="G48" s="13">
        <v>6</v>
      </c>
      <c r="H48" s="13">
        <v>2</v>
      </c>
      <c r="I48" s="13">
        <v>48</v>
      </c>
      <c r="J48" s="13">
        <v>6.8571429999999998</v>
      </c>
    </row>
    <row r="49" spans="1:10">
      <c r="A49" s="10" t="s">
        <v>82</v>
      </c>
      <c r="B49" s="13">
        <v>0</v>
      </c>
      <c r="C49" s="13">
        <v>11</v>
      </c>
      <c r="D49" s="13">
        <v>70</v>
      </c>
      <c r="E49" s="13">
        <v>40</v>
      </c>
      <c r="F49" s="13">
        <v>0.57142859999999995</v>
      </c>
      <c r="G49" s="13">
        <v>4</v>
      </c>
      <c r="H49" s="13">
        <v>2.75</v>
      </c>
      <c r="I49" s="13">
        <v>56</v>
      </c>
      <c r="J49" s="13">
        <v>14</v>
      </c>
    </row>
    <row r="50" spans="1:10">
      <c r="A50" s="10" t="s">
        <v>83</v>
      </c>
      <c r="B50" s="13">
        <v>0</v>
      </c>
      <c r="C50" s="13">
        <v>11</v>
      </c>
      <c r="D50" s="13">
        <v>65</v>
      </c>
      <c r="E50" s="13">
        <v>36</v>
      </c>
      <c r="F50" s="13">
        <v>0.55384619999999996</v>
      </c>
      <c r="G50" s="13">
        <v>3</v>
      </c>
      <c r="H50" s="13">
        <v>3.6666669999999999</v>
      </c>
      <c r="I50" s="13">
        <v>60</v>
      </c>
      <c r="J50" s="13">
        <v>20</v>
      </c>
    </row>
    <row r="51" spans="1:10">
      <c r="A51" s="10" t="s">
        <v>98</v>
      </c>
      <c r="B51" s="13">
        <v>0</v>
      </c>
      <c r="C51" s="13">
        <v>11</v>
      </c>
      <c r="D51" s="13">
        <v>153</v>
      </c>
      <c r="E51" s="13">
        <v>107</v>
      </c>
      <c r="F51" s="13">
        <v>0.69934640000000003</v>
      </c>
      <c r="G51" s="13">
        <v>5</v>
      </c>
      <c r="H51" s="13">
        <v>2.2000000000000002</v>
      </c>
      <c r="I51" s="13">
        <v>137</v>
      </c>
      <c r="J51" s="13">
        <v>22.833333</v>
      </c>
    </row>
    <row r="52" spans="1:10">
      <c r="A52" s="10" t="s">
        <v>99</v>
      </c>
      <c r="B52" s="13">
        <v>0</v>
      </c>
      <c r="C52" s="13">
        <v>11</v>
      </c>
      <c r="D52" s="13">
        <v>102</v>
      </c>
      <c r="E52" s="13">
        <v>73</v>
      </c>
      <c r="F52" s="13">
        <v>0.7156863</v>
      </c>
      <c r="G52" s="13">
        <v>2</v>
      </c>
      <c r="H52" s="13">
        <v>5.5</v>
      </c>
      <c r="I52" s="13">
        <v>53</v>
      </c>
      <c r="J52" s="13">
        <v>13.25</v>
      </c>
    </row>
    <row r="53" spans="1:10">
      <c r="A53" s="10" t="s">
        <v>106</v>
      </c>
      <c r="B53" s="13">
        <v>0</v>
      </c>
      <c r="C53" s="13">
        <v>11</v>
      </c>
      <c r="D53" s="13">
        <v>46</v>
      </c>
      <c r="E53" s="13">
        <v>23</v>
      </c>
      <c r="F53" s="13">
        <v>0.5</v>
      </c>
      <c r="G53" s="13">
        <v>4</v>
      </c>
      <c r="H53" s="13">
        <v>2.75</v>
      </c>
      <c r="I53" s="13">
        <v>48</v>
      </c>
      <c r="J53" s="13">
        <v>12</v>
      </c>
    </row>
    <row r="54" spans="1:10">
      <c r="A54" s="10" t="s">
        <v>107</v>
      </c>
      <c r="B54" s="13">
        <v>0</v>
      </c>
      <c r="C54" s="13">
        <v>11</v>
      </c>
      <c r="D54" s="13">
        <v>213</v>
      </c>
      <c r="E54" s="13">
        <v>158</v>
      </c>
      <c r="F54" s="13">
        <v>0.741784</v>
      </c>
      <c r="G54" s="13">
        <v>4</v>
      </c>
      <c r="H54" s="13">
        <v>2.75</v>
      </c>
      <c r="I54" s="13">
        <v>141</v>
      </c>
      <c r="J54" s="13">
        <v>23.5</v>
      </c>
    </row>
    <row r="55" spans="1:10">
      <c r="A55" s="10" t="s">
        <v>115</v>
      </c>
      <c r="B55" s="13">
        <v>0</v>
      </c>
      <c r="C55" s="13">
        <v>11</v>
      </c>
      <c r="D55" s="13">
        <v>109</v>
      </c>
      <c r="E55" s="13">
        <v>82</v>
      </c>
      <c r="F55" s="13">
        <v>0.75229360000000001</v>
      </c>
      <c r="G55" s="13">
        <v>4</v>
      </c>
      <c r="H55" s="13">
        <v>2.75</v>
      </c>
      <c r="I55" s="13">
        <v>67</v>
      </c>
      <c r="J55" s="13">
        <v>11.166667</v>
      </c>
    </row>
    <row r="57" spans="1:10">
      <c r="B57" s="12">
        <f>SUM(B2:B55)</f>
        <v>4</v>
      </c>
      <c r="C57" s="12">
        <f>SUMPRODUCT(B2:B55,C2:C55)</f>
        <v>82</v>
      </c>
      <c r="F57" s="12">
        <f>SUM(B39,B24,B46,B38)</f>
        <v>2</v>
      </c>
      <c r="I57" s="12">
        <f>SUM(B25,B9)</f>
        <v>1</v>
      </c>
    </row>
    <row r="58" spans="1:10">
      <c r="B58" s="12">
        <v>4</v>
      </c>
      <c r="C58" s="12">
        <f>SUM(B2:B31)</f>
        <v>3</v>
      </c>
    </row>
  </sheetData>
  <autoFilter ref="A1:K1" xr:uid="{260F55FC-8188-CA4E-BC6B-1E4E73669257}">
    <sortState xmlns:xlrd2="http://schemas.microsoft.com/office/spreadsheetml/2017/richdata2" ref="A2:K55">
      <sortCondition descending="1" ref="C1:C55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02F19-6767-499E-A75F-6FAD71B54E9E}">
  <dimension ref="A1:H39"/>
  <sheetViews>
    <sheetView workbookViewId="0">
      <selection activeCell="E32" sqref="E32"/>
    </sheetView>
  </sheetViews>
  <sheetFormatPr defaultRowHeight="15"/>
  <cols>
    <col min="1" max="1" width="18.7109375" customWidth="1"/>
    <col min="2" max="2" width="14.28515625" customWidth="1"/>
    <col min="3" max="3" width="13.5703125" customWidth="1"/>
    <col min="4" max="4" width="14.42578125" customWidth="1"/>
    <col min="5" max="5" width="19.5703125" customWidth="1"/>
    <col min="6" max="6" width="14.42578125" customWidth="1"/>
    <col min="7" max="7" width="10.5703125" customWidth="1"/>
  </cols>
  <sheetData>
    <row r="1" spans="1:8" s="1" customFormat="1">
      <c r="A1" s="19" t="s">
        <v>0</v>
      </c>
      <c r="B1" s="19" t="s">
        <v>125</v>
      </c>
      <c r="C1" s="19" t="s">
        <v>126</v>
      </c>
      <c r="D1" s="19" t="s">
        <v>6</v>
      </c>
      <c r="E1" s="19" t="s">
        <v>127</v>
      </c>
      <c r="F1" s="19" t="s">
        <v>128</v>
      </c>
      <c r="G1" s="19" t="s">
        <v>9</v>
      </c>
      <c r="H1" s="19"/>
    </row>
    <row r="2" spans="1:8">
      <c r="A2" s="20" t="s">
        <v>44</v>
      </c>
      <c r="B2" s="17">
        <v>5</v>
      </c>
      <c r="C2" s="17">
        <v>49</v>
      </c>
      <c r="D2" s="17">
        <v>53.061224489795919</v>
      </c>
      <c r="E2" s="17">
        <v>19</v>
      </c>
      <c r="F2" s="17">
        <v>102</v>
      </c>
      <c r="G2" s="17">
        <v>318</v>
      </c>
      <c r="H2" s="17"/>
    </row>
    <row r="3" spans="1:8">
      <c r="A3" s="20" t="s">
        <v>47</v>
      </c>
      <c r="B3" s="17">
        <v>4</v>
      </c>
      <c r="C3" s="17">
        <v>34</v>
      </c>
      <c r="D3" s="17">
        <v>55.882352941176471</v>
      </c>
      <c r="E3" s="17">
        <v>5</v>
      </c>
      <c r="F3" s="17">
        <v>111</v>
      </c>
      <c r="G3" s="17">
        <v>328</v>
      </c>
      <c r="H3" s="17"/>
    </row>
    <row r="4" spans="1:8">
      <c r="A4" s="20" t="s">
        <v>51</v>
      </c>
      <c r="B4" s="17">
        <v>4</v>
      </c>
      <c r="C4" s="17">
        <v>42</v>
      </c>
      <c r="D4" s="17">
        <v>23.80952380952381</v>
      </c>
      <c r="E4" s="17">
        <v>2</v>
      </c>
      <c r="F4" s="17">
        <v>175</v>
      </c>
      <c r="G4" s="17">
        <v>247</v>
      </c>
      <c r="H4" s="17"/>
    </row>
    <row r="5" spans="1:8">
      <c r="A5" s="20" t="s">
        <v>24</v>
      </c>
      <c r="B5" s="17">
        <v>3</v>
      </c>
      <c r="C5" s="17">
        <v>24</v>
      </c>
      <c r="D5" s="17">
        <v>58.333333333333343</v>
      </c>
      <c r="E5" s="17">
        <v>70</v>
      </c>
      <c r="F5" s="17">
        <v>72</v>
      </c>
      <c r="G5" s="17">
        <v>234</v>
      </c>
      <c r="H5" s="17"/>
    </row>
    <row r="6" spans="1:8">
      <c r="A6" s="17" t="s">
        <v>39</v>
      </c>
      <c r="B6" s="17">
        <v>3</v>
      </c>
      <c r="C6" s="17">
        <v>55</v>
      </c>
      <c r="D6" s="17">
        <v>41.818181818181813</v>
      </c>
      <c r="E6" s="17">
        <v>6</v>
      </c>
      <c r="F6" s="17">
        <v>111</v>
      </c>
      <c r="G6" s="17">
        <v>371</v>
      </c>
      <c r="H6" s="17"/>
    </row>
    <row r="10" spans="1:8">
      <c r="A10" s="20"/>
    </row>
    <row r="11" spans="1:8">
      <c r="A11" s="20"/>
      <c r="C11" s="17"/>
    </row>
    <row r="12" spans="1:8">
      <c r="A12" s="20"/>
      <c r="C12" s="17"/>
    </row>
    <row r="13" spans="1:8">
      <c r="A13" s="20"/>
      <c r="C13" s="17"/>
    </row>
    <row r="14" spans="1:8">
      <c r="A14" s="20"/>
      <c r="C14" s="17"/>
    </row>
    <row r="15" spans="1:8">
      <c r="A15" s="20"/>
      <c r="C15" s="17"/>
    </row>
    <row r="16" spans="1:8">
      <c r="A16" s="20"/>
      <c r="C16" s="17"/>
    </row>
    <row r="17" spans="1:3">
      <c r="A17" s="20"/>
      <c r="C17" s="17"/>
    </row>
    <row r="18" spans="1:3">
      <c r="A18" s="20"/>
      <c r="C18" s="17"/>
    </row>
    <row r="19" spans="1:3">
      <c r="A19" s="20"/>
      <c r="C19" s="17"/>
    </row>
    <row r="20" spans="1:3">
      <c r="A20" s="20"/>
      <c r="C20" s="17"/>
    </row>
    <row r="21" spans="1:3">
      <c r="A21" s="20"/>
      <c r="C21" s="17"/>
    </row>
    <row r="22" spans="1:3">
      <c r="A22" s="20"/>
      <c r="C22" s="17"/>
    </row>
    <row r="23" spans="1:3">
      <c r="A23" s="20"/>
      <c r="C23" s="17"/>
    </row>
    <row r="24" spans="1:3">
      <c r="A24" s="20"/>
      <c r="C24" s="17"/>
    </row>
    <row r="25" spans="1:3">
      <c r="A25" s="20"/>
      <c r="C25" s="17"/>
    </row>
    <row r="26" spans="1:3">
      <c r="A26" s="20"/>
      <c r="C26" s="17"/>
    </row>
    <row r="27" spans="1:3">
      <c r="A27" s="20"/>
      <c r="C27" s="17"/>
    </row>
    <row r="28" spans="1:3">
      <c r="A28" s="20"/>
      <c r="C28" s="17"/>
    </row>
    <row r="29" spans="1:3">
      <c r="A29" s="20"/>
      <c r="C29" s="17"/>
    </row>
    <row r="30" spans="1:3">
      <c r="A30" s="20"/>
      <c r="C30" s="17"/>
    </row>
    <row r="31" spans="1:3">
      <c r="A31" s="20"/>
      <c r="C31" s="17"/>
    </row>
    <row r="32" spans="1:3">
      <c r="A32" s="20"/>
      <c r="C32" s="17"/>
    </row>
    <row r="33" spans="1:3">
      <c r="A33" s="20"/>
      <c r="C33" s="17"/>
    </row>
    <row r="34" spans="1:3">
      <c r="A34" s="17"/>
      <c r="C34" s="17"/>
    </row>
    <row r="35" spans="1:3">
      <c r="A35" s="17"/>
      <c r="C35" s="17"/>
    </row>
    <row r="36" spans="1:3">
      <c r="A36" s="17"/>
      <c r="C36" s="17"/>
    </row>
    <row r="37" spans="1:3">
      <c r="A37" s="17"/>
      <c r="C37" s="17"/>
    </row>
    <row r="38" spans="1:3">
      <c r="A38" s="17"/>
      <c r="C38" s="17"/>
    </row>
    <row r="39" spans="1:3">
      <c r="A39" s="17"/>
      <c r="C39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F1E4-2C90-4FB2-930E-A3B9BC71D3FE}">
  <dimension ref="A1:F5"/>
  <sheetViews>
    <sheetView workbookViewId="0">
      <selection activeCell="A5" sqref="A5"/>
    </sheetView>
  </sheetViews>
  <sheetFormatPr defaultRowHeight="15"/>
  <cols>
    <col min="1" max="1" width="18.7109375" style="26" customWidth="1"/>
    <col min="2" max="2" width="15.42578125" style="24" customWidth="1"/>
    <col min="3" max="3" width="10.42578125" style="24" customWidth="1"/>
    <col min="4" max="4" width="17.5703125" style="24" customWidth="1"/>
    <col min="5" max="5" width="16.7109375" style="24" customWidth="1"/>
    <col min="6" max="6" width="19.85546875" style="24" customWidth="1"/>
  </cols>
  <sheetData>
    <row r="1" spans="1:6">
      <c r="A1" s="25" t="s">
        <v>0</v>
      </c>
      <c r="B1" s="22" t="s">
        <v>123</v>
      </c>
      <c r="C1" s="22" t="s">
        <v>121</v>
      </c>
      <c r="D1" s="22" t="s">
        <v>122</v>
      </c>
      <c r="E1" s="22" t="s">
        <v>120</v>
      </c>
      <c r="F1" s="22" t="s">
        <v>124</v>
      </c>
    </row>
    <row r="2" spans="1:6">
      <c r="A2" s="26" t="s">
        <v>140</v>
      </c>
      <c r="B2" s="23">
        <v>29</v>
      </c>
      <c r="C2" s="23">
        <v>157</v>
      </c>
      <c r="D2" s="23">
        <v>99</v>
      </c>
      <c r="E2" s="23">
        <v>0.63057319999999994</v>
      </c>
      <c r="F2" s="23">
        <v>134</v>
      </c>
    </row>
    <row r="3" spans="1:6">
      <c r="A3" s="26" t="s">
        <v>38</v>
      </c>
      <c r="B3" s="23">
        <v>22</v>
      </c>
      <c r="C3" s="23">
        <v>259</v>
      </c>
      <c r="D3" s="23">
        <v>175</v>
      </c>
      <c r="E3" s="23">
        <v>0.67567569999999999</v>
      </c>
      <c r="F3" s="23">
        <v>196</v>
      </c>
    </row>
    <row r="4" spans="1:6">
      <c r="A4" s="26" t="s">
        <v>141</v>
      </c>
      <c r="B4" s="23">
        <v>17</v>
      </c>
      <c r="C4" s="23">
        <v>173</v>
      </c>
      <c r="D4" s="23">
        <v>138</v>
      </c>
      <c r="E4" s="23">
        <v>0.79768790000000001</v>
      </c>
      <c r="F4" s="23">
        <v>116</v>
      </c>
    </row>
    <row r="5" spans="1:6">
      <c r="A5" s="26" t="s">
        <v>51</v>
      </c>
      <c r="B5" s="23">
        <v>14</v>
      </c>
      <c r="C5" s="23">
        <v>203</v>
      </c>
      <c r="D5" s="23">
        <v>157</v>
      </c>
      <c r="E5" s="23">
        <v>0.77339899999999995</v>
      </c>
      <c r="F5" s="23">
        <v>175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2212B-5C22-4054-A007-7A3F09997569}">
  <dimension ref="A1:S21"/>
  <sheetViews>
    <sheetView workbookViewId="0">
      <selection activeCell="A17" sqref="A17:A21"/>
    </sheetView>
  </sheetViews>
  <sheetFormatPr defaultRowHeight="15"/>
  <cols>
    <col min="1" max="1" width="19.140625" style="26" customWidth="1"/>
    <col min="2" max="2" width="17.28515625" style="24" customWidth="1"/>
    <col min="3" max="3" width="9.140625" style="24"/>
    <col min="4" max="4" width="12.28515625" style="24" customWidth="1"/>
  </cols>
  <sheetData>
    <row r="1" spans="1:19">
      <c r="A1" s="27" t="s">
        <v>0</v>
      </c>
      <c r="B1" s="28" t="s">
        <v>134</v>
      </c>
      <c r="C1" s="28" t="s">
        <v>132</v>
      </c>
      <c r="D1" s="28" t="s">
        <v>133</v>
      </c>
    </row>
    <row r="2" spans="1:19">
      <c r="A2" s="26" t="s">
        <v>140</v>
      </c>
      <c r="B2" s="28" t="s">
        <v>123</v>
      </c>
      <c r="C2" s="23">
        <v>29</v>
      </c>
      <c r="D2" s="28">
        <v>100</v>
      </c>
    </row>
    <row r="3" spans="1:19">
      <c r="A3" s="26" t="s">
        <v>140</v>
      </c>
      <c r="B3" s="28" t="s">
        <v>135</v>
      </c>
      <c r="C3" s="23">
        <v>157</v>
      </c>
      <c r="D3" s="28">
        <f>C3/$C$8*100</f>
        <v>60.617760617760617</v>
      </c>
    </row>
    <row r="4" spans="1:19">
      <c r="A4" s="26" t="s">
        <v>140</v>
      </c>
      <c r="B4" s="28" t="s">
        <v>137</v>
      </c>
      <c r="C4" s="23">
        <v>99</v>
      </c>
      <c r="D4" s="28">
        <f>C4/$C$9*100</f>
        <v>56.571428571428569</v>
      </c>
    </row>
    <row r="5" spans="1:19">
      <c r="A5" s="26" t="s">
        <v>140</v>
      </c>
      <c r="B5" s="28" t="s">
        <v>136</v>
      </c>
      <c r="C5" s="23">
        <v>0.63057319999999994</v>
      </c>
      <c r="D5" s="28">
        <f>C5/$C$15*100</f>
        <v>79.050114712784278</v>
      </c>
    </row>
    <row r="6" spans="1:19">
      <c r="A6" s="26" t="s">
        <v>140</v>
      </c>
      <c r="B6" s="28" t="s">
        <v>130</v>
      </c>
      <c r="C6" s="23">
        <v>134</v>
      </c>
      <c r="D6" s="28">
        <f>C6/$C$11*100</f>
        <v>68.367346938775512</v>
      </c>
    </row>
    <row r="7" spans="1:19">
      <c r="A7" s="26" t="s">
        <v>38</v>
      </c>
      <c r="B7" s="28" t="s">
        <v>123</v>
      </c>
      <c r="C7" s="23">
        <v>22</v>
      </c>
      <c r="D7" s="28">
        <f>22/29*100</f>
        <v>75.862068965517238</v>
      </c>
      <c r="O7" s="16"/>
      <c r="P7" s="16"/>
      <c r="Q7" s="16"/>
      <c r="R7" s="16"/>
      <c r="S7" s="16"/>
    </row>
    <row r="8" spans="1:19">
      <c r="A8" s="26" t="s">
        <v>38</v>
      </c>
      <c r="B8" s="28" t="s">
        <v>135</v>
      </c>
      <c r="C8" s="23">
        <v>259</v>
      </c>
      <c r="D8" s="28">
        <f>C8/$C$8*100</f>
        <v>100</v>
      </c>
      <c r="O8" s="16"/>
      <c r="P8" s="16"/>
      <c r="Q8" s="16"/>
      <c r="R8" s="16"/>
      <c r="S8" s="16"/>
    </row>
    <row r="9" spans="1:19">
      <c r="A9" s="26" t="s">
        <v>38</v>
      </c>
      <c r="B9" s="28" t="s">
        <v>137</v>
      </c>
      <c r="C9" s="23">
        <v>175</v>
      </c>
      <c r="D9" s="28">
        <f>C9/$C$9*100</f>
        <v>100</v>
      </c>
      <c r="O9" s="16"/>
      <c r="P9" s="16"/>
      <c r="Q9" s="16"/>
      <c r="R9" s="16"/>
      <c r="S9" s="16"/>
    </row>
    <row r="10" spans="1:19">
      <c r="A10" s="26" t="s">
        <v>38</v>
      </c>
      <c r="B10" s="28" t="s">
        <v>136</v>
      </c>
      <c r="C10" s="23">
        <v>0.67567569999999999</v>
      </c>
      <c r="D10" s="28">
        <f>C10/$C$15*100</f>
        <v>84.704268423778274</v>
      </c>
      <c r="O10" s="16"/>
      <c r="P10" s="16"/>
      <c r="Q10" s="16"/>
      <c r="R10" s="16"/>
      <c r="S10" s="16"/>
    </row>
    <row r="11" spans="1:19">
      <c r="A11" s="26" t="s">
        <v>38</v>
      </c>
      <c r="B11" s="28" t="s">
        <v>130</v>
      </c>
      <c r="C11" s="23">
        <v>196</v>
      </c>
      <c r="D11" s="28">
        <f>C11/$C$11*100</f>
        <v>100</v>
      </c>
    </row>
    <row r="12" spans="1:19">
      <c r="A12" s="26" t="s">
        <v>141</v>
      </c>
      <c r="B12" s="28" t="s">
        <v>123</v>
      </c>
      <c r="C12" s="23">
        <v>17</v>
      </c>
      <c r="D12" s="28">
        <f>17/29*100</f>
        <v>58.620689655172406</v>
      </c>
    </row>
    <row r="13" spans="1:19">
      <c r="A13" s="26" t="s">
        <v>141</v>
      </c>
      <c r="B13" s="28" t="s">
        <v>135</v>
      </c>
      <c r="C13" s="23">
        <v>173</v>
      </c>
      <c r="D13" s="28">
        <f>C13/$C$8*100</f>
        <v>66.795366795366789</v>
      </c>
    </row>
    <row r="14" spans="1:19">
      <c r="A14" s="26" t="s">
        <v>141</v>
      </c>
      <c r="B14" s="28" t="s">
        <v>137</v>
      </c>
      <c r="C14" s="23">
        <v>138</v>
      </c>
      <c r="D14" s="28">
        <f>C14/$C$9*100</f>
        <v>78.857142857142861</v>
      </c>
    </row>
    <row r="15" spans="1:19">
      <c r="A15" s="26" t="s">
        <v>141</v>
      </c>
      <c r="B15" s="28" t="s">
        <v>136</v>
      </c>
      <c r="C15" s="23">
        <v>0.79768790000000001</v>
      </c>
      <c r="D15" s="28">
        <f>C15/$C$15*100</f>
        <v>100</v>
      </c>
    </row>
    <row r="16" spans="1:19">
      <c r="A16" s="26" t="s">
        <v>141</v>
      </c>
      <c r="B16" s="28" t="s">
        <v>130</v>
      </c>
      <c r="C16" s="23">
        <v>116</v>
      </c>
      <c r="D16" s="28">
        <f>C16/$C$11*100</f>
        <v>59.183673469387756</v>
      </c>
    </row>
    <row r="17" spans="1:4">
      <c r="A17" s="26" t="s">
        <v>51</v>
      </c>
      <c r="B17" s="28" t="s">
        <v>123</v>
      </c>
      <c r="C17" s="23">
        <v>14</v>
      </c>
      <c r="D17" s="28">
        <f>14/29*100</f>
        <v>48.275862068965516</v>
      </c>
    </row>
    <row r="18" spans="1:4">
      <c r="A18" s="26" t="s">
        <v>51</v>
      </c>
      <c r="B18" s="28" t="s">
        <v>135</v>
      </c>
      <c r="C18" s="23">
        <v>203</v>
      </c>
      <c r="D18" s="28">
        <f>C18/$C$8*100</f>
        <v>78.378378378378372</v>
      </c>
    </row>
    <row r="19" spans="1:4">
      <c r="A19" s="26" t="s">
        <v>51</v>
      </c>
      <c r="B19" s="28" t="s">
        <v>137</v>
      </c>
      <c r="C19" s="23">
        <v>157</v>
      </c>
      <c r="D19" s="28">
        <f>C19/$C$9*100</f>
        <v>89.714285714285708</v>
      </c>
    </row>
    <row r="20" spans="1:4">
      <c r="A20" s="26" t="s">
        <v>51</v>
      </c>
      <c r="B20" s="28" t="s">
        <v>136</v>
      </c>
      <c r="C20" s="23">
        <v>0.77339899999999995</v>
      </c>
      <c r="D20" s="28">
        <f>C20/$C$15*100</f>
        <v>96.955087321745765</v>
      </c>
    </row>
    <row r="21" spans="1:4">
      <c r="A21" s="26" t="s">
        <v>51</v>
      </c>
      <c r="B21" s="28" t="s">
        <v>130</v>
      </c>
      <c r="C21" s="23">
        <v>175</v>
      </c>
      <c r="D21" s="28">
        <f>C21/$C$11*100</f>
        <v>89.285714285714292</v>
      </c>
    </row>
  </sheetData>
  <autoFilter ref="A1:S21" xr:uid="{3D92212B-5C22-4054-A007-7A3F09997569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6D5B5-B78E-48C9-9AED-116F875E1E10}">
  <dimension ref="A1:D36"/>
  <sheetViews>
    <sheetView workbookViewId="0">
      <selection activeCell="D37" sqref="D37"/>
    </sheetView>
  </sheetViews>
  <sheetFormatPr defaultRowHeight="15"/>
  <cols>
    <col min="1" max="1" width="19.28515625" customWidth="1"/>
    <col min="2" max="2" width="13.85546875" customWidth="1"/>
    <col min="3" max="3" width="10.42578125" customWidth="1"/>
    <col min="4" max="4" width="16" customWidth="1"/>
  </cols>
  <sheetData>
    <row r="1" spans="1:4">
      <c r="A1" s="21" t="s">
        <v>0</v>
      </c>
      <c r="B1" s="21" t="s">
        <v>131</v>
      </c>
      <c r="C1" s="21" t="s">
        <v>132</v>
      </c>
      <c r="D1" s="21" t="s">
        <v>138</v>
      </c>
    </row>
    <row r="2" spans="1:4">
      <c r="A2" s="20" t="s">
        <v>44</v>
      </c>
      <c r="B2" t="s">
        <v>125</v>
      </c>
      <c r="C2">
        <v>5</v>
      </c>
      <c r="D2">
        <v>100</v>
      </c>
    </row>
    <row r="3" spans="1:4">
      <c r="A3" s="20" t="s">
        <v>44</v>
      </c>
      <c r="B3" t="s">
        <v>126</v>
      </c>
      <c r="C3" s="17">
        <v>49</v>
      </c>
      <c r="D3">
        <f>(49/55)*100</f>
        <v>89.090909090909093</v>
      </c>
    </row>
    <row r="4" spans="1:4">
      <c r="A4" s="20" t="s">
        <v>44</v>
      </c>
      <c r="B4" t="s">
        <v>6</v>
      </c>
      <c r="C4" s="17">
        <v>53.061224489795919</v>
      </c>
      <c r="D4">
        <f>C4/80.76*100</f>
        <v>65.702358209256957</v>
      </c>
    </row>
    <row r="5" spans="1:4">
      <c r="A5" s="20" t="s">
        <v>44</v>
      </c>
      <c r="B5" t="s">
        <v>129</v>
      </c>
      <c r="C5" s="17">
        <v>19</v>
      </c>
      <c r="D5">
        <f>C5/70*100</f>
        <v>27.142857142857142</v>
      </c>
    </row>
    <row r="6" spans="1:4">
      <c r="A6" s="20" t="s">
        <v>44</v>
      </c>
      <c r="B6" t="s">
        <v>130</v>
      </c>
      <c r="C6" s="17">
        <v>102</v>
      </c>
      <c r="D6">
        <f>C6/196*100</f>
        <v>52.040816326530617</v>
      </c>
    </row>
    <row r="7" spans="1:4">
      <c r="A7" s="20" t="s">
        <v>44</v>
      </c>
      <c r="B7" t="s">
        <v>9</v>
      </c>
      <c r="C7" s="17">
        <v>318</v>
      </c>
      <c r="D7">
        <f>C7/371*100</f>
        <v>85.714285714285708</v>
      </c>
    </row>
    <row r="8" spans="1:4">
      <c r="A8" s="20" t="s">
        <v>44</v>
      </c>
      <c r="B8" t="s">
        <v>139</v>
      </c>
      <c r="C8" s="17">
        <v>1.25</v>
      </c>
      <c r="D8">
        <f>1.25/2*100</f>
        <v>62.5</v>
      </c>
    </row>
    <row r="9" spans="1:4">
      <c r="A9" s="20" t="s">
        <v>24</v>
      </c>
      <c r="B9" t="s">
        <v>125</v>
      </c>
      <c r="C9" s="17">
        <v>3</v>
      </c>
      <c r="D9">
        <f>3/5*100</f>
        <v>60</v>
      </c>
    </row>
    <row r="10" spans="1:4">
      <c r="A10" s="20" t="s">
        <v>24</v>
      </c>
      <c r="B10" t="s">
        <v>126</v>
      </c>
      <c r="C10" s="17">
        <v>24</v>
      </c>
      <c r="D10">
        <f>24/55*100</f>
        <v>43.636363636363633</v>
      </c>
    </row>
    <row r="11" spans="1:4">
      <c r="A11" s="20" t="s">
        <v>24</v>
      </c>
      <c r="B11" t="s">
        <v>6</v>
      </c>
      <c r="C11" s="17">
        <v>58.333333333333343</v>
      </c>
      <c r="D11">
        <v>100</v>
      </c>
    </row>
    <row r="12" spans="1:4">
      <c r="A12" s="20" t="s">
        <v>24</v>
      </c>
      <c r="B12" t="s">
        <v>129</v>
      </c>
      <c r="C12" s="17">
        <v>70</v>
      </c>
      <c r="D12">
        <v>100</v>
      </c>
    </row>
    <row r="13" spans="1:4">
      <c r="A13" s="20" t="s">
        <v>24</v>
      </c>
      <c r="B13" t="s">
        <v>130</v>
      </c>
      <c r="C13" s="17">
        <v>72</v>
      </c>
      <c r="D13">
        <f>72/196*100</f>
        <v>36.734693877551024</v>
      </c>
    </row>
    <row r="14" spans="1:4">
      <c r="A14" s="20" t="s">
        <v>24</v>
      </c>
      <c r="B14" t="s">
        <v>9</v>
      </c>
      <c r="C14" s="17">
        <v>234</v>
      </c>
      <c r="D14">
        <f>234/371*100</f>
        <v>63.072776280323453</v>
      </c>
    </row>
    <row r="15" spans="1:4">
      <c r="A15" s="20" t="s">
        <v>24</v>
      </c>
      <c r="B15" t="s">
        <v>139</v>
      </c>
      <c r="C15" s="17">
        <v>1.5</v>
      </c>
      <c r="D15">
        <f>1.5/2*100</f>
        <v>75</v>
      </c>
    </row>
    <row r="16" spans="1:4">
      <c r="A16" s="20" t="s">
        <v>51</v>
      </c>
      <c r="B16" t="s">
        <v>125</v>
      </c>
      <c r="C16" s="17">
        <v>4</v>
      </c>
      <c r="D16">
        <f>4/5*100</f>
        <v>80</v>
      </c>
    </row>
    <row r="17" spans="1:4">
      <c r="A17" s="20" t="s">
        <v>51</v>
      </c>
      <c r="B17" t="s">
        <v>126</v>
      </c>
      <c r="C17" s="17">
        <v>42</v>
      </c>
      <c r="D17">
        <f>42/55*100</f>
        <v>76.363636363636374</v>
      </c>
    </row>
    <row r="18" spans="1:4">
      <c r="A18" s="20" t="s">
        <v>51</v>
      </c>
      <c r="B18" t="s">
        <v>6</v>
      </c>
      <c r="C18" s="17">
        <v>23.80952380952381</v>
      </c>
      <c r="D18">
        <f>C18/C25*100</f>
        <v>56.935817805383024</v>
      </c>
    </row>
    <row r="19" spans="1:4">
      <c r="A19" s="20" t="s">
        <v>51</v>
      </c>
      <c r="B19" t="s">
        <v>129</v>
      </c>
      <c r="C19" s="17">
        <v>2</v>
      </c>
      <c r="D19">
        <f>2/70*100</f>
        <v>2.8571428571428572</v>
      </c>
    </row>
    <row r="20" spans="1:4">
      <c r="A20" s="20" t="s">
        <v>51</v>
      </c>
      <c r="B20" t="s">
        <v>130</v>
      </c>
      <c r="C20" s="17">
        <v>175</v>
      </c>
      <c r="D20">
        <v>100</v>
      </c>
    </row>
    <row r="21" spans="1:4">
      <c r="A21" s="20" t="s">
        <v>51</v>
      </c>
      <c r="B21" t="s">
        <v>9</v>
      </c>
      <c r="C21" s="17">
        <v>247</v>
      </c>
      <c r="D21">
        <f>247/371*100</f>
        <v>66.576819407008088</v>
      </c>
    </row>
    <row r="22" spans="1:4">
      <c r="A22" s="20" t="s">
        <v>51</v>
      </c>
      <c r="B22" t="s">
        <v>139</v>
      </c>
      <c r="C22" s="17">
        <v>1</v>
      </c>
      <c r="D22">
        <v>50</v>
      </c>
    </row>
    <row r="23" spans="1:4">
      <c r="A23" s="17" t="s">
        <v>39</v>
      </c>
      <c r="B23" t="s">
        <v>125</v>
      </c>
      <c r="C23" s="17">
        <v>3</v>
      </c>
      <c r="D23">
        <v>60</v>
      </c>
    </row>
    <row r="24" spans="1:4">
      <c r="A24" s="17" t="s">
        <v>39</v>
      </c>
      <c r="B24" t="s">
        <v>126</v>
      </c>
      <c r="C24" s="17">
        <v>55</v>
      </c>
      <c r="D24">
        <v>100</v>
      </c>
    </row>
    <row r="25" spans="1:4">
      <c r="A25" s="17" t="s">
        <v>39</v>
      </c>
      <c r="B25" t="s">
        <v>6</v>
      </c>
      <c r="C25" s="17">
        <v>41.818181818181813</v>
      </c>
      <c r="D25">
        <f>C25/C11*100</f>
        <v>71.688311688311671</v>
      </c>
    </row>
    <row r="26" spans="1:4">
      <c r="A26" s="17" t="s">
        <v>39</v>
      </c>
      <c r="B26" t="s">
        <v>129</v>
      </c>
      <c r="C26" s="17">
        <v>6</v>
      </c>
      <c r="D26">
        <f>6/70*100</f>
        <v>8.5714285714285712</v>
      </c>
    </row>
    <row r="27" spans="1:4">
      <c r="A27" s="17" t="s">
        <v>39</v>
      </c>
      <c r="B27" t="s">
        <v>130</v>
      </c>
      <c r="C27" s="17">
        <v>111</v>
      </c>
      <c r="D27">
        <f>111/175*100</f>
        <v>63.428571428571423</v>
      </c>
    </row>
    <row r="28" spans="1:4">
      <c r="A28" s="17" t="s">
        <v>39</v>
      </c>
      <c r="B28" t="s">
        <v>9</v>
      </c>
      <c r="C28" s="17">
        <v>371</v>
      </c>
      <c r="D28">
        <v>100</v>
      </c>
    </row>
    <row r="29" spans="1:4">
      <c r="A29" s="17" t="s">
        <v>39</v>
      </c>
      <c r="B29" t="s">
        <v>139</v>
      </c>
      <c r="C29" s="17">
        <v>1</v>
      </c>
      <c r="D29">
        <v>50</v>
      </c>
    </row>
    <row r="30" spans="1:4">
      <c r="A30" s="20" t="s">
        <v>47</v>
      </c>
      <c r="B30" t="s">
        <v>125</v>
      </c>
      <c r="C30" s="17">
        <v>4</v>
      </c>
      <c r="D30">
        <f>4/5*100</f>
        <v>80</v>
      </c>
    </row>
    <row r="31" spans="1:4">
      <c r="A31" s="20" t="s">
        <v>47</v>
      </c>
      <c r="B31" t="s">
        <v>126</v>
      </c>
      <c r="C31" s="17">
        <v>34</v>
      </c>
      <c r="D31">
        <f>34/55*100</f>
        <v>61.818181818181813</v>
      </c>
    </row>
    <row r="32" spans="1:4">
      <c r="A32" s="20" t="s">
        <v>47</v>
      </c>
      <c r="B32" t="s">
        <v>6</v>
      </c>
      <c r="C32" s="17">
        <v>55.882352941176471</v>
      </c>
      <c r="D32">
        <f>C32/C11*100</f>
        <v>95.798319327731079</v>
      </c>
    </row>
    <row r="33" spans="1:4">
      <c r="A33" s="20" t="s">
        <v>47</v>
      </c>
      <c r="B33" t="s">
        <v>129</v>
      </c>
      <c r="C33" s="17">
        <v>5</v>
      </c>
      <c r="D33">
        <f>5/70*100</f>
        <v>7.1428571428571423</v>
      </c>
    </row>
    <row r="34" spans="1:4">
      <c r="A34" s="20" t="s">
        <v>47</v>
      </c>
      <c r="B34" t="s">
        <v>130</v>
      </c>
      <c r="C34" s="17">
        <v>111</v>
      </c>
      <c r="D34">
        <f>111/175*100</f>
        <v>63.428571428571423</v>
      </c>
    </row>
    <row r="35" spans="1:4">
      <c r="A35" s="20" t="s">
        <v>47</v>
      </c>
      <c r="B35" t="s">
        <v>9</v>
      </c>
      <c r="C35" s="17">
        <v>328</v>
      </c>
      <c r="D35">
        <f>328/371*100</f>
        <v>88.409703504043122</v>
      </c>
    </row>
    <row r="36" spans="1:4">
      <c r="A36" s="20" t="s">
        <v>47</v>
      </c>
      <c r="B36" t="s">
        <v>139</v>
      </c>
      <c r="C36" s="17">
        <v>1.33</v>
      </c>
      <c r="D36">
        <f>1.3/2*100</f>
        <v>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DF87-0E45-4CCC-9D54-299F738C00BA}">
  <dimension ref="A1:D7"/>
  <sheetViews>
    <sheetView workbookViewId="0">
      <selection activeCell="A2" sqref="A2:D7"/>
    </sheetView>
  </sheetViews>
  <sheetFormatPr defaultRowHeight="15"/>
  <cols>
    <col min="2" max="2" width="14.42578125" customWidth="1"/>
    <col min="4" max="4" width="16.5703125" customWidth="1"/>
  </cols>
  <sheetData>
    <row r="1" spans="1:4">
      <c r="A1" s="21" t="s">
        <v>0</v>
      </c>
      <c r="B1" s="21" t="s">
        <v>131</v>
      </c>
      <c r="C1" s="21" t="s">
        <v>132</v>
      </c>
      <c r="D1" s="21" t="s">
        <v>138</v>
      </c>
    </row>
    <row r="2" spans="1:4">
      <c r="A2" s="20" t="s">
        <v>24</v>
      </c>
      <c r="B2" t="s">
        <v>125</v>
      </c>
      <c r="C2" s="17">
        <v>3</v>
      </c>
      <c r="D2">
        <f>3/5*100</f>
        <v>60</v>
      </c>
    </row>
    <row r="3" spans="1:4">
      <c r="A3" s="20" t="s">
        <v>24</v>
      </c>
      <c r="B3" t="s">
        <v>126</v>
      </c>
      <c r="C3" s="17">
        <v>24</v>
      </c>
      <c r="D3">
        <f>24/55*100</f>
        <v>43.636363636363633</v>
      </c>
    </row>
    <row r="4" spans="1:4">
      <c r="A4" s="20" t="s">
        <v>24</v>
      </c>
      <c r="B4" t="s">
        <v>6</v>
      </c>
      <c r="C4" s="17">
        <v>58.333333333333343</v>
      </c>
      <c r="D4">
        <v>100</v>
      </c>
    </row>
    <row r="5" spans="1:4">
      <c r="A5" s="20" t="s">
        <v>24</v>
      </c>
      <c r="B5" t="s">
        <v>129</v>
      </c>
      <c r="C5" s="17">
        <v>70</v>
      </c>
      <c r="D5">
        <v>100</v>
      </c>
    </row>
    <row r="6" spans="1:4">
      <c r="A6" s="20" t="s">
        <v>24</v>
      </c>
      <c r="B6" t="s">
        <v>130</v>
      </c>
      <c r="C6" s="17">
        <v>72</v>
      </c>
      <c r="D6">
        <f>72/196*100</f>
        <v>36.734693877551024</v>
      </c>
    </row>
    <row r="7" spans="1:4">
      <c r="A7" s="20" t="s">
        <v>24</v>
      </c>
      <c r="B7" t="s">
        <v>9</v>
      </c>
      <c r="C7" s="17">
        <v>234</v>
      </c>
      <c r="D7">
        <f>234/371*100</f>
        <v>63.072776280323453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PowerPlay Specialists</vt:lpstr>
      <vt:lpstr>Penality Kill Specialists</vt:lpstr>
      <vt:lpstr>Sheet1</vt:lpstr>
      <vt:lpstr>Sheet2</vt:lpstr>
      <vt:lpstr>Sheet4</vt:lpstr>
      <vt:lpstr>MGM</vt:lpstr>
      <vt:lpstr>JD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Sameer</cp:lastModifiedBy>
  <dcterms:created xsi:type="dcterms:W3CDTF">2022-06-06T10:58:33Z</dcterms:created>
  <dcterms:modified xsi:type="dcterms:W3CDTF">2022-06-16T06:51:37Z</dcterms:modified>
</cp:coreProperties>
</file>