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68101_westminster_ac_uk/Documents/"/>
    </mc:Choice>
  </mc:AlternateContent>
  <xr:revisionPtr revIDLastSave="478" documentId="8_{55F5EC56-DC19-AB4E-9B36-BAAF1F216B37}" xr6:coauthVersionLast="47" xr6:coauthVersionMax="47" xr10:uidLastSave="{830F14B7-BF80-A843-9D53-DF71F6F85F04}"/>
  <bookViews>
    <workbookView xWindow="13380" yWindow="0" windowWidth="15420" windowHeight="18000" activeTab="5" xr2:uid="{C3EA18B3-00DE-0142-9BDB-A94FE1881C5D}"/>
  </bookViews>
  <sheets>
    <sheet name="APPLE" sheetId="1" r:id="rId1"/>
    <sheet name="TESLA" sheetId="2" r:id="rId2"/>
    <sheet name="NVIDIA" sheetId="3" r:id="rId3"/>
    <sheet name="covariane matrix" sheetId="4" r:id="rId4"/>
    <sheet name="T-bill, ORP" sheetId="5" r:id="rId5"/>
    <sheet name="OCP" sheetId="6" r:id="rId6"/>
  </sheets>
  <definedNames>
    <definedName name="_xlchart.v1.0" hidden="1">OCP!$A$18:$B$18</definedName>
    <definedName name="_xlchart.v1.1" hidden="1">OCP!$A$19:$B$19</definedName>
    <definedName name="_xlchart.v1.2" hidden="1">OCP!$A$18:$B$18</definedName>
    <definedName name="_xlchart.v1.3" hidden="1">OCP!$A$19:$B$19</definedName>
    <definedName name="_xlchart.v1.4" hidden="1">OCP!$A$18:$B$18</definedName>
    <definedName name="_xlchart.v1.5" hidden="1">OCP!$A$19:$B$19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6" l="1"/>
  <c r="B19" i="6"/>
  <c r="B15" i="6"/>
  <c r="B11" i="6"/>
  <c r="B12" i="6" s="1"/>
  <c r="B10" i="6"/>
  <c r="B9" i="6"/>
  <c r="A39" i="5"/>
  <c r="A36" i="5"/>
  <c r="B33" i="5"/>
  <c r="B32" i="5"/>
  <c r="A29" i="5"/>
  <c r="A25" i="5" a="1"/>
  <c r="A25" i="5" s="1"/>
  <c r="A22" i="5"/>
  <c r="A21" i="5"/>
  <c r="A14" i="5" a="1"/>
  <c r="A14" i="5" s="1"/>
  <c r="C11" i="5"/>
  <c r="C10" i="5"/>
  <c r="B11" i="5"/>
  <c r="B10" i="5"/>
  <c r="B6" i="5"/>
  <c r="B5" i="5"/>
  <c r="A28" i="4"/>
  <c r="A27" i="4"/>
  <c r="A26" i="4"/>
  <c r="A22" i="4"/>
  <c r="A17" i="4" a="1"/>
  <c r="A17" i="4" s="1"/>
  <c r="A8" i="4" a="1"/>
  <c r="A8" i="4" s="1"/>
  <c r="E5" i="4"/>
  <c r="E4" i="4"/>
  <c r="E3" i="4"/>
  <c r="D2" i="1"/>
  <c r="D2" i="3"/>
  <c r="D2" i="2"/>
  <c r="F6" i="3"/>
  <c r="F6" i="2"/>
  <c r="F6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2" i="3"/>
  <c r="G3" i="3" s="1"/>
  <c r="C3" i="2"/>
  <c r="H2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2" i="2"/>
  <c r="C7" i="1"/>
  <c r="C3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2" i="1"/>
  <c r="H2" i="3" l="1"/>
  <c r="E2" i="3"/>
  <c r="G3" i="2"/>
  <c r="E2" i="2"/>
  <c r="G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<sst xmlns="http://schemas.openxmlformats.org/spreadsheetml/2006/main" count="324" uniqueCount="129">
  <si>
    <t>Date</t>
  </si>
  <si>
    <t>02/20/2025</t>
  </si>
  <si>
    <t>02/19/2025</t>
  </si>
  <si>
    <t>02/18/2025</t>
  </si>
  <si>
    <t>02/14/2025</t>
  </si>
  <si>
    <t>02/13/2025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</si>
  <si>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</si>
  <si>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</si>
  <si>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</si>
  <si>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</si>
  <si>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</si>
  <si>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</si>
  <si>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</si>
  <si>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</si>
  <si>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</si>
  <si>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</si>
  <si>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</si>
  <si>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</si>
  <si>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</si>
  <si>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</si>
  <si>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</si>
  <si>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</si>
  <si>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</si>
  <si>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</si>
  <si>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</si>
  <si>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</si>
  <si>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</si>
  <si>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</si>
  <si>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</si>
  <si>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</si>
  <si>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</si>
  <si>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</si>
  <si>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</si>
  <si>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</si>
  <si>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</si>
  <si>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</si>
  <si>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</si>
  <si>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</si>
  <si>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</si>
  <si>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</si>
  <si>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</si>
  <si>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</si>
  <si>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</si>
  <si>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</si>
  <si>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</si>
  <si>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</si>
  <si>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</si>
  <si>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</si>
  <si>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</si>
  <si>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</si>
  <si>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</si>
  <si>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</si>
  <si>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</si>
  <si>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</si>
  <si>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</si>
  <si>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</si>
  <si>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</si>
  <si>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</si>
  <si>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</si>
  <si>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</si>
  <si>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</si>
  <si>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</si>
  <si>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</si>
  <si>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</si>
  <si>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</si>
  <si>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</si>
  <si>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</si>
  <si>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</si>
  <si>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</si>
  <si>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</si>
  <si>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</si>
  <si>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</si>
  <si>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</si>
  <si>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</si>
  <si>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</si>
  <si>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</si>
  <si>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</si>
  <si>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</si>
  <si>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</si>
  <si>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Price</t>
  </si>
  <si>
    <t>daily returns</t>
  </si>
  <si>
    <t xml:space="preserve">daily volatility </t>
  </si>
  <si>
    <t>daily volatility</t>
  </si>
  <si>
    <t>CAGR</t>
  </si>
  <si>
    <t>CAGR= ((Pend/Pstart)^1/T) -1</t>
  </si>
  <si>
    <t>Pstart = closing price on 20 Aug 2024</t>
  </si>
  <si>
    <t>Pend = closing price on 20 Feb 2025</t>
  </si>
  <si>
    <t>T = number of years, 6 months = 0.5</t>
  </si>
  <si>
    <t>annualised volatility</t>
  </si>
  <si>
    <t>annualised volatility = σdaily​× SQRT252</t>
  </si>
  <si>
    <t>covariance matrix</t>
  </si>
  <si>
    <t>average daily returns</t>
  </si>
  <si>
    <t>AAPL</t>
  </si>
  <si>
    <t>TSLA</t>
  </si>
  <si>
    <t>NVDA</t>
  </si>
  <si>
    <t>expected daily returns</t>
  </si>
  <si>
    <t xml:space="preserve">inverse of covariance matrix </t>
  </si>
  <si>
    <t xml:space="preserve">covariance matrix </t>
  </si>
  <si>
    <t xml:space="preserve">results used for the GMVP weights </t>
  </si>
  <si>
    <t xml:space="preserve">normalising scalar </t>
  </si>
  <si>
    <t xml:space="preserve">weights of each stock </t>
  </si>
  <si>
    <t xml:space="preserve">GMVP </t>
  </si>
  <si>
    <t>https://www.federalreserve.gov/</t>
  </si>
  <si>
    <t>T-bill rate (3 months) :4.32% (feb 2025)</t>
  </si>
  <si>
    <t>optimal risky portfolio (ORP)</t>
  </si>
  <si>
    <t>expected returns</t>
  </si>
  <si>
    <t>risk free rate</t>
  </si>
  <si>
    <r>
      <rPr>
        <b/>
        <sz val="12"/>
        <color theme="1"/>
        <rFont val="Aptos Narrow"/>
        <scheme val="minor"/>
      </rPr>
      <t>wORP=C ^−1 ⋅(μ−rf1)/1^T ⋅C ^−1 ⋅(μ−r f​ 1)</t>
    </r>
    <r>
      <rPr>
        <sz val="12"/>
        <color theme="1"/>
        <rFont val="Aptos Narrow"/>
        <family val="2"/>
        <scheme val="minor"/>
      </rPr>
      <t xml:space="preserve">
​
​
 </t>
    </r>
  </si>
  <si>
    <t xml:space="preserve">Inverse covariance matrix </t>
  </si>
  <si>
    <t xml:space="preserve">expected return vector </t>
  </si>
  <si>
    <t xml:space="preserve">multiply inverse covariance matrix by expected returns vector </t>
  </si>
  <si>
    <t>normalising factor</t>
  </si>
  <si>
    <t>portfolio weights</t>
  </si>
  <si>
    <t>Expected return of ORP</t>
  </si>
  <si>
    <t xml:space="preserve">Volatility of ORP </t>
  </si>
  <si>
    <t>wOCP​=E(RORP​)−rf/​​A⋅σ^2ORP​​</t>
  </si>
  <si>
    <t xml:space="preserve">risk free rate </t>
  </si>
  <si>
    <t>expected return of ORP</t>
  </si>
  <si>
    <t>Volatility of ORP</t>
  </si>
  <si>
    <t>risk aversion</t>
  </si>
  <si>
    <t xml:space="preserve">Weight of ORP in OCP </t>
  </si>
  <si>
    <t xml:space="preserve">ORP in OCP </t>
  </si>
  <si>
    <t>weight of risk free asset</t>
  </si>
  <si>
    <t>wRF= 1-wOCP</t>
  </si>
  <si>
    <t>expected return of OCP</t>
  </si>
  <si>
    <t>volatility of OCP</t>
  </si>
  <si>
    <t>slop of line = sharpe ratio of optimal risk portfolio (ORP)</t>
  </si>
  <si>
    <t>intercept of line = risk- free rate</t>
  </si>
  <si>
    <t xml:space="preserve">CAL= shows tradeoff between risk and return for a 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</si>
</sst>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1"/>
    <xf numFmtId="17" fontId="0" fillId="0" borderId="0" xfId="0" applyNumberFormat="1"/>
    <xf numFmtId="10" fontId="0" fillId="0" borderId="0" xfId="0" applyNumberFormat="1"/>
    <xf numFmtId="0" fontId="4" fillId="0" borderId="0" xfId="0" applyFont="1" applyAlignment="1">
      <alignment wrapText="1"/>
    </xf>
    <xf numFmtId="1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Capital</a:t>
            </a:r>
            <a:r>
              <a:rPr lang="en-GB" baseline="0"/>
              <a:t> Allocation Line (CAL)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OCP!$A$19:$B$19</c:f>
              <c:numCache>
                <c:formatCode>General</c:formatCode>
                <c:ptCount val="2"/>
                <c:pt idx="0">
                  <c:v>0.76968354448029475</c:v>
                </c:pt>
                <c:pt idx="1">
                  <c:v>0.49209875176983697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2-434E-8259-EB7E05AD4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074319"/>
        <c:axId val="638076047"/>
      </c:lineChart>
      <c:catAx>
        <c:axId val="63807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Volatility</a:t>
                </a:r>
                <a:r>
                  <a:rPr lang="en-GB" baseline="0"/>
                  <a:t> of OCP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76047"/>
        <c:crosses val="autoZero"/>
        <c:auto val="1"/>
        <c:lblAlgn val="ctr"/>
        <c:lblOffset val="100"/>
        <c:noMultiLvlLbl val="0"/>
      </c:catAx>
      <c:valAx>
        <c:axId val="6380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</a:t>
                </a:r>
                <a:r>
                  <a:rPr lang="en-GB" baseline="0"/>
                  <a:t> return of OCP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7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514350</xdr:colOff>
      <xdr:row>18</xdr:row>
      <xdr:rowOff>6350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FDC767-C6E4-9900-E1B9-6C2FFF34F503}"/>
            </a:ext>
          </a:extLst>
        </xdr:cNvPr>
        <xdr:cNvSpPr txBox="1"/>
      </xdr:nvSpPr>
      <xdr:spPr>
        <a:xfrm>
          <a:off x="3905250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 b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8660</xdr:colOff>
      <xdr:row>16</xdr:row>
      <xdr:rowOff>172605</xdr:rowOff>
    </xdr:from>
    <xdr:to>
      <xdr:col>7</xdr:col>
      <xdr:colOff>265546</xdr:colOff>
      <xdr:row>31</xdr:row>
      <xdr:rowOff>115455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C6DD64-A438-366E-CE2E-D83F62E80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5A94-4478-2146-BB1C-2092632A2BDE}">
  <dimension ref="A1:H127"/>
  <sheetViews>
    <sheetView zoomScale="91" workbookViewId="0">
      <selection activeCell="D2" sqref="D2"/>
    </sheetView>
  </sheetViews>
  <sheetFormatPr baseColWidth="10" defaultRowHeight="16" x14ac:dyDescent="0.2"/>
  <cols>
    <col min="4" max="4" width="18.33203125" bestFit="1" customWidth="1"/>
    <col min="5" max="5" width="12" customWidth="1"/>
    <col min="6" max="6" width="30.5" bestFit="1" customWidth="1"/>
    <col min="7" max="7" width="36.33203125" customWidth="1"/>
    <col min="8" max="8" width="21.6640625" customWidth="1"/>
  </cols>
  <sheetData>
    <row r="1" spans="1:8" x14ac:dyDescent="0.2">
      <c r="A1" s="1" t="s">
        <v>0</v>
      </c>
      <c r="B1" s="1" t="s">
        <v>79</v>
      </c>
      <c r="C1" s="5" t="s">
        <v>80</v>
      </c>
      <c r="D1" s="5" t="s">
        <v>91</v>
      </c>
      <c r="E1" s="5" t="s">
        <v>81</v>
      </c>
      <c r="F1" s="5" t="s">
        <v>83</v>
      </c>
      <c r="G1" s="5" t="s">
        <v>88</v>
      </c>
      <c r="H1" s="5"/>
    </row>
    <row r="2" spans="1:8" ht="20" customHeight="1" x14ac:dyDescent="0.2">
      <c r="A2" s="2" t="s">
        <v>1</v>
      </c>
      <c r="B2" s="2">
        <v>245.83</v>
      </c>
      <c r="C2">
        <f>B3-B2/B2</f>
        <v>243.87</v>
      </c>
      <c r="D2">
        <f>AVERAGE(C:C)</f>
        <v>230.12452380952374</v>
      </c>
      <c r="E2">
        <f>_xlfn.STDEV.P(C2:C127)</f>
        <v>22.803688388905904</v>
      </c>
      <c r="F2" s="4" t="s">
        <v>84</v>
      </c>
      <c r="G2" t="s">
        <v>89</v>
      </c>
    </row>
    <row r="3" spans="1:8" x14ac:dyDescent="0.2">
      <c r="A3" s="2" t="s">
        <v>2</v>
      </c>
      <c r="B3" s="2">
        <v>244.87</v>
      </c>
      <c r="C3">
        <f t="shared" ref="C3:C66" si="0">B4-B3/B3</f>
        <v>243.47</v>
      </c>
      <c r="F3" t="s">
        <v>85</v>
      </c>
      <c r="G3">
        <f>_xlfn.STDEV.S(C3:C128) * SQRT(252)</f>
        <v>364.37426692674114</v>
      </c>
    </row>
    <row r="4" spans="1:8" x14ac:dyDescent="0.2">
      <c r="A4" s="2" t="s">
        <v>3</v>
      </c>
      <c r="B4" s="2">
        <v>244.47</v>
      </c>
      <c r="C4">
        <f t="shared" si="0"/>
        <v>243.6</v>
      </c>
      <c r="F4" t="s">
        <v>86</v>
      </c>
    </row>
    <row r="5" spans="1:8" x14ac:dyDescent="0.2">
      <c r="A5" s="2" t="s">
        <v>4</v>
      </c>
      <c r="B5" s="2">
        <v>244.6</v>
      </c>
      <c r="C5">
        <f t="shared" si="0"/>
        <v>240.53</v>
      </c>
      <c r="F5" t="s">
        <v>87</v>
      </c>
    </row>
    <row r="6" spans="1:8" x14ac:dyDescent="0.2">
      <c r="A6" s="2" t="s">
        <v>5</v>
      </c>
      <c r="B6" s="2">
        <v>241.53</v>
      </c>
      <c r="C6">
        <f t="shared" si="0"/>
        <v>235.87</v>
      </c>
      <c r="F6">
        <f>(B127/B2)^(1/0.5)-1</f>
        <v>-0.15100526333818343</v>
      </c>
    </row>
    <row r="7" spans="1:8" x14ac:dyDescent="0.2">
      <c r="A7" s="3">
        <v>45993</v>
      </c>
      <c r="B7" s="2">
        <v>236.87</v>
      </c>
      <c r="C7">
        <f>B8-B7/B7</f>
        <v>231.62</v>
      </c>
    </row>
    <row r="8" spans="1:8" x14ac:dyDescent="0.2">
      <c r="A8" s="3">
        <v>45963</v>
      </c>
      <c r="B8" s="2">
        <v>232.62</v>
      </c>
      <c r="C8">
        <f t="shared" si="0"/>
        <v>226.65</v>
      </c>
    </row>
    <row r="9" spans="1:8" x14ac:dyDescent="0.2">
      <c r="A9" s="3">
        <v>45932</v>
      </c>
      <c r="B9" s="2">
        <v>227.65</v>
      </c>
      <c r="C9">
        <f t="shared" si="0"/>
        <v>226.63</v>
      </c>
    </row>
    <row r="10" spans="1:8" x14ac:dyDescent="0.2">
      <c r="A10" s="3">
        <v>45840</v>
      </c>
      <c r="B10" s="2">
        <v>227.63</v>
      </c>
      <c r="C10">
        <f t="shared" si="0"/>
        <v>232.22</v>
      </c>
    </row>
    <row r="11" spans="1:8" x14ac:dyDescent="0.2">
      <c r="A11" s="3">
        <v>45810</v>
      </c>
      <c r="B11" s="2">
        <v>233.22</v>
      </c>
      <c r="C11">
        <f t="shared" si="0"/>
        <v>231.47</v>
      </c>
    </row>
    <row r="12" spans="1:8" x14ac:dyDescent="0.2">
      <c r="A12" s="3">
        <v>45779</v>
      </c>
      <c r="B12" s="2">
        <v>232.47</v>
      </c>
      <c r="C12">
        <f t="shared" si="0"/>
        <v>231.8</v>
      </c>
    </row>
    <row r="13" spans="1:8" x14ac:dyDescent="0.2">
      <c r="A13" s="3">
        <v>45749</v>
      </c>
      <c r="B13" s="2">
        <v>232.8</v>
      </c>
      <c r="C13">
        <f t="shared" si="0"/>
        <v>227.01</v>
      </c>
    </row>
    <row r="14" spans="1:8" x14ac:dyDescent="0.2">
      <c r="A14" s="3">
        <v>45718</v>
      </c>
      <c r="B14" s="2">
        <v>228.01</v>
      </c>
      <c r="C14">
        <f t="shared" si="0"/>
        <v>235</v>
      </c>
    </row>
    <row r="15" spans="1:8" x14ac:dyDescent="0.2">
      <c r="A15" s="2" t="s">
        <v>6</v>
      </c>
      <c r="B15" s="2">
        <v>236</v>
      </c>
      <c r="C15">
        <f t="shared" si="0"/>
        <v>236.59</v>
      </c>
    </row>
    <row r="16" spans="1:8" x14ac:dyDescent="0.2">
      <c r="A16" s="2" t="s">
        <v>7</v>
      </c>
      <c r="B16" s="2">
        <v>237.59</v>
      </c>
      <c r="C16">
        <f t="shared" si="0"/>
        <v>238.36</v>
      </c>
    </row>
    <row r="17" spans="1:3" x14ac:dyDescent="0.2">
      <c r="A17" s="2" t="s">
        <v>8</v>
      </c>
      <c r="B17" s="2">
        <v>239.36</v>
      </c>
      <c r="C17">
        <f t="shared" si="0"/>
        <v>237.26</v>
      </c>
    </row>
    <row r="18" spans="1:3" x14ac:dyDescent="0.2">
      <c r="A18" s="2" t="s">
        <v>9</v>
      </c>
      <c r="B18" s="2">
        <v>238.26</v>
      </c>
      <c r="C18">
        <f t="shared" si="0"/>
        <v>228.86</v>
      </c>
    </row>
    <row r="19" spans="1:3" x14ac:dyDescent="0.2">
      <c r="A19" s="2" t="s">
        <v>10</v>
      </c>
      <c r="B19" s="2">
        <v>229.86</v>
      </c>
      <c r="C19">
        <f t="shared" si="0"/>
        <v>221.78</v>
      </c>
    </row>
    <row r="20" spans="1:3" x14ac:dyDescent="0.2">
      <c r="A20" s="2" t="s">
        <v>11</v>
      </c>
      <c r="B20" s="2">
        <v>222.78</v>
      </c>
      <c r="C20">
        <f t="shared" si="0"/>
        <v>222.66</v>
      </c>
    </row>
    <row r="21" spans="1:3" x14ac:dyDescent="0.2">
      <c r="A21" s="2" t="s">
        <v>12</v>
      </c>
      <c r="B21" s="2">
        <v>223.66</v>
      </c>
      <c r="C21">
        <f t="shared" si="0"/>
        <v>222.83</v>
      </c>
    </row>
    <row r="22" spans="1:3" x14ac:dyDescent="0.2">
      <c r="A22" s="2" t="s">
        <v>13</v>
      </c>
      <c r="B22" s="2">
        <v>223.83</v>
      </c>
      <c r="C22">
        <f t="shared" si="0"/>
        <v>221.64</v>
      </c>
    </row>
    <row r="23" spans="1:3" x14ac:dyDescent="0.2">
      <c r="A23" s="2" t="s">
        <v>14</v>
      </c>
      <c r="B23" s="2">
        <v>222.64</v>
      </c>
      <c r="C23">
        <f t="shared" si="0"/>
        <v>228.98</v>
      </c>
    </row>
    <row r="24" spans="1:3" x14ac:dyDescent="0.2">
      <c r="A24" s="2" t="s">
        <v>15</v>
      </c>
      <c r="B24" s="2">
        <v>229.98</v>
      </c>
      <c r="C24">
        <f t="shared" si="0"/>
        <v>227.26</v>
      </c>
    </row>
    <row r="25" spans="1:3" x14ac:dyDescent="0.2">
      <c r="A25" s="2" t="s">
        <v>16</v>
      </c>
      <c r="B25" s="2">
        <v>228.26</v>
      </c>
      <c r="C25">
        <f t="shared" si="0"/>
        <v>236.87</v>
      </c>
    </row>
    <row r="26" spans="1:3" x14ac:dyDescent="0.2">
      <c r="A26" s="2" t="s">
        <v>17</v>
      </c>
      <c r="B26" s="2">
        <v>237.87</v>
      </c>
      <c r="C26">
        <f t="shared" si="0"/>
        <v>232.28</v>
      </c>
    </row>
    <row r="27" spans="1:3" x14ac:dyDescent="0.2">
      <c r="A27" s="2" t="s">
        <v>18</v>
      </c>
      <c r="B27" s="2">
        <v>233.28</v>
      </c>
      <c r="C27">
        <f t="shared" si="0"/>
        <v>233.4</v>
      </c>
    </row>
    <row r="28" spans="1:3" x14ac:dyDescent="0.2">
      <c r="A28" s="2" t="s">
        <v>19</v>
      </c>
      <c r="B28" s="2">
        <v>234.4</v>
      </c>
      <c r="C28">
        <f t="shared" si="0"/>
        <v>235.85</v>
      </c>
    </row>
    <row r="29" spans="1:3" x14ac:dyDescent="0.2">
      <c r="A29" s="3">
        <v>45931</v>
      </c>
      <c r="B29" s="2">
        <v>236.85</v>
      </c>
      <c r="C29">
        <f t="shared" si="0"/>
        <v>241.7</v>
      </c>
    </row>
    <row r="30" spans="1:3" x14ac:dyDescent="0.2">
      <c r="A30" s="3">
        <v>45870</v>
      </c>
      <c r="B30" s="2">
        <v>242.7</v>
      </c>
      <c r="C30">
        <f t="shared" si="0"/>
        <v>241.21</v>
      </c>
    </row>
    <row r="31" spans="1:3" x14ac:dyDescent="0.2">
      <c r="A31" s="3">
        <v>45839</v>
      </c>
      <c r="B31" s="2">
        <v>242.21</v>
      </c>
      <c r="C31">
        <f t="shared" si="0"/>
        <v>244</v>
      </c>
    </row>
    <row r="32" spans="1:3" x14ac:dyDescent="0.2">
      <c r="A32" s="3">
        <v>45809</v>
      </c>
      <c r="B32" s="2">
        <v>245</v>
      </c>
      <c r="C32">
        <f t="shared" si="0"/>
        <v>242.36</v>
      </c>
    </row>
    <row r="33" spans="1:3" x14ac:dyDescent="0.2">
      <c r="A33" s="3">
        <v>45717</v>
      </c>
      <c r="B33" s="2">
        <v>243.36</v>
      </c>
      <c r="C33">
        <f t="shared" si="0"/>
        <v>242.85</v>
      </c>
    </row>
    <row r="34" spans="1:3" x14ac:dyDescent="0.2">
      <c r="A34" s="3">
        <v>45689</v>
      </c>
      <c r="B34" s="2">
        <v>243.85</v>
      </c>
      <c r="C34">
        <f t="shared" si="0"/>
        <v>249.42</v>
      </c>
    </row>
    <row r="35" spans="1:3" x14ac:dyDescent="0.2">
      <c r="A35" s="2" t="s">
        <v>20</v>
      </c>
      <c r="B35" s="2">
        <v>250.42</v>
      </c>
      <c r="C35">
        <f t="shared" si="0"/>
        <v>251.2</v>
      </c>
    </row>
    <row r="36" spans="1:3" x14ac:dyDescent="0.2">
      <c r="A36" s="2" t="s">
        <v>21</v>
      </c>
      <c r="B36" s="2">
        <v>252.2</v>
      </c>
      <c r="C36">
        <f t="shared" si="0"/>
        <v>254.59</v>
      </c>
    </row>
    <row r="37" spans="1:3" x14ac:dyDescent="0.2">
      <c r="A37" s="2" t="s">
        <v>22</v>
      </c>
      <c r="B37" s="2">
        <v>255.59</v>
      </c>
      <c r="C37">
        <f t="shared" si="0"/>
        <v>258.02</v>
      </c>
    </row>
    <row r="38" spans="1:3" x14ac:dyDescent="0.2">
      <c r="A38" s="2" t="s">
        <v>23</v>
      </c>
      <c r="B38" s="2">
        <v>259.02</v>
      </c>
      <c r="C38">
        <f t="shared" si="0"/>
        <v>257.2</v>
      </c>
    </row>
    <row r="39" spans="1:3" x14ac:dyDescent="0.2">
      <c r="A39" s="2" t="s">
        <v>24</v>
      </c>
      <c r="B39" s="2">
        <v>258.2</v>
      </c>
      <c r="C39">
        <f t="shared" si="0"/>
        <v>254.27</v>
      </c>
    </row>
    <row r="40" spans="1:3" x14ac:dyDescent="0.2">
      <c r="A40" s="2" t="s">
        <v>25</v>
      </c>
      <c r="B40" s="2">
        <v>255.27</v>
      </c>
      <c r="C40">
        <f t="shared" si="0"/>
        <v>253.49</v>
      </c>
    </row>
    <row r="41" spans="1:3" x14ac:dyDescent="0.2">
      <c r="A41" s="2" t="s">
        <v>26</v>
      </c>
      <c r="B41" s="2">
        <v>254.49</v>
      </c>
      <c r="C41">
        <f t="shared" si="0"/>
        <v>248.79</v>
      </c>
    </row>
    <row r="42" spans="1:3" x14ac:dyDescent="0.2">
      <c r="A42" s="2" t="s">
        <v>27</v>
      </c>
      <c r="B42" s="2">
        <v>249.79</v>
      </c>
      <c r="C42">
        <f t="shared" si="0"/>
        <v>247.05</v>
      </c>
    </row>
    <row r="43" spans="1:3" x14ac:dyDescent="0.2">
      <c r="A43" s="2" t="s">
        <v>28</v>
      </c>
      <c r="B43" s="2">
        <v>248.05</v>
      </c>
      <c r="C43">
        <f t="shared" si="0"/>
        <v>252.48</v>
      </c>
    </row>
    <row r="44" spans="1:3" x14ac:dyDescent="0.2">
      <c r="A44" s="2" t="s">
        <v>29</v>
      </c>
      <c r="B44" s="2">
        <v>253.48</v>
      </c>
      <c r="C44">
        <f t="shared" si="0"/>
        <v>250.04</v>
      </c>
    </row>
    <row r="45" spans="1:3" x14ac:dyDescent="0.2">
      <c r="A45" s="2" t="s">
        <v>30</v>
      </c>
      <c r="B45" s="2">
        <v>251.04</v>
      </c>
      <c r="C45">
        <f t="shared" si="0"/>
        <v>247.13</v>
      </c>
    </row>
    <row r="46" spans="1:3" x14ac:dyDescent="0.2">
      <c r="A46" s="2" t="s">
        <v>31</v>
      </c>
      <c r="B46" s="2">
        <v>248.13</v>
      </c>
      <c r="C46">
        <f t="shared" si="0"/>
        <v>246.96</v>
      </c>
    </row>
    <row r="47" spans="1:3" x14ac:dyDescent="0.2">
      <c r="A47" s="3">
        <v>45638</v>
      </c>
      <c r="B47" s="2">
        <v>247.96</v>
      </c>
      <c r="C47">
        <f t="shared" si="0"/>
        <v>245.49</v>
      </c>
    </row>
    <row r="48" spans="1:3" x14ac:dyDescent="0.2">
      <c r="A48" s="3">
        <v>45608</v>
      </c>
      <c r="B48" s="2">
        <v>246.49</v>
      </c>
      <c r="C48">
        <f t="shared" si="0"/>
        <v>246.77</v>
      </c>
    </row>
    <row r="49" spans="1:3" x14ac:dyDescent="0.2">
      <c r="A49" s="3">
        <v>45577</v>
      </c>
      <c r="B49" s="2">
        <v>247.77</v>
      </c>
      <c r="C49">
        <f t="shared" si="0"/>
        <v>245.75</v>
      </c>
    </row>
    <row r="50" spans="1:3" x14ac:dyDescent="0.2">
      <c r="A50" s="3">
        <v>45547</v>
      </c>
      <c r="B50" s="2">
        <v>246.75</v>
      </c>
      <c r="C50">
        <f t="shared" si="0"/>
        <v>241.84</v>
      </c>
    </row>
    <row r="51" spans="1:3" x14ac:dyDescent="0.2">
      <c r="A51" s="3">
        <v>45455</v>
      </c>
      <c r="B51" s="2">
        <v>242.84</v>
      </c>
      <c r="C51">
        <f t="shared" si="0"/>
        <v>242.04</v>
      </c>
    </row>
    <row r="52" spans="1:3" x14ac:dyDescent="0.2">
      <c r="A52" s="3">
        <v>45424</v>
      </c>
      <c r="B52" s="2">
        <v>243.04</v>
      </c>
      <c r="C52">
        <f t="shared" si="0"/>
        <v>242.01</v>
      </c>
    </row>
    <row r="53" spans="1:3" x14ac:dyDescent="0.2">
      <c r="A53" s="3">
        <v>45394</v>
      </c>
      <c r="B53" s="2">
        <v>243.01</v>
      </c>
      <c r="C53">
        <f t="shared" si="0"/>
        <v>241.65</v>
      </c>
    </row>
    <row r="54" spans="1:3" x14ac:dyDescent="0.2">
      <c r="A54" s="3">
        <v>45363</v>
      </c>
      <c r="B54" s="2">
        <v>242.65</v>
      </c>
      <c r="C54">
        <f t="shared" si="0"/>
        <v>238.59</v>
      </c>
    </row>
    <row r="55" spans="1:3" x14ac:dyDescent="0.2">
      <c r="A55" s="3">
        <v>45334</v>
      </c>
      <c r="B55" s="2">
        <v>239.59</v>
      </c>
      <c r="C55">
        <f t="shared" si="0"/>
        <v>236.33</v>
      </c>
    </row>
    <row r="56" spans="1:3" x14ac:dyDescent="0.2">
      <c r="A56" s="2" t="s">
        <v>32</v>
      </c>
      <c r="B56" s="2">
        <v>237.33</v>
      </c>
      <c r="C56">
        <f t="shared" si="0"/>
        <v>233.93</v>
      </c>
    </row>
    <row r="57" spans="1:3" x14ac:dyDescent="0.2">
      <c r="A57" s="2" t="s">
        <v>33</v>
      </c>
      <c r="B57" s="2">
        <v>234.93</v>
      </c>
      <c r="C57">
        <f t="shared" si="0"/>
        <v>234.06</v>
      </c>
    </row>
    <row r="58" spans="1:3" x14ac:dyDescent="0.2">
      <c r="A58" s="2" t="s">
        <v>34</v>
      </c>
      <c r="B58" s="2">
        <v>235.06</v>
      </c>
      <c r="C58">
        <f t="shared" si="0"/>
        <v>231.87</v>
      </c>
    </row>
    <row r="59" spans="1:3" x14ac:dyDescent="0.2">
      <c r="A59" s="2" t="s">
        <v>35</v>
      </c>
      <c r="B59" s="2">
        <v>232.87</v>
      </c>
      <c r="C59">
        <f t="shared" si="0"/>
        <v>228.87</v>
      </c>
    </row>
    <row r="60" spans="1:3" x14ac:dyDescent="0.2">
      <c r="A60" s="2" t="s">
        <v>36</v>
      </c>
      <c r="B60" s="2">
        <v>229.87</v>
      </c>
      <c r="C60">
        <f t="shared" si="0"/>
        <v>227.52</v>
      </c>
    </row>
    <row r="61" spans="1:3" x14ac:dyDescent="0.2">
      <c r="A61" s="2" t="s">
        <v>37</v>
      </c>
      <c r="B61" s="2">
        <v>228.52</v>
      </c>
      <c r="C61">
        <f t="shared" si="0"/>
        <v>228</v>
      </c>
    </row>
    <row r="62" spans="1:3" x14ac:dyDescent="0.2">
      <c r="A62" s="2" t="s">
        <v>38</v>
      </c>
      <c r="B62" s="2">
        <v>229</v>
      </c>
      <c r="C62">
        <f t="shared" si="0"/>
        <v>227.28</v>
      </c>
    </row>
    <row r="63" spans="1:3" x14ac:dyDescent="0.2">
      <c r="A63" s="2" t="s">
        <v>39</v>
      </c>
      <c r="B63" s="2">
        <v>228.28</v>
      </c>
      <c r="C63">
        <f t="shared" si="0"/>
        <v>227.02</v>
      </c>
    </row>
    <row r="64" spans="1:3" x14ac:dyDescent="0.2">
      <c r="A64" s="2" t="s">
        <v>40</v>
      </c>
      <c r="B64" s="2">
        <v>228.02</v>
      </c>
      <c r="C64">
        <f t="shared" si="0"/>
        <v>224</v>
      </c>
    </row>
    <row r="65" spans="1:3" x14ac:dyDescent="0.2">
      <c r="A65" s="2" t="s">
        <v>41</v>
      </c>
      <c r="B65" s="2">
        <v>225</v>
      </c>
      <c r="C65">
        <f t="shared" si="0"/>
        <v>227.22</v>
      </c>
    </row>
    <row r="66" spans="1:3" x14ac:dyDescent="0.2">
      <c r="A66" s="2" t="s">
        <v>42</v>
      </c>
      <c r="B66" s="2">
        <v>228.22</v>
      </c>
      <c r="C66">
        <f t="shared" si="0"/>
        <v>224.12</v>
      </c>
    </row>
    <row r="67" spans="1:3" x14ac:dyDescent="0.2">
      <c r="A67" s="2" t="s">
        <v>43</v>
      </c>
      <c r="B67" s="2">
        <v>225.12</v>
      </c>
      <c r="C67">
        <f t="shared" ref="C67:C127" si="1">B68-B67/B67</f>
        <v>223.23</v>
      </c>
    </row>
    <row r="68" spans="1:3" x14ac:dyDescent="0.2">
      <c r="A68" s="3">
        <v>45637</v>
      </c>
      <c r="B68" s="2">
        <v>224.23</v>
      </c>
      <c r="C68">
        <f t="shared" si="1"/>
        <v>223.23</v>
      </c>
    </row>
    <row r="69" spans="1:3" x14ac:dyDescent="0.2">
      <c r="A69" s="3">
        <v>45607</v>
      </c>
      <c r="B69" s="2">
        <v>224.23</v>
      </c>
      <c r="C69">
        <f t="shared" si="1"/>
        <v>225.96</v>
      </c>
    </row>
    <row r="70" spans="1:3" x14ac:dyDescent="0.2">
      <c r="A70" s="3">
        <v>45515</v>
      </c>
      <c r="B70" s="2">
        <v>226.96</v>
      </c>
      <c r="C70">
        <f t="shared" si="1"/>
        <v>226.48</v>
      </c>
    </row>
    <row r="71" spans="1:3" x14ac:dyDescent="0.2">
      <c r="A71" s="3">
        <v>45484</v>
      </c>
      <c r="B71" s="2">
        <v>227.48</v>
      </c>
      <c r="C71">
        <f t="shared" si="1"/>
        <v>221.72</v>
      </c>
    </row>
    <row r="72" spans="1:3" x14ac:dyDescent="0.2">
      <c r="A72" s="3">
        <v>45454</v>
      </c>
      <c r="B72" s="2">
        <v>222.72</v>
      </c>
      <c r="C72">
        <f t="shared" si="1"/>
        <v>222.45</v>
      </c>
    </row>
    <row r="73" spans="1:3" x14ac:dyDescent="0.2">
      <c r="A73" s="3">
        <v>45423</v>
      </c>
      <c r="B73" s="2">
        <v>223.45</v>
      </c>
      <c r="C73">
        <f t="shared" si="1"/>
        <v>221.01</v>
      </c>
    </row>
    <row r="74" spans="1:3" x14ac:dyDescent="0.2">
      <c r="A74" s="3">
        <v>45393</v>
      </c>
      <c r="B74" s="2">
        <v>222.01</v>
      </c>
      <c r="C74">
        <f t="shared" si="1"/>
        <v>221.91</v>
      </c>
    </row>
    <row r="75" spans="1:3" x14ac:dyDescent="0.2">
      <c r="A75" s="3">
        <v>45302</v>
      </c>
      <c r="B75" s="2">
        <v>222.91</v>
      </c>
      <c r="C75">
        <f t="shared" si="1"/>
        <v>224.91</v>
      </c>
    </row>
    <row r="76" spans="1:3" x14ac:dyDescent="0.2">
      <c r="A76" s="2" t="s">
        <v>44</v>
      </c>
      <c r="B76" s="2">
        <v>225.91</v>
      </c>
      <c r="C76">
        <f t="shared" si="1"/>
        <v>229.1</v>
      </c>
    </row>
    <row r="77" spans="1:3" x14ac:dyDescent="0.2">
      <c r="A77" s="2" t="s">
        <v>45</v>
      </c>
      <c r="B77" s="2">
        <v>230.1</v>
      </c>
      <c r="C77">
        <f t="shared" si="1"/>
        <v>232.67</v>
      </c>
    </row>
    <row r="78" spans="1:3" x14ac:dyDescent="0.2">
      <c r="A78" s="2" t="s">
        <v>46</v>
      </c>
      <c r="B78" s="2">
        <v>233.67</v>
      </c>
      <c r="C78">
        <f t="shared" si="1"/>
        <v>232.4</v>
      </c>
    </row>
    <row r="79" spans="1:3" x14ac:dyDescent="0.2">
      <c r="A79" s="2" t="s">
        <v>47</v>
      </c>
      <c r="B79" s="2">
        <v>233.4</v>
      </c>
      <c r="C79">
        <f t="shared" si="1"/>
        <v>230.41</v>
      </c>
    </row>
    <row r="80" spans="1:3" x14ac:dyDescent="0.2">
      <c r="A80" s="2" t="s">
        <v>48</v>
      </c>
      <c r="B80" s="2">
        <v>231.41</v>
      </c>
      <c r="C80">
        <f t="shared" si="1"/>
        <v>229.57</v>
      </c>
    </row>
    <row r="81" spans="1:3" x14ac:dyDescent="0.2">
      <c r="A81" s="2" t="s">
        <v>49</v>
      </c>
      <c r="B81" s="2">
        <v>230.57</v>
      </c>
      <c r="C81">
        <f t="shared" si="1"/>
        <v>229.76</v>
      </c>
    </row>
    <row r="82" spans="1:3" x14ac:dyDescent="0.2">
      <c r="A82" s="2" t="s">
        <v>50</v>
      </c>
      <c r="B82" s="2">
        <v>230.76</v>
      </c>
      <c r="C82">
        <f t="shared" si="1"/>
        <v>234.86</v>
      </c>
    </row>
    <row r="83" spans="1:3" x14ac:dyDescent="0.2">
      <c r="A83" s="2" t="s">
        <v>51</v>
      </c>
      <c r="B83" s="2">
        <v>235.86</v>
      </c>
      <c r="C83">
        <f t="shared" si="1"/>
        <v>235.48</v>
      </c>
    </row>
    <row r="84" spans="1:3" x14ac:dyDescent="0.2">
      <c r="A84" s="2" t="s">
        <v>52</v>
      </c>
      <c r="B84" s="2">
        <v>236.48</v>
      </c>
      <c r="C84">
        <f t="shared" si="1"/>
        <v>234</v>
      </c>
    </row>
    <row r="85" spans="1:3" x14ac:dyDescent="0.2">
      <c r="A85" s="2" t="s">
        <v>53</v>
      </c>
      <c r="B85" s="2">
        <v>235</v>
      </c>
      <c r="C85">
        <f t="shared" si="1"/>
        <v>231.15</v>
      </c>
    </row>
    <row r="86" spans="1:3" x14ac:dyDescent="0.2">
      <c r="A86" s="2" t="s">
        <v>54</v>
      </c>
      <c r="B86" s="2">
        <v>232.15</v>
      </c>
      <c r="C86">
        <f t="shared" si="1"/>
        <v>230.78</v>
      </c>
    </row>
    <row r="87" spans="1:3" x14ac:dyDescent="0.2">
      <c r="A87" s="2" t="s">
        <v>55</v>
      </c>
      <c r="B87" s="2">
        <v>231.78</v>
      </c>
      <c r="C87">
        <f t="shared" si="1"/>
        <v>232.85</v>
      </c>
    </row>
    <row r="88" spans="1:3" x14ac:dyDescent="0.2">
      <c r="A88" s="2" t="s">
        <v>56</v>
      </c>
      <c r="B88" s="2">
        <v>233.85</v>
      </c>
      <c r="C88">
        <f t="shared" si="1"/>
        <v>230.3</v>
      </c>
    </row>
    <row r="89" spans="1:3" x14ac:dyDescent="0.2">
      <c r="A89" s="2" t="s">
        <v>57</v>
      </c>
      <c r="B89" s="2">
        <v>231.3</v>
      </c>
      <c r="C89">
        <f t="shared" si="1"/>
        <v>226.55</v>
      </c>
    </row>
    <row r="90" spans="1:3" x14ac:dyDescent="0.2">
      <c r="A90" s="3">
        <v>45606</v>
      </c>
      <c r="B90" s="2">
        <v>227.55</v>
      </c>
      <c r="C90">
        <f t="shared" si="1"/>
        <v>228.04</v>
      </c>
    </row>
    <row r="91" spans="1:3" x14ac:dyDescent="0.2">
      <c r="A91" s="3">
        <v>45575</v>
      </c>
      <c r="B91" s="2">
        <v>229.04</v>
      </c>
      <c r="C91">
        <f t="shared" si="1"/>
        <v>228.54</v>
      </c>
    </row>
    <row r="92" spans="1:3" x14ac:dyDescent="0.2">
      <c r="A92" s="3">
        <v>45545</v>
      </c>
      <c r="B92" s="2">
        <v>229.54</v>
      </c>
      <c r="C92">
        <f t="shared" si="1"/>
        <v>224.77</v>
      </c>
    </row>
    <row r="93" spans="1:3" x14ac:dyDescent="0.2">
      <c r="A93" s="3">
        <v>45514</v>
      </c>
      <c r="B93" s="2">
        <v>225.77</v>
      </c>
      <c r="C93">
        <f t="shared" si="1"/>
        <v>220.69</v>
      </c>
    </row>
    <row r="94" spans="1:3" x14ac:dyDescent="0.2">
      <c r="A94" s="3">
        <v>45483</v>
      </c>
      <c r="B94" s="2">
        <v>221.69</v>
      </c>
      <c r="C94">
        <f t="shared" si="1"/>
        <v>225.8</v>
      </c>
    </row>
    <row r="95" spans="1:3" x14ac:dyDescent="0.2">
      <c r="A95" s="3">
        <v>45392</v>
      </c>
      <c r="B95" s="2">
        <v>226.8</v>
      </c>
      <c r="C95">
        <f t="shared" si="1"/>
        <v>224.67</v>
      </c>
    </row>
    <row r="96" spans="1:3" x14ac:dyDescent="0.2">
      <c r="A96" s="3">
        <v>45361</v>
      </c>
      <c r="B96" s="2">
        <v>225.67</v>
      </c>
      <c r="C96">
        <f t="shared" si="1"/>
        <v>225.78</v>
      </c>
    </row>
    <row r="97" spans="1:3" x14ac:dyDescent="0.2">
      <c r="A97" s="3">
        <v>45332</v>
      </c>
      <c r="B97" s="2">
        <v>226.78</v>
      </c>
      <c r="C97">
        <f t="shared" si="1"/>
        <v>225.21</v>
      </c>
    </row>
    <row r="98" spans="1:3" x14ac:dyDescent="0.2">
      <c r="A98" s="3">
        <v>45301</v>
      </c>
      <c r="B98" s="2">
        <v>226.21</v>
      </c>
      <c r="C98">
        <f t="shared" si="1"/>
        <v>232</v>
      </c>
    </row>
    <row r="99" spans="1:3" x14ac:dyDescent="0.2">
      <c r="A99" s="2" t="s">
        <v>58</v>
      </c>
      <c r="B99" s="2">
        <v>233</v>
      </c>
      <c r="C99">
        <f t="shared" si="1"/>
        <v>226.79</v>
      </c>
    </row>
    <row r="100" spans="1:3" x14ac:dyDescent="0.2">
      <c r="A100" s="2" t="s">
        <v>59</v>
      </c>
      <c r="B100" s="2">
        <v>227.79</v>
      </c>
      <c r="C100">
        <f t="shared" si="1"/>
        <v>226.52</v>
      </c>
    </row>
    <row r="101" spans="1:3" x14ac:dyDescent="0.2">
      <c r="A101" s="2" t="s">
        <v>60</v>
      </c>
      <c r="B101" s="2">
        <v>227.52</v>
      </c>
      <c r="C101">
        <f t="shared" si="1"/>
        <v>225.37</v>
      </c>
    </row>
    <row r="102" spans="1:3" x14ac:dyDescent="0.2">
      <c r="A102" s="2" t="s">
        <v>61</v>
      </c>
      <c r="B102" s="2">
        <v>226.37</v>
      </c>
      <c r="C102">
        <f t="shared" si="1"/>
        <v>226.37</v>
      </c>
    </row>
    <row r="103" spans="1:3" x14ac:dyDescent="0.2">
      <c r="A103" s="2" t="s">
        <v>62</v>
      </c>
      <c r="B103" s="2">
        <v>227.37</v>
      </c>
      <c r="C103">
        <f t="shared" si="1"/>
        <v>225.47</v>
      </c>
    </row>
    <row r="104" spans="1:3" x14ac:dyDescent="0.2">
      <c r="A104" s="2" t="s">
        <v>63</v>
      </c>
      <c r="B104" s="2">
        <v>226.47</v>
      </c>
      <c r="C104">
        <f t="shared" si="1"/>
        <v>227.2</v>
      </c>
    </row>
    <row r="105" spans="1:3" x14ac:dyDescent="0.2">
      <c r="A105" s="2" t="s">
        <v>64</v>
      </c>
      <c r="B105" s="2">
        <v>228.2</v>
      </c>
      <c r="C105">
        <f t="shared" si="1"/>
        <v>227.87</v>
      </c>
    </row>
    <row r="106" spans="1:3" x14ac:dyDescent="0.2">
      <c r="A106" s="2" t="s">
        <v>65</v>
      </c>
      <c r="B106" s="2">
        <v>228.87</v>
      </c>
      <c r="C106">
        <f t="shared" si="1"/>
        <v>219.69</v>
      </c>
    </row>
    <row r="107" spans="1:3" x14ac:dyDescent="0.2">
      <c r="A107" s="2" t="s">
        <v>66</v>
      </c>
      <c r="B107" s="2">
        <v>220.69</v>
      </c>
      <c r="C107">
        <f t="shared" si="1"/>
        <v>215.79</v>
      </c>
    </row>
    <row r="108" spans="1:3" x14ac:dyDescent="0.2">
      <c r="A108" s="2" t="s">
        <v>67</v>
      </c>
      <c r="B108" s="2">
        <v>216.79</v>
      </c>
      <c r="C108">
        <f t="shared" si="1"/>
        <v>215.32</v>
      </c>
    </row>
    <row r="109" spans="1:3" x14ac:dyDescent="0.2">
      <c r="A109" s="2" t="s">
        <v>68</v>
      </c>
      <c r="B109" s="2">
        <v>216.32</v>
      </c>
      <c r="C109">
        <f t="shared" si="1"/>
        <v>221.5</v>
      </c>
    </row>
    <row r="110" spans="1:3" x14ac:dyDescent="0.2">
      <c r="A110" s="2" t="s">
        <v>69</v>
      </c>
      <c r="B110" s="2">
        <v>222.5</v>
      </c>
      <c r="C110">
        <f t="shared" si="1"/>
        <v>221.77</v>
      </c>
    </row>
    <row r="111" spans="1:3" x14ac:dyDescent="0.2">
      <c r="A111" s="3">
        <v>45635</v>
      </c>
      <c r="B111" s="2">
        <v>222.77</v>
      </c>
      <c r="C111">
        <f t="shared" si="1"/>
        <v>221.66</v>
      </c>
    </row>
    <row r="112" spans="1:3" x14ac:dyDescent="0.2">
      <c r="A112" s="3">
        <v>45605</v>
      </c>
      <c r="B112" s="2">
        <v>222.66</v>
      </c>
      <c r="C112">
        <f t="shared" si="1"/>
        <v>219.11</v>
      </c>
    </row>
    <row r="113" spans="1:3" x14ac:dyDescent="0.2">
      <c r="A113" s="3">
        <v>45574</v>
      </c>
      <c r="B113" s="2">
        <v>220.11</v>
      </c>
      <c r="C113">
        <f t="shared" si="1"/>
        <v>219.91</v>
      </c>
    </row>
    <row r="114" spans="1:3" x14ac:dyDescent="0.2">
      <c r="A114" s="3">
        <v>45544</v>
      </c>
      <c r="B114" s="2">
        <v>220.91</v>
      </c>
      <c r="C114">
        <f t="shared" si="1"/>
        <v>219.82</v>
      </c>
    </row>
    <row r="115" spans="1:3" x14ac:dyDescent="0.2">
      <c r="A115" s="3">
        <v>45452</v>
      </c>
      <c r="B115" s="2">
        <v>220.82</v>
      </c>
      <c r="C115">
        <f t="shared" si="1"/>
        <v>221.38</v>
      </c>
    </row>
    <row r="116" spans="1:3" x14ac:dyDescent="0.2">
      <c r="A116" s="3">
        <v>45421</v>
      </c>
      <c r="B116" s="2">
        <v>222.38</v>
      </c>
      <c r="C116">
        <f t="shared" si="1"/>
        <v>219.85</v>
      </c>
    </row>
    <row r="117" spans="1:3" x14ac:dyDescent="0.2">
      <c r="A117" s="3">
        <v>45391</v>
      </c>
      <c r="B117" s="2">
        <v>220.85</v>
      </c>
      <c r="C117">
        <f t="shared" si="1"/>
        <v>221.77</v>
      </c>
    </row>
    <row r="118" spans="1:3" x14ac:dyDescent="0.2">
      <c r="A118" s="3">
        <v>45360</v>
      </c>
      <c r="B118" s="2">
        <v>222.77</v>
      </c>
      <c r="C118">
        <f t="shared" si="1"/>
        <v>228</v>
      </c>
    </row>
    <row r="119" spans="1:3" x14ac:dyDescent="0.2">
      <c r="A119" s="2" t="s">
        <v>70</v>
      </c>
      <c r="B119" s="2">
        <v>229</v>
      </c>
      <c r="C119">
        <f t="shared" si="1"/>
        <v>228.79</v>
      </c>
    </row>
    <row r="120" spans="1:3" x14ac:dyDescent="0.2">
      <c r="A120" s="2" t="s">
        <v>71</v>
      </c>
      <c r="B120" s="2">
        <v>229.79</v>
      </c>
      <c r="C120">
        <f t="shared" si="1"/>
        <v>225.49</v>
      </c>
    </row>
    <row r="121" spans="1:3" x14ac:dyDescent="0.2">
      <c r="A121" s="2" t="s">
        <v>72</v>
      </c>
      <c r="B121" s="2">
        <v>226.49</v>
      </c>
      <c r="C121">
        <f t="shared" si="1"/>
        <v>227.03</v>
      </c>
    </row>
    <row r="122" spans="1:3" x14ac:dyDescent="0.2">
      <c r="A122" s="2" t="s">
        <v>73</v>
      </c>
      <c r="B122" s="2">
        <v>228.03</v>
      </c>
      <c r="C122">
        <f t="shared" si="1"/>
        <v>226.18</v>
      </c>
    </row>
    <row r="123" spans="1:3" x14ac:dyDescent="0.2">
      <c r="A123" s="2" t="s">
        <v>74</v>
      </c>
      <c r="B123" s="2">
        <v>227.18</v>
      </c>
      <c r="C123">
        <f t="shared" si="1"/>
        <v>225.84</v>
      </c>
    </row>
    <row r="124" spans="1:3" x14ac:dyDescent="0.2">
      <c r="A124" s="2" t="s">
        <v>75</v>
      </c>
      <c r="B124" s="2">
        <v>226.84</v>
      </c>
      <c r="C124">
        <f t="shared" si="1"/>
        <v>223.53</v>
      </c>
    </row>
    <row r="125" spans="1:3" x14ac:dyDescent="0.2">
      <c r="A125" s="2" t="s">
        <v>76</v>
      </c>
      <c r="B125" s="2">
        <v>224.53</v>
      </c>
      <c r="C125">
        <f t="shared" si="1"/>
        <v>225.4</v>
      </c>
    </row>
    <row r="126" spans="1:3" x14ac:dyDescent="0.2">
      <c r="A126" s="2" t="s">
        <v>77</v>
      </c>
      <c r="B126" s="2">
        <v>226.4</v>
      </c>
      <c r="C126">
        <f t="shared" si="1"/>
        <v>225.51</v>
      </c>
    </row>
    <row r="127" spans="1:3" x14ac:dyDescent="0.2">
      <c r="A127" s="2" t="s">
        <v>78</v>
      </c>
      <c r="B127" s="2">
        <v>226.51</v>
      </c>
      <c r="C127">
        <f t="shared" si="1"/>
        <v>-1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2CCC-27A7-6141-A1D5-946E91994EA2}">
  <dimension ref="A1:H127"/>
  <sheetViews>
    <sheetView workbookViewId="0">
      <selection activeCell="D3" sqref="D3"/>
    </sheetView>
  </sheetViews>
  <sheetFormatPr baseColWidth="10" defaultRowHeight="16" x14ac:dyDescent="0.2"/>
  <cols>
    <col min="4" max="4" width="18" bestFit="1" customWidth="1"/>
    <col min="5" max="5" width="12.1640625" customWidth="1"/>
    <col min="6" max="6" width="30.1640625" customWidth="1"/>
    <col min="7" max="7" width="34" bestFit="1" customWidth="1"/>
    <col min="8" max="8" width="15.6640625" bestFit="1" customWidth="1"/>
  </cols>
  <sheetData>
    <row r="1" spans="1:8" x14ac:dyDescent="0.2">
      <c r="A1" s="1" t="s">
        <v>0</v>
      </c>
      <c r="B1" s="1" t="s">
        <v>79</v>
      </c>
      <c r="C1" t="s">
        <v>80</v>
      </c>
      <c r="D1" t="s">
        <v>91</v>
      </c>
      <c r="E1" t="s">
        <v>81</v>
      </c>
      <c r="F1" t="s">
        <v>83</v>
      </c>
      <c r="G1" t="s">
        <v>88</v>
      </c>
      <c r="H1" t="s">
        <v>90</v>
      </c>
    </row>
    <row r="2" spans="1:8" ht="17" customHeight="1" x14ac:dyDescent="0.2">
      <c r="A2" s="2" t="s">
        <v>1</v>
      </c>
      <c r="B2" s="2">
        <v>354.4</v>
      </c>
      <c r="C2">
        <f>B3-B2/B2</f>
        <v>359.56</v>
      </c>
      <c r="D2">
        <f>AVERAGE(C2:C127)</f>
        <v>313.69214285714276</v>
      </c>
      <c r="E2">
        <f>_xlfn.STDEV.P(C2:C127)</f>
        <v>85.602029372613728</v>
      </c>
      <c r="F2" s="4" t="s">
        <v>84</v>
      </c>
      <c r="G2" t="s">
        <v>89</v>
      </c>
      <c r="H2">
        <f>_xlfn.COVARIANCE.P(C2:C127,C2:C127)</f>
        <v>7327.7074327097498</v>
      </c>
    </row>
    <row r="3" spans="1:8" x14ac:dyDescent="0.2">
      <c r="A3" s="2" t="s">
        <v>2</v>
      </c>
      <c r="B3" s="2">
        <v>360.56</v>
      </c>
      <c r="C3">
        <f t="shared" ref="C3:C66" si="0">B4-B3/B3</f>
        <v>353.11</v>
      </c>
      <c r="F3" t="s">
        <v>85</v>
      </c>
      <c r="G3">
        <f>_xlfn.STDEV.S(C2:C127)*SQRT(252)</f>
        <v>1364.3148211564733</v>
      </c>
    </row>
    <row r="4" spans="1:8" x14ac:dyDescent="0.2">
      <c r="A4" s="2" t="s">
        <v>3</v>
      </c>
      <c r="B4" s="2">
        <v>354.11</v>
      </c>
      <c r="C4">
        <f t="shared" si="0"/>
        <v>354.84</v>
      </c>
      <c r="F4" t="s">
        <v>86</v>
      </c>
    </row>
    <row r="5" spans="1:8" x14ac:dyDescent="0.2">
      <c r="A5" s="2" t="s">
        <v>4</v>
      </c>
      <c r="B5" s="2">
        <v>355.84</v>
      </c>
      <c r="C5">
        <f t="shared" si="0"/>
        <v>354.94</v>
      </c>
      <c r="F5" t="s">
        <v>87</v>
      </c>
    </row>
    <row r="6" spans="1:8" x14ac:dyDescent="0.2">
      <c r="A6" s="2" t="s">
        <v>5</v>
      </c>
      <c r="B6" s="2">
        <v>355.94</v>
      </c>
      <c r="C6">
        <f t="shared" si="0"/>
        <v>335.51</v>
      </c>
      <c r="F6">
        <f>((B2/B127)^1/0.5)-1</f>
        <v>2.205789235639982</v>
      </c>
    </row>
    <row r="7" spans="1:8" x14ac:dyDescent="0.2">
      <c r="A7" s="3">
        <v>45993</v>
      </c>
      <c r="B7" s="2">
        <v>336.51</v>
      </c>
      <c r="C7">
        <f t="shared" si="0"/>
        <v>327.5</v>
      </c>
    </row>
    <row r="8" spans="1:8" x14ac:dyDescent="0.2">
      <c r="A8" s="3">
        <v>45963</v>
      </c>
      <c r="B8" s="2">
        <v>328.5</v>
      </c>
      <c r="C8">
        <f t="shared" si="0"/>
        <v>349.73</v>
      </c>
    </row>
    <row r="9" spans="1:8" x14ac:dyDescent="0.2">
      <c r="A9" s="3">
        <v>45932</v>
      </c>
      <c r="B9" s="2">
        <v>350.73</v>
      </c>
      <c r="C9">
        <f t="shared" si="0"/>
        <v>360.62</v>
      </c>
    </row>
    <row r="10" spans="1:8" x14ac:dyDescent="0.2">
      <c r="A10" s="3">
        <v>45840</v>
      </c>
      <c r="B10" s="2">
        <v>361.62</v>
      </c>
      <c r="C10">
        <f t="shared" si="0"/>
        <v>373.32</v>
      </c>
    </row>
    <row r="11" spans="1:8" x14ac:dyDescent="0.2">
      <c r="A11" s="3">
        <v>45810</v>
      </c>
      <c r="B11" s="2">
        <v>374.32</v>
      </c>
      <c r="C11">
        <f t="shared" si="0"/>
        <v>377.17</v>
      </c>
    </row>
    <row r="12" spans="1:8" x14ac:dyDescent="0.2">
      <c r="A12" s="3">
        <v>45779</v>
      </c>
      <c r="B12" s="2">
        <v>378.17</v>
      </c>
      <c r="C12">
        <f t="shared" si="0"/>
        <v>391.21</v>
      </c>
    </row>
    <row r="13" spans="1:8" x14ac:dyDescent="0.2">
      <c r="A13" s="3">
        <v>45749</v>
      </c>
      <c r="B13" s="2">
        <v>392.21</v>
      </c>
      <c r="C13">
        <f t="shared" si="0"/>
        <v>382.68</v>
      </c>
    </row>
    <row r="14" spans="1:8" x14ac:dyDescent="0.2">
      <c r="A14" s="3">
        <v>45718</v>
      </c>
      <c r="B14" s="2">
        <v>383.68</v>
      </c>
      <c r="C14">
        <f t="shared" si="0"/>
        <v>403.6</v>
      </c>
    </row>
    <row r="15" spans="1:8" x14ac:dyDescent="0.2">
      <c r="A15" s="2" t="s">
        <v>6</v>
      </c>
      <c r="B15" s="2">
        <v>404.6</v>
      </c>
      <c r="C15">
        <f t="shared" si="0"/>
        <v>399.28</v>
      </c>
    </row>
    <row r="16" spans="1:8" x14ac:dyDescent="0.2">
      <c r="A16" s="2" t="s">
        <v>7</v>
      </c>
      <c r="B16" s="2">
        <v>400.28</v>
      </c>
      <c r="C16">
        <f t="shared" si="0"/>
        <v>388.1</v>
      </c>
    </row>
    <row r="17" spans="1:3" x14ac:dyDescent="0.2">
      <c r="A17" s="2" t="s">
        <v>8</v>
      </c>
      <c r="B17" s="2">
        <v>389.1</v>
      </c>
      <c r="C17">
        <f t="shared" si="0"/>
        <v>397.09</v>
      </c>
    </row>
    <row r="18" spans="1:3" x14ac:dyDescent="0.2">
      <c r="A18" s="2" t="s">
        <v>9</v>
      </c>
      <c r="B18" s="2">
        <v>398.09</v>
      </c>
      <c r="C18">
        <f t="shared" si="0"/>
        <v>396.15</v>
      </c>
    </row>
    <row r="19" spans="1:3" x14ac:dyDescent="0.2">
      <c r="A19" s="2" t="s">
        <v>10</v>
      </c>
      <c r="B19" s="2">
        <v>397.15</v>
      </c>
      <c r="C19">
        <f t="shared" si="0"/>
        <v>405.58</v>
      </c>
    </row>
    <row r="20" spans="1:3" x14ac:dyDescent="0.2">
      <c r="A20" s="2" t="s">
        <v>11</v>
      </c>
      <c r="B20" s="2">
        <v>406.58</v>
      </c>
      <c r="C20">
        <f t="shared" si="0"/>
        <v>411.38</v>
      </c>
    </row>
    <row r="21" spans="1:3" x14ac:dyDescent="0.2">
      <c r="A21" s="2" t="s">
        <v>12</v>
      </c>
      <c r="B21" s="2">
        <v>412.38</v>
      </c>
      <c r="C21">
        <f t="shared" si="0"/>
        <v>414.11</v>
      </c>
    </row>
    <row r="22" spans="1:3" x14ac:dyDescent="0.2">
      <c r="A22" s="2" t="s">
        <v>13</v>
      </c>
      <c r="B22" s="2">
        <v>415.11</v>
      </c>
      <c r="C22">
        <f t="shared" si="0"/>
        <v>423.07</v>
      </c>
    </row>
    <row r="23" spans="1:3" x14ac:dyDescent="0.2">
      <c r="A23" s="2" t="s">
        <v>14</v>
      </c>
      <c r="B23" s="2">
        <v>424.07</v>
      </c>
      <c r="C23">
        <f t="shared" si="0"/>
        <v>425.5</v>
      </c>
    </row>
    <row r="24" spans="1:3" x14ac:dyDescent="0.2">
      <c r="A24" s="2" t="s">
        <v>15</v>
      </c>
      <c r="B24" s="2">
        <v>426.5</v>
      </c>
      <c r="C24">
        <f t="shared" si="0"/>
        <v>412.82</v>
      </c>
    </row>
    <row r="25" spans="1:3" x14ac:dyDescent="0.2">
      <c r="A25" s="2" t="s">
        <v>16</v>
      </c>
      <c r="B25" s="2">
        <v>413.82</v>
      </c>
      <c r="C25">
        <f t="shared" si="0"/>
        <v>427.22</v>
      </c>
    </row>
    <row r="26" spans="1:3" x14ac:dyDescent="0.2">
      <c r="A26" s="2" t="s">
        <v>17</v>
      </c>
      <c r="B26" s="2">
        <v>428.22</v>
      </c>
      <c r="C26">
        <f t="shared" si="0"/>
        <v>395.36</v>
      </c>
    </row>
    <row r="27" spans="1:3" x14ac:dyDescent="0.2">
      <c r="A27" s="2" t="s">
        <v>18</v>
      </c>
      <c r="B27" s="2">
        <v>396.36</v>
      </c>
      <c r="C27">
        <f t="shared" si="0"/>
        <v>402.31</v>
      </c>
    </row>
    <row r="28" spans="1:3" x14ac:dyDescent="0.2">
      <c r="A28" s="2" t="s">
        <v>19</v>
      </c>
      <c r="B28" s="2">
        <v>403.31</v>
      </c>
      <c r="C28">
        <f t="shared" si="0"/>
        <v>393.74</v>
      </c>
    </row>
    <row r="29" spans="1:3" x14ac:dyDescent="0.2">
      <c r="A29" s="3">
        <v>45931</v>
      </c>
      <c r="B29" s="2">
        <v>394.74</v>
      </c>
      <c r="C29">
        <f t="shared" si="0"/>
        <v>393.94</v>
      </c>
    </row>
    <row r="30" spans="1:3" x14ac:dyDescent="0.2">
      <c r="A30" s="3">
        <v>45870</v>
      </c>
      <c r="B30" s="2">
        <v>394.94</v>
      </c>
      <c r="C30">
        <f t="shared" si="0"/>
        <v>393.36</v>
      </c>
    </row>
    <row r="31" spans="1:3" x14ac:dyDescent="0.2">
      <c r="A31" s="3">
        <v>45839</v>
      </c>
      <c r="B31" s="2">
        <v>394.36</v>
      </c>
      <c r="C31">
        <f t="shared" si="0"/>
        <v>410.05</v>
      </c>
    </row>
    <row r="32" spans="1:3" x14ac:dyDescent="0.2">
      <c r="A32" s="3">
        <v>45809</v>
      </c>
      <c r="B32" s="2">
        <v>411.05</v>
      </c>
      <c r="C32">
        <f t="shared" si="0"/>
        <v>409.44</v>
      </c>
    </row>
    <row r="33" spans="1:3" x14ac:dyDescent="0.2">
      <c r="A33" s="3">
        <v>45717</v>
      </c>
      <c r="B33" s="2">
        <v>410.44</v>
      </c>
      <c r="C33">
        <f t="shared" si="0"/>
        <v>378.28</v>
      </c>
    </row>
    <row r="34" spans="1:3" x14ac:dyDescent="0.2">
      <c r="A34" s="3">
        <v>45689</v>
      </c>
      <c r="B34" s="2">
        <v>379.28</v>
      </c>
      <c r="C34">
        <f t="shared" si="0"/>
        <v>402.84</v>
      </c>
    </row>
    <row r="35" spans="1:3" x14ac:dyDescent="0.2">
      <c r="A35" s="2" t="s">
        <v>20</v>
      </c>
      <c r="B35" s="2">
        <v>403.84</v>
      </c>
      <c r="C35">
        <f t="shared" si="0"/>
        <v>416.41</v>
      </c>
    </row>
    <row r="36" spans="1:3" x14ac:dyDescent="0.2">
      <c r="A36" s="2" t="s">
        <v>21</v>
      </c>
      <c r="B36" s="2">
        <v>417.41</v>
      </c>
      <c r="C36">
        <f t="shared" si="0"/>
        <v>430.66</v>
      </c>
    </row>
    <row r="37" spans="1:3" x14ac:dyDescent="0.2">
      <c r="A37" s="2" t="s">
        <v>22</v>
      </c>
      <c r="B37" s="2">
        <v>431.66</v>
      </c>
      <c r="C37">
        <f t="shared" si="0"/>
        <v>453.13</v>
      </c>
    </row>
    <row r="38" spans="1:3" x14ac:dyDescent="0.2">
      <c r="A38" s="2" t="s">
        <v>23</v>
      </c>
      <c r="B38" s="2">
        <v>454.13</v>
      </c>
      <c r="C38">
        <f t="shared" si="0"/>
        <v>461.28</v>
      </c>
    </row>
    <row r="39" spans="1:3" x14ac:dyDescent="0.2">
      <c r="A39" s="2" t="s">
        <v>24</v>
      </c>
      <c r="B39" s="2">
        <v>462.28</v>
      </c>
      <c r="C39">
        <f t="shared" si="0"/>
        <v>429.6</v>
      </c>
    </row>
    <row r="40" spans="1:3" x14ac:dyDescent="0.2">
      <c r="A40" s="2" t="s">
        <v>25</v>
      </c>
      <c r="B40" s="2">
        <v>430.6</v>
      </c>
      <c r="C40">
        <f t="shared" si="0"/>
        <v>420.06</v>
      </c>
    </row>
    <row r="41" spans="1:3" x14ac:dyDescent="0.2">
      <c r="A41" s="2" t="s">
        <v>26</v>
      </c>
      <c r="B41" s="2">
        <v>421.06</v>
      </c>
      <c r="C41">
        <f t="shared" si="0"/>
        <v>435.17</v>
      </c>
    </row>
    <row r="42" spans="1:3" x14ac:dyDescent="0.2">
      <c r="A42" s="2" t="s">
        <v>27</v>
      </c>
      <c r="B42" s="2">
        <v>436.17</v>
      </c>
      <c r="C42">
        <f t="shared" si="0"/>
        <v>439.13</v>
      </c>
    </row>
    <row r="43" spans="1:3" x14ac:dyDescent="0.2">
      <c r="A43" s="2" t="s">
        <v>28</v>
      </c>
      <c r="B43" s="2">
        <v>440.13</v>
      </c>
      <c r="C43">
        <f t="shared" si="0"/>
        <v>478.86</v>
      </c>
    </row>
    <row r="44" spans="1:3" x14ac:dyDescent="0.2">
      <c r="A44" s="2" t="s">
        <v>29</v>
      </c>
      <c r="B44" s="2">
        <v>479.86</v>
      </c>
      <c r="C44">
        <f t="shared" si="0"/>
        <v>462.02</v>
      </c>
    </row>
    <row r="45" spans="1:3" x14ac:dyDescent="0.2">
      <c r="A45" s="2" t="s">
        <v>30</v>
      </c>
      <c r="B45" s="2">
        <v>463.02</v>
      </c>
      <c r="C45">
        <f t="shared" si="0"/>
        <v>435.23</v>
      </c>
    </row>
    <row r="46" spans="1:3" x14ac:dyDescent="0.2">
      <c r="A46" s="2" t="s">
        <v>31</v>
      </c>
      <c r="B46" s="2">
        <v>436.23</v>
      </c>
      <c r="C46">
        <f t="shared" si="0"/>
        <v>417.1</v>
      </c>
    </row>
    <row r="47" spans="1:3" x14ac:dyDescent="0.2">
      <c r="A47" s="3">
        <v>45638</v>
      </c>
      <c r="B47" s="2">
        <v>418.1</v>
      </c>
      <c r="C47">
        <f t="shared" si="0"/>
        <v>423.77</v>
      </c>
    </row>
    <row r="48" spans="1:3" x14ac:dyDescent="0.2">
      <c r="A48" s="3">
        <v>45608</v>
      </c>
      <c r="B48" s="2">
        <v>424.77</v>
      </c>
      <c r="C48">
        <f t="shared" si="0"/>
        <v>399.99</v>
      </c>
    </row>
    <row r="49" spans="1:3" x14ac:dyDescent="0.2">
      <c r="A49" s="3">
        <v>45577</v>
      </c>
      <c r="B49" s="2">
        <v>400.99</v>
      </c>
      <c r="C49">
        <f t="shared" si="0"/>
        <v>388.79</v>
      </c>
    </row>
    <row r="50" spans="1:3" x14ac:dyDescent="0.2">
      <c r="A50" s="3">
        <v>45547</v>
      </c>
      <c r="B50" s="2">
        <v>389.79</v>
      </c>
      <c r="C50">
        <f t="shared" si="0"/>
        <v>388.22</v>
      </c>
    </row>
    <row r="51" spans="1:3" x14ac:dyDescent="0.2">
      <c r="A51" s="3">
        <v>45455</v>
      </c>
      <c r="B51" s="2">
        <v>389.22</v>
      </c>
      <c r="C51">
        <f t="shared" si="0"/>
        <v>368.49</v>
      </c>
    </row>
    <row r="52" spans="1:3" x14ac:dyDescent="0.2">
      <c r="A52" s="3">
        <v>45424</v>
      </c>
      <c r="B52" s="2">
        <v>369.49</v>
      </c>
      <c r="C52">
        <f t="shared" si="0"/>
        <v>356.93</v>
      </c>
    </row>
    <row r="53" spans="1:3" x14ac:dyDescent="0.2">
      <c r="A53" s="3">
        <v>45394</v>
      </c>
      <c r="B53" s="2">
        <v>357.93</v>
      </c>
      <c r="C53">
        <f t="shared" si="0"/>
        <v>350.42</v>
      </c>
    </row>
    <row r="54" spans="1:3" x14ac:dyDescent="0.2">
      <c r="A54" s="3">
        <v>45363</v>
      </c>
      <c r="B54" s="2">
        <v>351.42</v>
      </c>
      <c r="C54">
        <f t="shared" si="0"/>
        <v>356.09</v>
      </c>
    </row>
    <row r="55" spans="1:3" x14ac:dyDescent="0.2">
      <c r="A55" s="3">
        <v>45334</v>
      </c>
      <c r="B55" s="2">
        <v>357.09</v>
      </c>
      <c r="C55">
        <f t="shared" si="0"/>
        <v>344.16</v>
      </c>
    </row>
    <row r="56" spans="1:3" x14ac:dyDescent="0.2">
      <c r="A56" s="2" t="s">
        <v>32</v>
      </c>
      <c r="B56" s="2">
        <v>345.16</v>
      </c>
      <c r="C56">
        <f t="shared" si="0"/>
        <v>331.89</v>
      </c>
    </row>
    <row r="57" spans="1:3" x14ac:dyDescent="0.2">
      <c r="A57" s="2" t="s">
        <v>33</v>
      </c>
      <c r="B57" s="2">
        <v>332.89</v>
      </c>
      <c r="C57">
        <f t="shared" si="0"/>
        <v>337.23</v>
      </c>
    </row>
    <row r="58" spans="1:3" x14ac:dyDescent="0.2">
      <c r="A58" s="2" t="s">
        <v>34</v>
      </c>
      <c r="B58" s="2">
        <v>338.23</v>
      </c>
      <c r="C58">
        <f t="shared" si="0"/>
        <v>337.59</v>
      </c>
    </row>
    <row r="59" spans="1:3" x14ac:dyDescent="0.2">
      <c r="A59" s="2" t="s">
        <v>35</v>
      </c>
      <c r="B59" s="2">
        <v>338.59</v>
      </c>
      <c r="C59">
        <f t="shared" si="0"/>
        <v>351.56</v>
      </c>
    </row>
    <row r="60" spans="1:3" x14ac:dyDescent="0.2">
      <c r="A60" s="2" t="s">
        <v>36</v>
      </c>
      <c r="B60" s="2">
        <v>352.56</v>
      </c>
      <c r="C60">
        <f t="shared" si="0"/>
        <v>338.64</v>
      </c>
    </row>
    <row r="61" spans="1:3" x14ac:dyDescent="0.2">
      <c r="A61" s="2" t="s">
        <v>37</v>
      </c>
      <c r="B61" s="2">
        <v>339.64</v>
      </c>
      <c r="C61">
        <f t="shared" si="0"/>
        <v>341.03</v>
      </c>
    </row>
    <row r="62" spans="1:3" x14ac:dyDescent="0.2">
      <c r="A62" s="2" t="s">
        <v>38</v>
      </c>
      <c r="B62" s="2">
        <v>342.03</v>
      </c>
      <c r="C62">
        <f t="shared" si="0"/>
        <v>345</v>
      </c>
    </row>
    <row r="63" spans="1:3" x14ac:dyDescent="0.2">
      <c r="A63" s="2" t="s">
        <v>39</v>
      </c>
      <c r="B63" s="2">
        <v>346</v>
      </c>
      <c r="C63">
        <f t="shared" si="0"/>
        <v>337.74</v>
      </c>
    </row>
    <row r="64" spans="1:3" x14ac:dyDescent="0.2">
      <c r="A64" s="2" t="s">
        <v>40</v>
      </c>
      <c r="B64" s="2">
        <v>338.74</v>
      </c>
      <c r="C64">
        <f t="shared" si="0"/>
        <v>319.72000000000003</v>
      </c>
    </row>
    <row r="65" spans="1:3" x14ac:dyDescent="0.2">
      <c r="A65" s="2" t="s">
        <v>41</v>
      </c>
      <c r="B65" s="2">
        <v>320.72000000000003</v>
      </c>
      <c r="C65">
        <f t="shared" si="0"/>
        <v>310.18</v>
      </c>
    </row>
    <row r="66" spans="1:3" x14ac:dyDescent="0.2">
      <c r="A66" s="2" t="s">
        <v>42</v>
      </c>
      <c r="B66" s="2">
        <v>311.18</v>
      </c>
      <c r="C66">
        <f t="shared" si="0"/>
        <v>329.24</v>
      </c>
    </row>
    <row r="67" spans="1:3" x14ac:dyDescent="0.2">
      <c r="A67" s="2" t="s">
        <v>43</v>
      </c>
      <c r="B67" s="2">
        <v>330.24</v>
      </c>
      <c r="C67">
        <f t="shared" ref="C67:C127" si="1">B68-B67/B67</f>
        <v>327.49</v>
      </c>
    </row>
    <row r="68" spans="1:3" x14ac:dyDescent="0.2">
      <c r="A68" s="3">
        <v>45637</v>
      </c>
      <c r="B68" s="2">
        <v>328.49</v>
      </c>
      <c r="C68">
        <f t="shared" si="1"/>
        <v>349</v>
      </c>
    </row>
    <row r="69" spans="1:3" x14ac:dyDescent="0.2">
      <c r="A69" s="3">
        <v>45607</v>
      </c>
      <c r="B69" s="2">
        <v>350</v>
      </c>
      <c r="C69">
        <f t="shared" si="1"/>
        <v>320.22000000000003</v>
      </c>
    </row>
    <row r="70" spans="1:3" x14ac:dyDescent="0.2">
      <c r="A70" s="3">
        <v>45515</v>
      </c>
      <c r="B70" s="2">
        <v>321.22000000000003</v>
      </c>
      <c r="C70">
        <f t="shared" si="1"/>
        <v>295.91000000000003</v>
      </c>
    </row>
    <row r="71" spans="1:3" x14ac:dyDescent="0.2">
      <c r="A71" s="3">
        <v>45484</v>
      </c>
      <c r="B71" s="2">
        <v>296.91000000000003</v>
      </c>
      <c r="C71">
        <f t="shared" si="1"/>
        <v>287.52999999999997</v>
      </c>
    </row>
    <row r="72" spans="1:3" x14ac:dyDescent="0.2">
      <c r="A72" s="3">
        <v>45454</v>
      </c>
      <c r="B72" s="2">
        <v>288.52999999999997</v>
      </c>
      <c r="C72">
        <f t="shared" si="1"/>
        <v>250.44</v>
      </c>
    </row>
    <row r="73" spans="1:3" x14ac:dyDescent="0.2">
      <c r="A73" s="3">
        <v>45423</v>
      </c>
      <c r="B73" s="2">
        <v>251.44</v>
      </c>
      <c r="C73">
        <f t="shared" si="1"/>
        <v>241.84</v>
      </c>
    </row>
    <row r="74" spans="1:3" x14ac:dyDescent="0.2">
      <c r="A74" s="3">
        <v>45393</v>
      </c>
      <c r="B74" s="2">
        <v>242.84</v>
      </c>
      <c r="C74">
        <f t="shared" si="1"/>
        <v>247.98</v>
      </c>
    </row>
    <row r="75" spans="1:3" x14ac:dyDescent="0.2">
      <c r="A75" s="3">
        <v>45302</v>
      </c>
      <c r="B75" s="2">
        <v>248.98</v>
      </c>
      <c r="C75">
        <f t="shared" si="1"/>
        <v>248.85</v>
      </c>
    </row>
    <row r="76" spans="1:3" x14ac:dyDescent="0.2">
      <c r="A76" s="2" t="s">
        <v>44</v>
      </c>
      <c r="B76" s="2">
        <v>249.85</v>
      </c>
      <c r="C76">
        <f t="shared" si="1"/>
        <v>256.55</v>
      </c>
    </row>
    <row r="77" spans="1:3" x14ac:dyDescent="0.2">
      <c r="A77" s="2" t="s">
        <v>45</v>
      </c>
      <c r="B77" s="2">
        <v>257.55</v>
      </c>
      <c r="C77">
        <f t="shared" si="1"/>
        <v>258.52</v>
      </c>
    </row>
    <row r="78" spans="1:3" x14ac:dyDescent="0.2">
      <c r="A78" s="2" t="s">
        <v>46</v>
      </c>
      <c r="B78" s="2">
        <v>259.52</v>
      </c>
      <c r="C78">
        <f t="shared" si="1"/>
        <v>261.51</v>
      </c>
    </row>
    <row r="79" spans="1:3" x14ac:dyDescent="0.2">
      <c r="A79" s="2" t="s">
        <v>47</v>
      </c>
      <c r="B79" s="2">
        <v>262.51</v>
      </c>
      <c r="C79">
        <f t="shared" si="1"/>
        <v>268.19</v>
      </c>
    </row>
    <row r="80" spans="1:3" x14ac:dyDescent="0.2">
      <c r="A80" s="2" t="s">
        <v>48</v>
      </c>
      <c r="B80" s="2">
        <v>269.19</v>
      </c>
      <c r="C80">
        <f t="shared" si="1"/>
        <v>259.48</v>
      </c>
    </row>
    <row r="81" spans="1:3" x14ac:dyDescent="0.2">
      <c r="A81" s="2" t="s">
        <v>49</v>
      </c>
      <c r="B81" s="2">
        <v>260.48</v>
      </c>
      <c r="C81">
        <f t="shared" si="1"/>
        <v>212.65</v>
      </c>
    </row>
    <row r="82" spans="1:3" x14ac:dyDescent="0.2">
      <c r="A82" s="2" t="s">
        <v>50</v>
      </c>
      <c r="B82" s="2">
        <v>213.65</v>
      </c>
      <c r="C82">
        <f t="shared" si="1"/>
        <v>216.97</v>
      </c>
    </row>
    <row r="83" spans="1:3" x14ac:dyDescent="0.2">
      <c r="A83" s="2" t="s">
        <v>51</v>
      </c>
      <c r="B83" s="2">
        <v>217.97</v>
      </c>
      <c r="C83">
        <f t="shared" si="1"/>
        <v>217.85</v>
      </c>
    </row>
    <row r="84" spans="1:3" x14ac:dyDescent="0.2">
      <c r="A84" s="2" t="s">
        <v>52</v>
      </c>
      <c r="B84" s="2">
        <v>218.85</v>
      </c>
      <c r="C84">
        <f t="shared" si="1"/>
        <v>219.7</v>
      </c>
    </row>
    <row r="85" spans="1:3" x14ac:dyDescent="0.2">
      <c r="A85" s="2" t="s">
        <v>53</v>
      </c>
      <c r="B85" s="2">
        <v>220.7</v>
      </c>
      <c r="C85">
        <f t="shared" si="1"/>
        <v>219.89</v>
      </c>
    </row>
    <row r="86" spans="1:3" x14ac:dyDescent="0.2">
      <c r="A86" s="2" t="s">
        <v>54</v>
      </c>
      <c r="B86" s="2">
        <v>220.89</v>
      </c>
      <c r="C86">
        <f t="shared" si="1"/>
        <v>220.33</v>
      </c>
    </row>
    <row r="87" spans="1:3" x14ac:dyDescent="0.2">
      <c r="A87" s="2" t="s">
        <v>55</v>
      </c>
      <c r="B87" s="2">
        <v>221.33</v>
      </c>
      <c r="C87">
        <f t="shared" si="1"/>
        <v>218.57</v>
      </c>
    </row>
    <row r="88" spans="1:3" x14ac:dyDescent="0.2">
      <c r="A88" s="2" t="s">
        <v>56</v>
      </c>
      <c r="B88" s="2">
        <v>219.57</v>
      </c>
      <c r="C88">
        <f t="shared" si="1"/>
        <v>218.16</v>
      </c>
    </row>
    <row r="89" spans="1:3" x14ac:dyDescent="0.2">
      <c r="A89" s="2" t="s">
        <v>57</v>
      </c>
      <c r="B89" s="2">
        <v>219.16</v>
      </c>
      <c r="C89">
        <f t="shared" si="1"/>
        <v>216.8</v>
      </c>
    </row>
    <row r="90" spans="1:3" x14ac:dyDescent="0.2">
      <c r="A90" s="3">
        <v>45606</v>
      </c>
      <c r="B90" s="2">
        <v>217.8</v>
      </c>
      <c r="C90">
        <f t="shared" si="1"/>
        <v>237.77</v>
      </c>
    </row>
    <row r="91" spans="1:3" x14ac:dyDescent="0.2">
      <c r="A91" s="3">
        <v>45575</v>
      </c>
      <c r="B91" s="2">
        <v>238.77</v>
      </c>
      <c r="C91">
        <f t="shared" si="1"/>
        <v>240.05</v>
      </c>
    </row>
    <row r="92" spans="1:3" x14ac:dyDescent="0.2">
      <c r="A92" s="3">
        <v>45545</v>
      </c>
      <c r="B92" s="2">
        <v>241.05</v>
      </c>
      <c r="C92">
        <f t="shared" si="1"/>
        <v>243.5</v>
      </c>
    </row>
    <row r="93" spans="1:3" x14ac:dyDescent="0.2">
      <c r="A93" s="3">
        <v>45514</v>
      </c>
      <c r="B93" s="2">
        <v>244.5</v>
      </c>
      <c r="C93">
        <f t="shared" si="1"/>
        <v>239.83</v>
      </c>
    </row>
    <row r="94" spans="1:3" x14ac:dyDescent="0.2">
      <c r="A94" s="3">
        <v>45483</v>
      </c>
      <c r="B94" s="2">
        <v>240.83</v>
      </c>
      <c r="C94">
        <f t="shared" si="1"/>
        <v>249.08</v>
      </c>
    </row>
    <row r="95" spans="1:3" x14ac:dyDescent="0.2">
      <c r="A95" s="3">
        <v>45392</v>
      </c>
      <c r="B95" s="2">
        <v>250.08</v>
      </c>
      <c r="C95">
        <f t="shared" si="1"/>
        <v>239.66</v>
      </c>
    </row>
    <row r="96" spans="1:3" x14ac:dyDescent="0.2">
      <c r="A96" s="3">
        <v>45361</v>
      </c>
      <c r="B96" s="2">
        <v>240.66</v>
      </c>
      <c r="C96">
        <f t="shared" si="1"/>
        <v>248.02</v>
      </c>
    </row>
    <row r="97" spans="1:3" x14ac:dyDescent="0.2">
      <c r="A97" s="3">
        <v>45332</v>
      </c>
      <c r="B97" s="2">
        <v>249.02</v>
      </c>
      <c r="C97">
        <f t="shared" si="1"/>
        <v>257.02</v>
      </c>
    </row>
    <row r="98" spans="1:3" x14ac:dyDescent="0.2">
      <c r="A98" s="3">
        <v>45301</v>
      </c>
      <c r="B98" s="2">
        <v>258.02</v>
      </c>
      <c r="C98">
        <f t="shared" si="1"/>
        <v>260.63</v>
      </c>
    </row>
    <row r="99" spans="1:3" x14ac:dyDescent="0.2">
      <c r="A99" s="2" t="s">
        <v>58</v>
      </c>
      <c r="B99" s="2">
        <v>261.63</v>
      </c>
      <c r="C99">
        <f t="shared" si="1"/>
        <v>259.45999999999998</v>
      </c>
    </row>
    <row r="100" spans="1:3" x14ac:dyDescent="0.2">
      <c r="A100" s="2" t="s">
        <v>59</v>
      </c>
      <c r="B100" s="2">
        <v>260.45999999999998</v>
      </c>
      <c r="C100">
        <f t="shared" si="1"/>
        <v>253.22</v>
      </c>
    </row>
    <row r="101" spans="1:3" x14ac:dyDescent="0.2">
      <c r="A101" s="2" t="s">
        <v>60</v>
      </c>
      <c r="B101" s="2">
        <v>254.22</v>
      </c>
      <c r="C101">
        <f t="shared" si="1"/>
        <v>256.02</v>
      </c>
    </row>
    <row r="102" spans="1:3" x14ac:dyDescent="0.2">
      <c r="A102" s="2" t="s">
        <v>61</v>
      </c>
      <c r="B102" s="2">
        <v>257.02</v>
      </c>
      <c r="C102">
        <f t="shared" si="1"/>
        <v>253.27</v>
      </c>
    </row>
    <row r="103" spans="1:3" x14ac:dyDescent="0.2">
      <c r="A103" s="2" t="s">
        <v>62</v>
      </c>
      <c r="B103" s="2">
        <v>254.27</v>
      </c>
      <c r="C103">
        <f t="shared" si="1"/>
        <v>249</v>
      </c>
    </row>
    <row r="104" spans="1:3" x14ac:dyDescent="0.2">
      <c r="A104" s="2" t="s">
        <v>63</v>
      </c>
      <c r="B104" s="2">
        <v>250</v>
      </c>
      <c r="C104">
        <f t="shared" si="1"/>
        <v>237.25</v>
      </c>
    </row>
    <row r="105" spans="1:3" x14ac:dyDescent="0.2">
      <c r="A105" s="2" t="s">
        <v>64</v>
      </c>
      <c r="B105" s="2">
        <v>238.25</v>
      </c>
      <c r="C105">
        <f t="shared" si="1"/>
        <v>242.92</v>
      </c>
    </row>
    <row r="106" spans="1:3" x14ac:dyDescent="0.2">
      <c r="A106" s="2" t="s">
        <v>65</v>
      </c>
      <c r="B106" s="2">
        <v>243.92</v>
      </c>
      <c r="C106">
        <f t="shared" si="1"/>
        <v>226.2</v>
      </c>
    </row>
    <row r="107" spans="1:3" x14ac:dyDescent="0.2">
      <c r="A107" s="2" t="s">
        <v>66</v>
      </c>
      <c r="B107" s="2">
        <v>227.2</v>
      </c>
      <c r="C107">
        <f t="shared" si="1"/>
        <v>226.87</v>
      </c>
    </row>
    <row r="108" spans="1:3" x14ac:dyDescent="0.2">
      <c r="A108" s="2" t="s">
        <v>67</v>
      </c>
      <c r="B108" s="2">
        <v>227.87</v>
      </c>
      <c r="C108">
        <f t="shared" si="1"/>
        <v>225.78</v>
      </c>
    </row>
    <row r="109" spans="1:3" x14ac:dyDescent="0.2">
      <c r="A109" s="2" t="s">
        <v>68</v>
      </c>
      <c r="B109" s="2">
        <v>226.78</v>
      </c>
      <c r="C109">
        <f t="shared" si="1"/>
        <v>229.29</v>
      </c>
    </row>
    <row r="110" spans="1:3" x14ac:dyDescent="0.2">
      <c r="A110" s="2" t="s">
        <v>69</v>
      </c>
      <c r="B110" s="2">
        <v>230.29</v>
      </c>
      <c r="C110">
        <f t="shared" si="1"/>
        <v>228.81</v>
      </c>
    </row>
    <row r="111" spans="1:3" x14ac:dyDescent="0.2">
      <c r="A111" s="3">
        <v>45635</v>
      </c>
      <c r="B111" s="2">
        <v>229.81</v>
      </c>
      <c r="C111">
        <f t="shared" si="1"/>
        <v>227.13</v>
      </c>
    </row>
    <row r="112" spans="1:3" x14ac:dyDescent="0.2">
      <c r="A112" s="3">
        <v>45605</v>
      </c>
      <c r="B112" s="2">
        <v>228.13</v>
      </c>
      <c r="C112">
        <f t="shared" si="1"/>
        <v>225.17</v>
      </c>
    </row>
    <row r="113" spans="1:3" x14ac:dyDescent="0.2">
      <c r="A113" s="3">
        <v>45574</v>
      </c>
      <c r="B113" s="2">
        <v>226.17</v>
      </c>
      <c r="C113">
        <f t="shared" si="1"/>
        <v>215.27</v>
      </c>
    </row>
    <row r="114" spans="1:3" x14ac:dyDescent="0.2">
      <c r="A114" s="3">
        <v>45544</v>
      </c>
      <c r="B114" s="2">
        <v>216.27</v>
      </c>
      <c r="C114">
        <f t="shared" si="1"/>
        <v>209.73</v>
      </c>
    </row>
    <row r="115" spans="1:3" x14ac:dyDescent="0.2">
      <c r="A115" s="3">
        <v>45452</v>
      </c>
      <c r="B115" s="2">
        <v>210.73</v>
      </c>
      <c r="C115">
        <f t="shared" si="1"/>
        <v>229.17</v>
      </c>
    </row>
    <row r="116" spans="1:3" x14ac:dyDescent="0.2">
      <c r="A116" s="3">
        <v>45421</v>
      </c>
      <c r="B116" s="2">
        <v>230.17</v>
      </c>
      <c r="C116">
        <f t="shared" si="1"/>
        <v>218.41</v>
      </c>
    </row>
    <row r="117" spans="1:3" x14ac:dyDescent="0.2">
      <c r="A117" s="3">
        <v>45391</v>
      </c>
      <c r="B117" s="2">
        <v>219.41</v>
      </c>
      <c r="C117">
        <f t="shared" si="1"/>
        <v>209.6</v>
      </c>
    </row>
    <row r="118" spans="1:3" x14ac:dyDescent="0.2">
      <c r="A118" s="3">
        <v>45360</v>
      </c>
      <c r="B118" s="2">
        <v>210.6</v>
      </c>
      <c r="C118">
        <f t="shared" si="1"/>
        <v>213.11</v>
      </c>
    </row>
    <row r="119" spans="1:3" x14ac:dyDescent="0.2">
      <c r="A119" s="2" t="s">
        <v>70</v>
      </c>
      <c r="B119" s="2">
        <v>214.11</v>
      </c>
      <c r="C119">
        <f t="shared" si="1"/>
        <v>205.28</v>
      </c>
    </row>
    <row r="120" spans="1:3" x14ac:dyDescent="0.2">
      <c r="A120" s="2" t="s">
        <v>71</v>
      </c>
      <c r="B120" s="2">
        <v>206.28</v>
      </c>
      <c r="C120">
        <f t="shared" si="1"/>
        <v>204.75</v>
      </c>
    </row>
    <row r="121" spans="1:3" x14ac:dyDescent="0.2">
      <c r="A121" s="2" t="s">
        <v>72</v>
      </c>
      <c r="B121" s="2">
        <v>205.75</v>
      </c>
      <c r="C121">
        <f t="shared" si="1"/>
        <v>208.21</v>
      </c>
    </row>
    <row r="122" spans="1:3" x14ac:dyDescent="0.2">
      <c r="A122" s="2" t="s">
        <v>73</v>
      </c>
      <c r="B122" s="2">
        <v>209.21</v>
      </c>
      <c r="C122">
        <f t="shared" si="1"/>
        <v>212.21</v>
      </c>
    </row>
    <row r="123" spans="1:3" x14ac:dyDescent="0.2">
      <c r="A123" s="2" t="s">
        <v>74</v>
      </c>
      <c r="B123" s="2">
        <v>213.21</v>
      </c>
      <c r="C123">
        <f t="shared" si="1"/>
        <v>219.32</v>
      </c>
    </row>
    <row r="124" spans="1:3" x14ac:dyDescent="0.2">
      <c r="A124" s="2" t="s">
        <v>75</v>
      </c>
      <c r="B124" s="2">
        <v>220.32</v>
      </c>
      <c r="C124">
        <f t="shared" si="1"/>
        <v>209.66</v>
      </c>
    </row>
    <row r="125" spans="1:3" x14ac:dyDescent="0.2">
      <c r="A125" s="2" t="s">
        <v>76</v>
      </c>
      <c r="B125" s="2">
        <v>210.66</v>
      </c>
      <c r="C125">
        <f t="shared" si="1"/>
        <v>222.27</v>
      </c>
    </row>
    <row r="126" spans="1:3" x14ac:dyDescent="0.2">
      <c r="A126" s="2" t="s">
        <v>77</v>
      </c>
      <c r="B126" s="2">
        <v>223.27</v>
      </c>
      <c r="C126">
        <f t="shared" si="1"/>
        <v>220.1</v>
      </c>
    </row>
    <row r="127" spans="1:3" x14ac:dyDescent="0.2">
      <c r="A127" s="2" t="s">
        <v>78</v>
      </c>
      <c r="B127" s="2">
        <v>221.1</v>
      </c>
      <c r="C127">
        <f t="shared" si="1"/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6F76-7B08-2C46-A03D-011221BE83E7}">
  <dimension ref="A1:H127"/>
  <sheetViews>
    <sheetView workbookViewId="0">
      <selection activeCell="D15" sqref="D15"/>
    </sheetView>
  </sheetViews>
  <sheetFormatPr baseColWidth="10" defaultRowHeight="16" x14ac:dyDescent="0.2"/>
  <cols>
    <col min="4" max="4" width="18" bestFit="1" customWidth="1"/>
    <col min="5" max="5" width="12" customWidth="1"/>
    <col min="6" max="6" width="30" customWidth="1"/>
    <col min="7" max="7" width="34" bestFit="1" customWidth="1"/>
    <col min="8" max="8" width="15.6640625" bestFit="1" customWidth="1"/>
  </cols>
  <sheetData>
    <row r="1" spans="1:8" x14ac:dyDescent="0.2">
      <c r="A1" s="1" t="s">
        <v>0</v>
      </c>
      <c r="B1" s="1" t="s">
        <v>79</v>
      </c>
      <c r="C1" t="s">
        <v>80</v>
      </c>
      <c r="D1" t="s">
        <v>91</v>
      </c>
      <c r="E1" t="s">
        <v>82</v>
      </c>
      <c r="F1" t="s">
        <v>83</v>
      </c>
      <c r="G1" t="s">
        <v>88</v>
      </c>
      <c r="H1" t="s">
        <v>90</v>
      </c>
    </row>
    <row r="2" spans="1:8" ht="15" customHeight="1" x14ac:dyDescent="0.2">
      <c r="A2" s="2" t="s">
        <v>1</v>
      </c>
      <c r="B2" s="2">
        <v>140.11000000000001</v>
      </c>
      <c r="C2">
        <f>B3-B2/B2</f>
        <v>138.22999999999999</v>
      </c>
      <c r="D2">
        <f>AVERAGE(C2:C127)</f>
        <v>130.20642857142857</v>
      </c>
      <c r="E2">
        <f>_xlfn.STDEV.P(C2:C127)</f>
        <v>15.912759204451765</v>
      </c>
      <c r="F2" s="4" t="s">
        <v>84</v>
      </c>
      <c r="G2" t="s">
        <v>89</v>
      </c>
      <c r="H2">
        <f>_xlfn.COVARIANCE.P(C2:C127,C2:C127)</f>
        <v>253.21590549886616</v>
      </c>
    </row>
    <row r="3" spans="1:8" x14ac:dyDescent="0.2">
      <c r="A3" s="2" t="s">
        <v>2</v>
      </c>
      <c r="B3" s="2">
        <v>139.22999999999999</v>
      </c>
      <c r="C3">
        <f t="shared" ref="C3:C66" si="0">B4-B3/B3</f>
        <v>138.4</v>
      </c>
      <c r="F3" t="s">
        <v>85</v>
      </c>
      <c r="G3">
        <f>_xlfn.STDEV.S(C2:C127)*SQRT(252)</f>
        <v>253.61563723713815</v>
      </c>
    </row>
    <row r="4" spans="1:8" x14ac:dyDescent="0.2">
      <c r="A4" s="2" t="s">
        <v>3</v>
      </c>
      <c r="B4" s="2">
        <v>139.4</v>
      </c>
      <c r="C4">
        <f t="shared" si="0"/>
        <v>137.85</v>
      </c>
      <c r="F4" t="s">
        <v>86</v>
      </c>
    </row>
    <row r="5" spans="1:8" x14ac:dyDescent="0.2">
      <c r="A5" s="2" t="s">
        <v>4</v>
      </c>
      <c r="B5" s="2">
        <v>138.85</v>
      </c>
      <c r="C5">
        <f t="shared" si="0"/>
        <v>134.29</v>
      </c>
      <c r="F5" t="s">
        <v>87</v>
      </c>
    </row>
    <row r="6" spans="1:8" x14ac:dyDescent="0.2">
      <c r="A6" s="2" t="s">
        <v>5</v>
      </c>
      <c r="B6" s="2">
        <v>135.29</v>
      </c>
      <c r="C6">
        <f t="shared" si="0"/>
        <v>130.13999999999999</v>
      </c>
      <c r="F6">
        <f>((B2/B127)^1/0.5)-1</f>
        <v>1.2021218074656193</v>
      </c>
    </row>
    <row r="7" spans="1:8" x14ac:dyDescent="0.2">
      <c r="A7" s="3">
        <v>45993</v>
      </c>
      <c r="B7" s="2">
        <v>131.13999999999999</v>
      </c>
      <c r="C7">
        <f t="shared" si="0"/>
        <v>131.80000000000001</v>
      </c>
    </row>
    <row r="8" spans="1:8" x14ac:dyDescent="0.2">
      <c r="A8" s="3">
        <v>45963</v>
      </c>
      <c r="B8" s="2">
        <v>132.80000000000001</v>
      </c>
      <c r="C8">
        <f t="shared" si="0"/>
        <v>132.57</v>
      </c>
    </row>
    <row r="9" spans="1:8" x14ac:dyDescent="0.2">
      <c r="A9" s="3">
        <v>45932</v>
      </c>
      <c r="B9" s="2">
        <v>133.57</v>
      </c>
      <c r="C9">
        <f t="shared" si="0"/>
        <v>128.84</v>
      </c>
    </row>
    <row r="10" spans="1:8" x14ac:dyDescent="0.2">
      <c r="A10" s="3">
        <v>45840</v>
      </c>
      <c r="B10" s="2">
        <v>129.84</v>
      </c>
      <c r="C10">
        <f t="shared" si="0"/>
        <v>127.68</v>
      </c>
    </row>
    <row r="11" spans="1:8" x14ac:dyDescent="0.2">
      <c r="A11" s="3">
        <v>45810</v>
      </c>
      <c r="B11" s="2">
        <v>128.68</v>
      </c>
      <c r="C11">
        <f t="shared" si="0"/>
        <v>123.83</v>
      </c>
    </row>
    <row r="12" spans="1:8" x14ac:dyDescent="0.2">
      <c r="A12" s="3">
        <v>45779</v>
      </c>
      <c r="B12" s="2">
        <v>124.83</v>
      </c>
      <c r="C12">
        <f t="shared" si="0"/>
        <v>117.65</v>
      </c>
    </row>
    <row r="13" spans="1:8" x14ac:dyDescent="0.2">
      <c r="A13" s="3">
        <v>45749</v>
      </c>
      <c r="B13" s="2">
        <v>118.65</v>
      </c>
      <c r="C13">
        <f t="shared" si="0"/>
        <v>115.66</v>
      </c>
    </row>
    <row r="14" spans="1:8" x14ac:dyDescent="0.2">
      <c r="A14" s="3">
        <v>45718</v>
      </c>
      <c r="B14" s="2">
        <v>116.66</v>
      </c>
      <c r="C14">
        <f t="shared" si="0"/>
        <v>119.07</v>
      </c>
    </row>
    <row r="15" spans="1:8" x14ac:dyDescent="0.2">
      <c r="A15" s="2" t="s">
        <v>6</v>
      </c>
      <c r="B15" s="2">
        <v>120.07</v>
      </c>
      <c r="C15">
        <f t="shared" si="0"/>
        <v>123.65</v>
      </c>
    </row>
    <row r="16" spans="1:8" x14ac:dyDescent="0.2">
      <c r="A16" s="2" t="s">
        <v>7</v>
      </c>
      <c r="B16" s="2">
        <v>124.65</v>
      </c>
      <c r="C16">
        <f t="shared" si="0"/>
        <v>122.7</v>
      </c>
    </row>
    <row r="17" spans="1:3" x14ac:dyDescent="0.2">
      <c r="A17" s="2" t="s">
        <v>8</v>
      </c>
      <c r="B17" s="2">
        <v>123.7</v>
      </c>
      <c r="C17">
        <f t="shared" si="0"/>
        <v>127.99000000000001</v>
      </c>
    </row>
    <row r="18" spans="1:3" x14ac:dyDescent="0.2">
      <c r="A18" s="2" t="s">
        <v>9</v>
      </c>
      <c r="B18" s="2">
        <v>128.99</v>
      </c>
      <c r="C18">
        <f t="shared" si="0"/>
        <v>117.42</v>
      </c>
    </row>
    <row r="19" spans="1:3" x14ac:dyDescent="0.2">
      <c r="A19" s="2" t="s">
        <v>10</v>
      </c>
      <c r="B19" s="2">
        <v>118.42</v>
      </c>
      <c r="C19">
        <f t="shared" si="0"/>
        <v>141.62</v>
      </c>
    </row>
    <row r="20" spans="1:3" x14ac:dyDescent="0.2">
      <c r="A20" s="2" t="s">
        <v>11</v>
      </c>
      <c r="B20" s="2">
        <v>142.62</v>
      </c>
      <c r="C20">
        <f t="shared" si="0"/>
        <v>146.22</v>
      </c>
    </row>
    <row r="21" spans="1:3" x14ac:dyDescent="0.2">
      <c r="A21" s="2" t="s">
        <v>12</v>
      </c>
      <c r="B21" s="2">
        <v>147.22</v>
      </c>
      <c r="C21">
        <f t="shared" si="0"/>
        <v>146.07</v>
      </c>
    </row>
    <row r="22" spans="1:3" x14ac:dyDescent="0.2">
      <c r="A22" s="2" t="s">
        <v>13</v>
      </c>
      <c r="B22" s="2">
        <v>147.07</v>
      </c>
      <c r="C22">
        <f t="shared" si="0"/>
        <v>139.83000000000001</v>
      </c>
    </row>
    <row r="23" spans="1:3" x14ac:dyDescent="0.2">
      <c r="A23" s="2" t="s">
        <v>14</v>
      </c>
      <c r="B23" s="2">
        <v>140.83000000000001</v>
      </c>
      <c r="C23">
        <f t="shared" si="0"/>
        <v>136.71</v>
      </c>
    </row>
    <row r="24" spans="1:3" x14ac:dyDescent="0.2">
      <c r="A24" s="2" t="s">
        <v>15</v>
      </c>
      <c r="B24" s="2">
        <v>137.71</v>
      </c>
      <c r="C24">
        <f t="shared" si="0"/>
        <v>132.57</v>
      </c>
    </row>
    <row r="25" spans="1:3" x14ac:dyDescent="0.2">
      <c r="A25" s="2" t="s">
        <v>16</v>
      </c>
      <c r="B25" s="2">
        <v>133.57</v>
      </c>
      <c r="C25">
        <f t="shared" si="0"/>
        <v>135.24</v>
      </c>
    </row>
    <row r="26" spans="1:3" x14ac:dyDescent="0.2">
      <c r="A26" s="2" t="s">
        <v>17</v>
      </c>
      <c r="B26" s="2">
        <v>136.24</v>
      </c>
      <c r="C26">
        <f t="shared" si="0"/>
        <v>130.76</v>
      </c>
    </row>
    <row r="27" spans="1:3" x14ac:dyDescent="0.2">
      <c r="A27" s="2" t="s">
        <v>18</v>
      </c>
      <c r="B27" s="2">
        <v>131.76</v>
      </c>
      <c r="C27">
        <f t="shared" si="0"/>
        <v>132.22999999999999</v>
      </c>
    </row>
    <row r="28" spans="1:3" x14ac:dyDescent="0.2">
      <c r="A28" s="2" t="s">
        <v>19</v>
      </c>
      <c r="B28" s="2">
        <v>133.22999999999999</v>
      </c>
      <c r="C28">
        <f t="shared" si="0"/>
        <v>134.91</v>
      </c>
    </row>
    <row r="29" spans="1:3" x14ac:dyDescent="0.2">
      <c r="A29" s="3">
        <v>45931</v>
      </c>
      <c r="B29" s="2">
        <v>135.91</v>
      </c>
      <c r="C29">
        <f t="shared" si="0"/>
        <v>139.11000000000001</v>
      </c>
    </row>
    <row r="30" spans="1:3" x14ac:dyDescent="0.2">
      <c r="A30" s="3">
        <v>45870</v>
      </c>
      <c r="B30" s="2">
        <v>140.11000000000001</v>
      </c>
      <c r="C30">
        <f t="shared" si="0"/>
        <v>139.13999999999999</v>
      </c>
    </row>
    <row r="31" spans="1:3" x14ac:dyDescent="0.2">
      <c r="A31" s="3">
        <v>45839</v>
      </c>
      <c r="B31" s="2">
        <v>140.13999999999999</v>
      </c>
      <c r="C31">
        <f t="shared" si="0"/>
        <v>148.43</v>
      </c>
    </row>
    <row r="32" spans="1:3" x14ac:dyDescent="0.2">
      <c r="A32" s="3">
        <v>45809</v>
      </c>
      <c r="B32" s="2">
        <v>149.43</v>
      </c>
      <c r="C32">
        <f t="shared" si="0"/>
        <v>143.47</v>
      </c>
    </row>
    <row r="33" spans="1:3" x14ac:dyDescent="0.2">
      <c r="A33" s="3">
        <v>45717</v>
      </c>
      <c r="B33" s="2">
        <v>144.47</v>
      </c>
      <c r="C33">
        <f t="shared" si="0"/>
        <v>137.31</v>
      </c>
    </row>
    <row r="34" spans="1:3" x14ac:dyDescent="0.2">
      <c r="A34" s="3">
        <v>45689</v>
      </c>
      <c r="B34" s="2">
        <v>138.31</v>
      </c>
      <c r="C34">
        <f t="shared" si="0"/>
        <v>133.29</v>
      </c>
    </row>
    <row r="35" spans="1:3" x14ac:dyDescent="0.2">
      <c r="A35" s="2" t="s">
        <v>20</v>
      </c>
      <c r="B35" s="2">
        <v>134.29</v>
      </c>
      <c r="C35">
        <f t="shared" si="0"/>
        <v>136.49</v>
      </c>
    </row>
    <row r="36" spans="1:3" x14ac:dyDescent="0.2">
      <c r="A36" s="2" t="s">
        <v>21</v>
      </c>
      <c r="B36" s="2">
        <v>137.49</v>
      </c>
      <c r="C36">
        <f t="shared" si="0"/>
        <v>136.01</v>
      </c>
    </row>
    <row r="37" spans="1:3" x14ac:dyDescent="0.2">
      <c r="A37" s="2" t="s">
        <v>22</v>
      </c>
      <c r="B37" s="2">
        <v>137.01</v>
      </c>
      <c r="C37">
        <f t="shared" si="0"/>
        <v>138.93</v>
      </c>
    </row>
    <row r="38" spans="1:3" x14ac:dyDescent="0.2">
      <c r="A38" s="2" t="s">
        <v>23</v>
      </c>
      <c r="B38" s="2">
        <v>139.93</v>
      </c>
      <c r="C38">
        <f t="shared" si="0"/>
        <v>139.22</v>
      </c>
    </row>
    <row r="39" spans="1:3" x14ac:dyDescent="0.2">
      <c r="A39" s="2" t="s">
        <v>24</v>
      </c>
      <c r="B39" s="2">
        <v>140.22</v>
      </c>
      <c r="C39">
        <f t="shared" si="0"/>
        <v>138.66999999999999</v>
      </c>
    </row>
    <row r="40" spans="1:3" x14ac:dyDescent="0.2">
      <c r="A40" s="2" t="s">
        <v>25</v>
      </c>
      <c r="B40" s="2">
        <v>139.66999999999999</v>
      </c>
      <c r="C40">
        <f t="shared" si="0"/>
        <v>133.69999999999999</v>
      </c>
    </row>
    <row r="41" spans="1:3" x14ac:dyDescent="0.2">
      <c r="A41" s="2" t="s">
        <v>26</v>
      </c>
      <c r="B41" s="2">
        <v>134.69999999999999</v>
      </c>
      <c r="C41">
        <f t="shared" si="0"/>
        <v>129.68</v>
      </c>
    </row>
    <row r="42" spans="1:3" x14ac:dyDescent="0.2">
      <c r="A42" s="2" t="s">
        <v>27</v>
      </c>
      <c r="B42" s="2">
        <v>130.68</v>
      </c>
      <c r="C42">
        <f t="shared" si="0"/>
        <v>127.91</v>
      </c>
    </row>
    <row r="43" spans="1:3" x14ac:dyDescent="0.2">
      <c r="A43" s="2" t="s">
        <v>28</v>
      </c>
      <c r="B43" s="2">
        <v>128.91</v>
      </c>
      <c r="C43">
        <f t="shared" si="0"/>
        <v>129.38999999999999</v>
      </c>
    </row>
    <row r="44" spans="1:3" x14ac:dyDescent="0.2">
      <c r="A44" s="2" t="s">
        <v>29</v>
      </c>
      <c r="B44" s="2">
        <v>130.38999999999999</v>
      </c>
      <c r="C44">
        <f t="shared" si="0"/>
        <v>131</v>
      </c>
    </row>
    <row r="45" spans="1:3" x14ac:dyDescent="0.2">
      <c r="A45" s="2" t="s">
        <v>30</v>
      </c>
      <c r="B45" s="2">
        <v>132</v>
      </c>
      <c r="C45">
        <f t="shared" si="0"/>
        <v>133.25</v>
      </c>
    </row>
    <row r="46" spans="1:3" x14ac:dyDescent="0.2">
      <c r="A46" s="2" t="s">
        <v>31</v>
      </c>
      <c r="B46" s="2">
        <v>134.25</v>
      </c>
      <c r="C46">
        <f t="shared" si="0"/>
        <v>136.34</v>
      </c>
    </row>
    <row r="47" spans="1:3" x14ac:dyDescent="0.2">
      <c r="A47" s="3">
        <v>45638</v>
      </c>
      <c r="B47" s="2">
        <v>137.34</v>
      </c>
      <c r="C47">
        <f t="shared" si="0"/>
        <v>138.31</v>
      </c>
    </row>
    <row r="48" spans="1:3" x14ac:dyDescent="0.2">
      <c r="A48" s="3">
        <v>45608</v>
      </c>
      <c r="B48" s="2">
        <v>139.31</v>
      </c>
      <c r="C48">
        <f t="shared" si="0"/>
        <v>134.07</v>
      </c>
    </row>
    <row r="49" spans="1:3" x14ac:dyDescent="0.2">
      <c r="A49" s="3">
        <v>45577</v>
      </c>
      <c r="B49" s="2">
        <v>135.07</v>
      </c>
      <c r="C49">
        <f t="shared" si="0"/>
        <v>137.81</v>
      </c>
    </row>
    <row r="50" spans="1:3" x14ac:dyDescent="0.2">
      <c r="A50" s="3">
        <v>45547</v>
      </c>
      <c r="B50" s="2">
        <v>138.81</v>
      </c>
      <c r="C50">
        <f t="shared" si="0"/>
        <v>141.44</v>
      </c>
    </row>
    <row r="51" spans="1:3" x14ac:dyDescent="0.2">
      <c r="A51" s="3">
        <v>45455</v>
      </c>
      <c r="B51" s="2">
        <v>142.44</v>
      </c>
      <c r="C51">
        <f t="shared" si="0"/>
        <v>144.06</v>
      </c>
    </row>
    <row r="52" spans="1:3" x14ac:dyDescent="0.2">
      <c r="A52" s="3">
        <v>45424</v>
      </c>
      <c r="B52" s="2">
        <v>145.06</v>
      </c>
      <c r="C52">
        <f t="shared" si="0"/>
        <v>144.13999999999999</v>
      </c>
    </row>
    <row r="53" spans="1:3" x14ac:dyDescent="0.2">
      <c r="A53" s="3">
        <v>45394</v>
      </c>
      <c r="B53" s="2">
        <v>145.13999999999999</v>
      </c>
      <c r="C53">
        <f t="shared" si="0"/>
        <v>139.26</v>
      </c>
    </row>
    <row r="54" spans="1:3" x14ac:dyDescent="0.2">
      <c r="A54" s="3">
        <v>45363</v>
      </c>
      <c r="B54" s="2">
        <v>140.26</v>
      </c>
      <c r="C54">
        <f t="shared" si="0"/>
        <v>137.63</v>
      </c>
    </row>
    <row r="55" spans="1:3" x14ac:dyDescent="0.2">
      <c r="A55" s="3">
        <v>45334</v>
      </c>
      <c r="B55" s="2">
        <v>138.63</v>
      </c>
      <c r="C55">
        <f t="shared" si="0"/>
        <v>137.25</v>
      </c>
    </row>
    <row r="56" spans="1:3" x14ac:dyDescent="0.2">
      <c r="A56" s="2" t="s">
        <v>32</v>
      </c>
      <c r="B56" s="2">
        <v>138.25</v>
      </c>
      <c r="C56">
        <f t="shared" si="0"/>
        <v>134.34</v>
      </c>
    </row>
    <row r="57" spans="1:3" x14ac:dyDescent="0.2">
      <c r="A57" s="2" t="s">
        <v>33</v>
      </c>
      <c r="B57" s="2">
        <v>135.34</v>
      </c>
      <c r="C57">
        <f t="shared" si="0"/>
        <v>135.91999999999999</v>
      </c>
    </row>
    <row r="58" spans="1:3" x14ac:dyDescent="0.2">
      <c r="A58" s="2" t="s">
        <v>34</v>
      </c>
      <c r="B58" s="2">
        <v>136.91999999999999</v>
      </c>
      <c r="C58">
        <f t="shared" si="0"/>
        <v>135.02000000000001</v>
      </c>
    </row>
    <row r="59" spans="1:3" x14ac:dyDescent="0.2">
      <c r="A59" s="2" t="s">
        <v>35</v>
      </c>
      <c r="B59" s="2">
        <v>136.02000000000001</v>
      </c>
      <c r="C59">
        <f t="shared" si="0"/>
        <v>140.94999999999999</v>
      </c>
    </row>
    <row r="60" spans="1:3" x14ac:dyDescent="0.2">
      <c r="A60" s="2" t="s">
        <v>36</v>
      </c>
      <c r="B60" s="2">
        <v>141.94999999999999</v>
      </c>
      <c r="C60">
        <f t="shared" si="0"/>
        <v>145.66999999999999</v>
      </c>
    </row>
    <row r="61" spans="1:3" x14ac:dyDescent="0.2">
      <c r="A61" s="2" t="s">
        <v>37</v>
      </c>
      <c r="B61" s="2">
        <v>146.66999999999999</v>
      </c>
      <c r="C61">
        <f t="shared" si="0"/>
        <v>144.88999999999999</v>
      </c>
    </row>
    <row r="62" spans="1:3" x14ac:dyDescent="0.2">
      <c r="A62" s="2" t="s">
        <v>38</v>
      </c>
      <c r="B62" s="2">
        <v>145.88999999999999</v>
      </c>
      <c r="C62">
        <f t="shared" si="0"/>
        <v>146.01</v>
      </c>
    </row>
    <row r="63" spans="1:3" x14ac:dyDescent="0.2">
      <c r="A63" s="2" t="s">
        <v>39</v>
      </c>
      <c r="B63" s="2">
        <v>147.01</v>
      </c>
      <c r="C63">
        <f t="shared" si="0"/>
        <v>139.15</v>
      </c>
    </row>
    <row r="64" spans="1:3" x14ac:dyDescent="0.2">
      <c r="A64" s="2" t="s">
        <v>40</v>
      </c>
      <c r="B64" s="2">
        <v>140.15</v>
      </c>
      <c r="C64">
        <f t="shared" si="0"/>
        <v>140.97999999999999</v>
      </c>
    </row>
    <row r="65" spans="1:3" x14ac:dyDescent="0.2">
      <c r="A65" s="2" t="s">
        <v>41</v>
      </c>
      <c r="B65" s="2">
        <v>141.97999999999999</v>
      </c>
      <c r="C65">
        <f t="shared" si="0"/>
        <v>145.76</v>
      </c>
    </row>
    <row r="66" spans="1:3" x14ac:dyDescent="0.2">
      <c r="A66" s="2" t="s">
        <v>42</v>
      </c>
      <c r="B66" s="2">
        <v>146.76</v>
      </c>
      <c r="C66">
        <f t="shared" si="0"/>
        <v>145.27000000000001</v>
      </c>
    </row>
    <row r="67" spans="1:3" x14ac:dyDescent="0.2">
      <c r="A67" s="2" t="s">
        <v>43</v>
      </c>
      <c r="B67" s="2">
        <v>146.27000000000001</v>
      </c>
      <c r="C67">
        <f t="shared" ref="C67:C127" si="1">B68-B67/B67</f>
        <v>147.29</v>
      </c>
    </row>
    <row r="68" spans="1:3" x14ac:dyDescent="0.2">
      <c r="A68" s="3">
        <v>45637</v>
      </c>
      <c r="B68" s="2">
        <v>148.29</v>
      </c>
      <c r="C68">
        <f t="shared" si="1"/>
        <v>144.26</v>
      </c>
    </row>
    <row r="69" spans="1:3" x14ac:dyDescent="0.2">
      <c r="A69" s="3">
        <v>45607</v>
      </c>
      <c r="B69" s="2">
        <v>145.26</v>
      </c>
      <c r="C69">
        <f t="shared" si="1"/>
        <v>146.63</v>
      </c>
    </row>
    <row r="70" spans="1:3" x14ac:dyDescent="0.2">
      <c r="A70" s="3">
        <v>45515</v>
      </c>
      <c r="B70" s="2">
        <v>147.63</v>
      </c>
      <c r="C70">
        <f t="shared" si="1"/>
        <v>147.88</v>
      </c>
    </row>
    <row r="71" spans="1:3" x14ac:dyDescent="0.2">
      <c r="A71" s="3">
        <v>45484</v>
      </c>
      <c r="B71" s="2">
        <v>148.88</v>
      </c>
      <c r="C71">
        <f t="shared" si="1"/>
        <v>144.61000000000001</v>
      </c>
    </row>
    <row r="72" spans="1:3" x14ac:dyDescent="0.2">
      <c r="A72" s="3">
        <v>45454</v>
      </c>
      <c r="B72" s="2">
        <v>145.61000000000001</v>
      </c>
      <c r="C72">
        <f t="shared" si="1"/>
        <v>138.91</v>
      </c>
    </row>
    <row r="73" spans="1:3" x14ac:dyDescent="0.2">
      <c r="A73" s="3">
        <v>45423</v>
      </c>
      <c r="B73" s="2">
        <v>139.91</v>
      </c>
      <c r="C73">
        <f t="shared" si="1"/>
        <v>135.05000000000001</v>
      </c>
    </row>
    <row r="74" spans="1:3" x14ac:dyDescent="0.2">
      <c r="A74" s="3">
        <v>45393</v>
      </c>
      <c r="B74" s="2">
        <v>136.05000000000001</v>
      </c>
      <c r="C74">
        <f t="shared" si="1"/>
        <v>134.4</v>
      </c>
    </row>
    <row r="75" spans="1:3" x14ac:dyDescent="0.2">
      <c r="A75" s="3">
        <v>45302</v>
      </c>
      <c r="B75" s="2">
        <v>135.4</v>
      </c>
      <c r="C75">
        <f t="shared" si="1"/>
        <v>131.76</v>
      </c>
    </row>
    <row r="76" spans="1:3" x14ac:dyDescent="0.2">
      <c r="A76" s="2" t="s">
        <v>44</v>
      </c>
      <c r="B76" s="2">
        <v>132.76</v>
      </c>
      <c r="C76">
        <f t="shared" si="1"/>
        <v>138.34</v>
      </c>
    </row>
    <row r="77" spans="1:3" x14ac:dyDescent="0.2">
      <c r="A77" s="2" t="s">
        <v>45</v>
      </c>
      <c r="B77" s="2">
        <v>139.34</v>
      </c>
      <c r="C77">
        <f t="shared" si="1"/>
        <v>140.25</v>
      </c>
    </row>
    <row r="78" spans="1:3" x14ac:dyDescent="0.2">
      <c r="A78" s="2" t="s">
        <v>46</v>
      </c>
      <c r="B78" s="2">
        <v>141.25</v>
      </c>
      <c r="C78">
        <f t="shared" si="1"/>
        <v>139.52000000000001</v>
      </c>
    </row>
    <row r="79" spans="1:3" x14ac:dyDescent="0.2">
      <c r="A79" s="2" t="s">
        <v>47</v>
      </c>
      <c r="B79" s="2">
        <v>140.52000000000001</v>
      </c>
      <c r="C79">
        <f t="shared" si="1"/>
        <v>140.54</v>
      </c>
    </row>
    <row r="80" spans="1:3" x14ac:dyDescent="0.2">
      <c r="A80" s="2" t="s">
        <v>48</v>
      </c>
      <c r="B80" s="2">
        <v>141.54</v>
      </c>
      <c r="C80">
        <f t="shared" si="1"/>
        <v>139.41</v>
      </c>
    </row>
    <row r="81" spans="1:3" x14ac:dyDescent="0.2">
      <c r="A81" s="2" t="s">
        <v>49</v>
      </c>
      <c r="B81" s="2">
        <v>140.41</v>
      </c>
      <c r="C81">
        <f t="shared" si="1"/>
        <v>138.56</v>
      </c>
    </row>
    <row r="82" spans="1:3" x14ac:dyDescent="0.2">
      <c r="A82" s="2" t="s">
        <v>50</v>
      </c>
      <c r="B82" s="2">
        <v>139.56</v>
      </c>
      <c r="C82">
        <f t="shared" si="1"/>
        <v>142.59</v>
      </c>
    </row>
    <row r="83" spans="1:3" x14ac:dyDescent="0.2">
      <c r="A83" s="2" t="s">
        <v>51</v>
      </c>
      <c r="B83" s="2">
        <v>143.59</v>
      </c>
      <c r="C83">
        <f t="shared" si="1"/>
        <v>142.71</v>
      </c>
    </row>
    <row r="84" spans="1:3" x14ac:dyDescent="0.2">
      <c r="A84" s="2" t="s">
        <v>52</v>
      </c>
      <c r="B84" s="2">
        <v>143.71</v>
      </c>
      <c r="C84">
        <f t="shared" si="1"/>
        <v>137</v>
      </c>
    </row>
    <row r="85" spans="1:3" x14ac:dyDescent="0.2">
      <c r="A85" s="2" t="s">
        <v>53</v>
      </c>
      <c r="B85" s="2">
        <v>138</v>
      </c>
      <c r="C85">
        <f t="shared" si="1"/>
        <v>135.93</v>
      </c>
    </row>
    <row r="86" spans="1:3" x14ac:dyDescent="0.2">
      <c r="A86" s="2" t="s">
        <v>54</v>
      </c>
      <c r="B86" s="2">
        <v>136.93</v>
      </c>
      <c r="C86">
        <f t="shared" si="1"/>
        <v>134.72</v>
      </c>
    </row>
    <row r="87" spans="1:3" x14ac:dyDescent="0.2">
      <c r="A87" s="2" t="s">
        <v>55</v>
      </c>
      <c r="B87" s="2">
        <v>135.72</v>
      </c>
      <c r="C87">
        <f t="shared" si="1"/>
        <v>130.6</v>
      </c>
    </row>
    <row r="88" spans="1:3" x14ac:dyDescent="0.2">
      <c r="A88" s="2" t="s">
        <v>56</v>
      </c>
      <c r="B88" s="2">
        <v>131.6</v>
      </c>
      <c r="C88">
        <f t="shared" si="1"/>
        <v>137.07</v>
      </c>
    </row>
    <row r="89" spans="1:3" x14ac:dyDescent="0.2">
      <c r="A89" s="2" t="s">
        <v>57</v>
      </c>
      <c r="B89" s="2">
        <v>138.07</v>
      </c>
      <c r="C89">
        <f t="shared" si="1"/>
        <v>133.80000000000001</v>
      </c>
    </row>
    <row r="90" spans="1:3" x14ac:dyDescent="0.2">
      <c r="A90" s="3">
        <v>45606</v>
      </c>
      <c r="B90" s="2">
        <v>134.80000000000001</v>
      </c>
      <c r="C90">
        <f t="shared" si="1"/>
        <v>133.81</v>
      </c>
    </row>
    <row r="91" spans="1:3" x14ac:dyDescent="0.2">
      <c r="A91" s="3">
        <v>45575</v>
      </c>
      <c r="B91" s="2">
        <v>134.81</v>
      </c>
      <c r="C91">
        <f t="shared" si="1"/>
        <v>131.65</v>
      </c>
    </row>
    <row r="92" spans="1:3" x14ac:dyDescent="0.2">
      <c r="A92" s="3">
        <v>45545</v>
      </c>
      <c r="B92" s="2">
        <v>132.65</v>
      </c>
      <c r="C92">
        <f t="shared" si="1"/>
        <v>131.88999999999999</v>
      </c>
    </row>
    <row r="93" spans="1:3" x14ac:dyDescent="0.2">
      <c r="A93" s="3">
        <v>45514</v>
      </c>
      <c r="B93" s="2">
        <v>132.88999999999999</v>
      </c>
      <c r="C93">
        <f t="shared" si="1"/>
        <v>126.72</v>
      </c>
    </row>
    <row r="94" spans="1:3" x14ac:dyDescent="0.2">
      <c r="A94" s="3">
        <v>45483</v>
      </c>
      <c r="B94" s="2">
        <v>127.72</v>
      </c>
      <c r="C94">
        <f t="shared" si="1"/>
        <v>123.92</v>
      </c>
    </row>
    <row r="95" spans="1:3" x14ac:dyDescent="0.2">
      <c r="A95" s="3">
        <v>45392</v>
      </c>
      <c r="B95" s="2">
        <v>124.92</v>
      </c>
      <c r="C95">
        <f t="shared" si="1"/>
        <v>121.85</v>
      </c>
    </row>
    <row r="96" spans="1:3" x14ac:dyDescent="0.2">
      <c r="A96" s="3">
        <v>45361</v>
      </c>
      <c r="B96" s="2">
        <v>122.85</v>
      </c>
      <c r="C96">
        <f t="shared" si="1"/>
        <v>117.85</v>
      </c>
    </row>
    <row r="97" spans="1:3" x14ac:dyDescent="0.2">
      <c r="A97" s="3">
        <v>45332</v>
      </c>
      <c r="B97" s="2">
        <v>118.85</v>
      </c>
      <c r="C97">
        <f t="shared" si="1"/>
        <v>116</v>
      </c>
    </row>
    <row r="98" spans="1:3" x14ac:dyDescent="0.2">
      <c r="A98" s="3">
        <v>45301</v>
      </c>
      <c r="B98" s="2">
        <v>117</v>
      </c>
      <c r="C98">
        <f t="shared" si="1"/>
        <v>120.44</v>
      </c>
    </row>
    <row r="99" spans="1:3" x14ac:dyDescent="0.2">
      <c r="A99" s="2" t="s">
        <v>58</v>
      </c>
      <c r="B99" s="2">
        <v>121.44</v>
      </c>
      <c r="C99">
        <f t="shared" si="1"/>
        <v>120.4</v>
      </c>
    </row>
    <row r="100" spans="1:3" x14ac:dyDescent="0.2">
      <c r="A100" s="2" t="s">
        <v>59</v>
      </c>
      <c r="B100" s="2">
        <v>121.4</v>
      </c>
      <c r="C100">
        <f t="shared" si="1"/>
        <v>123.04</v>
      </c>
    </row>
    <row r="101" spans="1:3" x14ac:dyDescent="0.2">
      <c r="A101" s="2" t="s">
        <v>60</v>
      </c>
      <c r="B101" s="2">
        <v>124.04</v>
      </c>
      <c r="C101">
        <f t="shared" si="1"/>
        <v>122.51</v>
      </c>
    </row>
    <row r="102" spans="1:3" x14ac:dyDescent="0.2">
      <c r="A102" s="2" t="s">
        <v>61</v>
      </c>
      <c r="B102" s="2">
        <v>123.51</v>
      </c>
      <c r="C102">
        <f t="shared" si="1"/>
        <v>119.87</v>
      </c>
    </row>
    <row r="103" spans="1:3" x14ac:dyDescent="0.2">
      <c r="A103" s="2" t="s">
        <v>62</v>
      </c>
      <c r="B103" s="2">
        <v>120.87</v>
      </c>
      <c r="C103">
        <f t="shared" si="1"/>
        <v>115.26</v>
      </c>
    </row>
    <row r="104" spans="1:3" x14ac:dyDescent="0.2">
      <c r="A104" s="2" t="s">
        <v>63</v>
      </c>
      <c r="B104" s="2">
        <v>116.26</v>
      </c>
      <c r="C104">
        <f t="shared" si="1"/>
        <v>115</v>
      </c>
    </row>
    <row r="105" spans="1:3" x14ac:dyDescent="0.2">
      <c r="A105" s="2" t="s">
        <v>64</v>
      </c>
      <c r="B105" s="2">
        <v>116</v>
      </c>
      <c r="C105">
        <f t="shared" si="1"/>
        <v>116.87</v>
      </c>
    </row>
    <row r="106" spans="1:3" x14ac:dyDescent="0.2">
      <c r="A106" s="2" t="s">
        <v>65</v>
      </c>
      <c r="B106" s="2">
        <v>117.87</v>
      </c>
      <c r="C106">
        <f t="shared" si="1"/>
        <v>112.37</v>
      </c>
    </row>
    <row r="107" spans="1:3" x14ac:dyDescent="0.2">
      <c r="A107" s="2" t="s">
        <v>66</v>
      </c>
      <c r="B107" s="2">
        <v>113.37</v>
      </c>
      <c r="C107">
        <f t="shared" si="1"/>
        <v>114.59</v>
      </c>
    </row>
    <row r="108" spans="1:3" x14ac:dyDescent="0.2">
      <c r="A108" s="2" t="s">
        <v>67</v>
      </c>
      <c r="B108" s="2">
        <v>115.59</v>
      </c>
      <c r="C108">
        <f t="shared" si="1"/>
        <v>115.78</v>
      </c>
    </row>
    <row r="109" spans="1:3" x14ac:dyDescent="0.2">
      <c r="A109" s="2" t="s">
        <v>68</v>
      </c>
      <c r="B109" s="2">
        <v>116.78</v>
      </c>
      <c r="C109">
        <f t="shared" si="1"/>
        <v>118.1</v>
      </c>
    </row>
    <row r="110" spans="1:3" x14ac:dyDescent="0.2">
      <c r="A110" s="2" t="s">
        <v>69</v>
      </c>
      <c r="B110" s="2">
        <v>119.1</v>
      </c>
      <c r="C110">
        <f t="shared" si="1"/>
        <v>118.14</v>
      </c>
    </row>
    <row r="111" spans="1:3" x14ac:dyDescent="0.2">
      <c r="A111" s="3">
        <v>45635</v>
      </c>
      <c r="B111" s="2">
        <v>119.14</v>
      </c>
      <c r="C111">
        <f t="shared" si="1"/>
        <v>115.91</v>
      </c>
    </row>
    <row r="112" spans="1:3" x14ac:dyDescent="0.2">
      <c r="A112" s="3">
        <v>45605</v>
      </c>
      <c r="B112" s="2">
        <v>116.91</v>
      </c>
      <c r="C112">
        <f t="shared" si="1"/>
        <v>107.1</v>
      </c>
    </row>
    <row r="113" spans="1:3" x14ac:dyDescent="0.2">
      <c r="A113" s="3">
        <v>45574</v>
      </c>
      <c r="B113" s="2">
        <v>108.1</v>
      </c>
      <c r="C113">
        <f t="shared" si="1"/>
        <v>105.47</v>
      </c>
    </row>
    <row r="114" spans="1:3" x14ac:dyDescent="0.2">
      <c r="A114" s="3">
        <v>45544</v>
      </c>
      <c r="B114" s="2">
        <v>106.47</v>
      </c>
      <c r="C114">
        <f t="shared" si="1"/>
        <v>101.83</v>
      </c>
    </row>
    <row r="115" spans="1:3" x14ac:dyDescent="0.2">
      <c r="A115" s="3">
        <v>45452</v>
      </c>
      <c r="B115" s="2">
        <v>102.83</v>
      </c>
      <c r="C115">
        <f t="shared" si="1"/>
        <v>106.21</v>
      </c>
    </row>
    <row r="116" spans="1:3" x14ac:dyDescent="0.2">
      <c r="A116" s="3">
        <v>45421</v>
      </c>
      <c r="B116" s="2">
        <v>107.21</v>
      </c>
      <c r="C116">
        <f t="shared" si="1"/>
        <v>105.21</v>
      </c>
    </row>
    <row r="117" spans="1:3" x14ac:dyDescent="0.2">
      <c r="A117" s="3">
        <v>45391</v>
      </c>
      <c r="B117" s="2">
        <v>106.21</v>
      </c>
      <c r="C117">
        <f t="shared" si="1"/>
        <v>107</v>
      </c>
    </row>
    <row r="118" spans="1:3" x14ac:dyDescent="0.2">
      <c r="A118" s="3">
        <v>45360</v>
      </c>
      <c r="B118" s="2">
        <v>108</v>
      </c>
      <c r="C118">
        <f t="shared" si="1"/>
        <v>118.37</v>
      </c>
    </row>
    <row r="119" spans="1:3" x14ac:dyDescent="0.2">
      <c r="A119" s="2" t="s">
        <v>70</v>
      </c>
      <c r="B119" s="2">
        <v>119.37</v>
      </c>
      <c r="C119">
        <f t="shared" si="1"/>
        <v>116.59</v>
      </c>
    </row>
    <row r="120" spans="1:3" x14ac:dyDescent="0.2">
      <c r="A120" s="2" t="s">
        <v>71</v>
      </c>
      <c r="B120" s="2">
        <v>117.59</v>
      </c>
      <c r="C120">
        <f t="shared" si="1"/>
        <v>124.61</v>
      </c>
    </row>
    <row r="121" spans="1:3" x14ac:dyDescent="0.2">
      <c r="A121" s="2" t="s">
        <v>72</v>
      </c>
      <c r="B121" s="2">
        <v>125.61</v>
      </c>
      <c r="C121">
        <f t="shared" si="1"/>
        <v>127.30000000000001</v>
      </c>
    </row>
    <row r="122" spans="1:3" x14ac:dyDescent="0.2">
      <c r="A122" s="2" t="s">
        <v>73</v>
      </c>
      <c r="B122" s="2">
        <v>128.30000000000001</v>
      </c>
      <c r="C122">
        <f t="shared" si="1"/>
        <v>125.46</v>
      </c>
    </row>
    <row r="123" spans="1:3" x14ac:dyDescent="0.2">
      <c r="A123" s="2" t="s">
        <v>74</v>
      </c>
      <c r="B123" s="2">
        <v>126.46</v>
      </c>
      <c r="C123">
        <f t="shared" si="1"/>
        <v>128.37</v>
      </c>
    </row>
    <row r="124" spans="1:3" x14ac:dyDescent="0.2">
      <c r="A124" s="2" t="s">
        <v>75</v>
      </c>
      <c r="B124" s="2">
        <v>129.37</v>
      </c>
      <c r="C124">
        <f t="shared" si="1"/>
        <v>122.74</v>
      </c>
    </row>
    <row r="125" spans="1:3" x14ac:dyDescent="0.2">
      <c r="A125" s="2" t="s">
        <v>76</v>
      </c>
      <c r="B125" s="2">
        <v>123.74</v>
      </c>
      <c r="C125">
        <f t="shared" si="1"/>
        <v>127.5</v>
      </c>
    </row>
    <row r="126" spans="1:3" x14ac:dyDescent="0.2">
      <c r="A126" s="2" t="s">
        <v>77</v>
      </c>
      <c r="B126" s="2">
        <v>128.5</v>
      </c>
      <c r="C126">
        <f t="shared" si="1"/>
        <v>126.25</v>
      </c>
    </row>
    <row r="127" spans="1:3" x14ac:dyDescent="0.2">
      <c r="A127" s="2" t="s">
        <v>78</v>
      </c>
      <c r="B127" s="2">
        <v>127.25</v>
      </c>
      <c r="C127">
        <f t="shared" si="1"/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2A3D-BE9B-194A-BD68-0506B9A2A16B}">
  <dimension ref="A1:E28"/>
  <sheetViews>
    <sheetView workbookViewId="0">
      <selection activeCell="D28" sqref="D28"/>
    </sheetView>
  </sheetViews>
  <sheetFormatPr baseColWidth="10" defaultRowHeight="16" x14ac:dyDescent="0.2"/>
  <cols>
    <col min="1" max="1" width="12.1640625" customWidth="1"/>
    <col min="2" max="2" width="13" customWidth="1"/>
    <col min="3" max="3" width="11.6640625" customWidth="1"/>
    <col min="4" max="4" width="12.33203125" customWidth="1"/>
    <col min="5" max="5" width="19.1640625" bestFit="1" customWidth="1"/>
  </cols>
  <sheetData>
    <row r="1" spans="1:5" x14ac:dyDescent="0.2">
      <c r="A1" s="5" t="s">
        <v>97</v>
      </c>
      <c r="B1" s="5"/>
      <c r="C1" s="5"/>
      <c r="D1" s="5"/>
    </row>
    <row r="2" spans="1:5" x14ac:dyDescent="0.2">
      <c r="B2" t="s">
        <v>92</v>
      </c>
      <c r="C2" t="s">
        <v>93</v>
      </c>
      <c r="D2" t="s">
        <v>94</v>
      </c>
      <c r="E2" t="s">
        <v>95</v>
      </c>
    </row>
    <row r="3" spans="1:5" x14ac:dyDescent="0.2">
      <c r="A3" t="s">
        <v>92</v>
      </c>
      <c r="B3">
        <v>520.00820413832196</v>
      </c>
      <c r="C3">
        <v>1121.4092157029474</v>
      </c>
      <c r="D3">
        <v>280.92668996598638</v>
      </c>
      <c r="E3">
        <f>AVERAGE(APPLE!C:C)</f>
        <v>230.12452380952374</v>
      </c>
    </row>
    <row r="4" spans="1:5" x14ac:dyDescent="0.2">
      <c r="A4" t="s">
        <v>93</v>
      </c>
      <c r="B4">
        <v>1121.4092157029474</v>
      </c>
      <c r="C4">
        <v>7327.7074327097498</v>
      </c>
      <c r="D4">
        <v>700.65964812925154</v>
      </c>
      <c r="E4">
        <f>AVERAGE(TESLA!C:C)</f>
        <v>313.69214285714276</v>
      </c>
    </row>
    <row r="5" spans="1:5" x14ac:dyDescent="0.2">
      <c r="A5" t="s">
        <v>94</v>
      </c>
      <c r="B5">
        <v>280.92668996598638</v>
      </c>
      <c r="C5">
        <v>700.65964812925154</v>
      </c>
      <c r="D5">
        <v>253.21590549886616</v>
      </c>
      <c r="E5">
        <f>AVERAGE(NVIDIA!C:C)</f>
        <v>130.20642857142857</v>
      </c>
    </row>
    <row r="7" spans="1:5" x14ac:dyDescent="0.2">
      <c r="A7" s="5" t="s">
        <v>96</v>
      </c>
    </row>
    <row r="8" spans="1:5" x14ac:dyDescent="0.2">
      <c r="A8" cm="1">
        <f t="array" ref="A8:C10">MINVERSE(B3:D5)</f>
        <v>5.3656728808547287E-3</v>
      </c>
      <c r="B8">
        <v>-3.4258633495277475E-4</v>
      </c>
      <c r="C8">
        <v>-5.004915858109674E-3</v>
      </c>
    </row>
    <row r="9" spans="1:5" x14ac:dyDescent="0.2">
      <c r="A9">
        <v>-3.425863349527748E-4</v>
      </c>
      <c r="B9">
        <v>2.0743824745620215E-4</v>
      </c>
      <c r="C9">
        <v>-1.9391342841837932E-4</v>
      </c>
    </row>
    <row r="10" spans="1:5" x14ac:dyDescent="0.2">
      <c r="A10">
        <v>-5.004915858109674E-3</v>
      </c>
      <c r="B10">
        <v>-1.9391342841837918E-4</v>
      </c>
      <c r="C10">
        <v>1.0038396897273759E-2</v>
      </c>
    </row>
    <row r="12" spans="1:5" x14ac:dyDescent="0.2">
      <c r="A12">
        <v>1</v>
      </c>
    </row>
    <row r="13" spans="1:5" x14ac:dyDescent="0.2">
      <c r="A13">
        <v>1</v>
      </c>
    </row>
    <row r="14" spans="1:5" x14ac:dyDescent="0.2">
      <c r="A14">
        <v>1</v>
      </c>
    </row>
    <row r="16" spans="1:5" x14ac:dyDescent="0.2">
      <c r="A16" s="5" t="s">
        <v>98</v>
      </c>
    </row>
    <row r="17" spans="1:2" x14ac:dyDescent="0.2">
      <c r="A17" cm="1">
        <f t="array" ref="A17:A19">MMULT(A8:C10,A12:A14)</f>
        <v>1.8170687792280239E-5</v>
      </c>
    </row>
    <row r="18" spans="1:2" x14ac:dyDescent="0.2">
      <c r="A18">
        <v>-3.2906151591495199E-4</v>
      </c>
    </row>
    <row r="19" spans="1:2" x14ac:dyDescent="0.2">
      <c r="A19">
        <v>4.8395676107457052E-3</v>
      </c>
    </row>
    <row r="21" spans="1:2" x14ac:dyDescent="0.2">
      <c r="A21" s="5" t="s">
        <v>99</v>
      </c>
    </row>
    <row r="22" spans="1:2" x14ac:dyDescent="0.2">
      <c r="A22">
        <f>SUM(A17:A19)</f>
        <v>4.5286767826230338E-3</v>
      </c>
    </row>
    <row r="24" spans="1:2" x14ac:dyDescent="0.2">
      <c r="A24" s="5" t="s">
        <v>101</v>
      </c>
    </row>
    <row r="25" spans="1:2" x14ac:dyDescent="0.2">
      <c r="A25" s="5" t="s">
        <v>100</v>
      </c>
    </row>
    <row r="26" spans="1:2" x14ac:dyDescent="0.2">
      <c r="A26">
        <f>A17/A22</f>
        <v>4.012361372753054E-3</v>
      </c>
      <c r="B26" t="s">
        <v>92</v>
      </c>
    </row>
    <row r="27" spans="1:2" x14ac:dyDescent="0.2">
      <c r="A27">
        <f>A18/A22</f>
        <v>-7.2661735802738783E-2</v>
      </c>
      <c r="B27" t="s">
        <v>93</v>
      </c>
    </row>
    <row r="28" spans="1:2" x14ac:dyDescent="0.2">
      <c r="A28">
        <f>A19/A22</f>
        <v>1.0686493744299856</v>
      </c>
      <c r="B2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718-6E14-274F-A0EB-9C85C2A05105}">
  <dimension ref="A1:C39"/>
  <sheetViews>
    <sheetView topLeftCell="A13" zoomScale="107" workbookViewId="0">
      <selection activeCell="A39" sqref="A39"/>
    </sheetView>
  </sheetViews>
  <sheetFormatPr baseColWidth="10" defaultRowHeight="16" x14ac:dyDescent="0.2"/>
  <cols>
    <col min="1" max="1" width="51.83203125" bestFit="1" customWidth="1"/>
    <col min="2" max="2" width="27.83203125" bestFit="1" customWidth="1"/>
    <col min="3" max="3" width="15.6640625" bestFit="1" customWidth="1"/>
    <col min="4" max="4" width="27.6640625" bestFit="1" customWidth="1"/>
  </cols>
  <sheetData>
    <row r="1" spans="1:3" x14ac:dyDescent="0.2">
      <c r="A1" t="s">
        <v>103</v>
      </c>
      <c r="B1" s="6" t="s">
        <v>102</v>
      </c>
      <c r="C1" s="7"/>
    </row>
    <row r="3" spans="1:3" x14ac:dyDescent="0.2">
      <c r="A3" t="s">
        <v>104</v>
      </c>
    </row>
    <row r="4" spans="1:3" x14ac:dyDescent="0.2">
      <c r="B4" t="s">
        <v>105</v>
      </c>
      <c r="C4" t="s">
        <v>106</v>
      </c>
    </row>
    <row r="5" spans="1:3" x14ac:dyDescent="0.2">
      <c r="A5" t="s">
        <v>92</v>
      </c>
      <c r="B5">
        <f>AVERAGE(APPLE!C:C)</f>
        <v>230.12452380952374</v>
      </c>
      <c r="C5" s="8">
        <v>4.3200000000000002E-2</v>
      </c>
    </row>
    <row r="6" spans="1:3" x14ac:dyDescent="0.2">
      <c r="A6" t="s">
        <v>93</v>
      </c>
      <c r="B6">
        <f>AVERAGE(TESLA!C:C)</f>
        <v>313.69214285714276</v>
      </c>
    </row>
    <row r="8" spans="1:3" ht="28" customHeight="1" x14ac:dyDescent="0.2"/>
    <row r="9" spans="1:3" x14ac:dyDescent="0.2">
      <c r="A9" t="s">
        <v>90</v>
      </c>
      <c r="B9" t="s">
        <v>92</v>
      </c>
      <c r="C9" t="s">
        <v>93</v>
      </c>
    </row>
    <row r="10" spans="1:3" x14ac:dyDescent="0.2">
      <c r="A10" t="s">
        <v>92</v>
      </c>
      <c r="B10">
        <f>_xlfn.COVARIANCE.P(APPLE!C:C,APPLE!C:C)</f>
        <v>520.00820413832196</v>
      </c>
      <c r="C10">
        <f>_xlfn.COVARIANCE.P(TESLA!C:C,APPLE!C:C)</f>
        <v>1121.4092157029474</v>
      </c>
    </row>
    <row r="11" spans="1:3" x14ac:dyDescent="0.2">
      <c r="A11" t="s">
        <v>93</v>
      </c>
      <c r="B11">
        <f>_xlfn.COVARIANCE.P(TESLA!C:C,TESLA!C:C)</f>
        <v>7327.7074327097498</v>
      </c>
      <c r="C11">
        <f>_xlfn.COVARIANCE.P(TESLA!C:C,TESLA!C:C)</f>
        <v>7327.7074327097498</v>
      </c>
    </row>
    <row r="13" spans="1:3" x14ac:dyDescent="0.2">
      <c r="A13" t="s">
        <v>108</v>
      </c>
    </row>
    <row r="14" spans="1:3" x14ac:dyDescent="0.2">
      <c r="A14" cm="1">
        <f t="array" ref="A14:B15">MINVERSE(B10:C11)</f>
        <v>-1.6627840338983896E-3</v>
      </c>
      <c r="B14">
        <v>2.544672199948673E-4</v>
      </c>
    </row>
    <row r="15" spans="1:3" x14ac:dyDescent="0.2">
      <c r="A15">
        <v>1.6627840338983896E-3</v>
      </c>
      <c r="B15">
        <v>-1.1799888945861323E-4</v>
      </c>
    </row>
    <row r="18" spans="1:2" ht="68" x14ac:dyDescent="0.2">
      <c r="A18" s="9" t="s">
        <v>107</v>
      </c>
    </row>
    <row r="20" spans="1:2" x14ac:dyDescent="0.2">
      <c r="A20" t="s">
        <v>109</v>
      </c>
    </row>
    <row r="21" spans="1:2" x14ac:dyDescent="0.2">
      <c r="A21" s="8">
        <f>B5-C5</f>
        <v>230.08132380952372</v>
      </c>
    </row>
    <row r="22" spans="1:2" x14ac:dyDescent="0.2">
      <c r="A22" s="8">
        <f>B6-C5</f>
        <v>313.64894285714274</v>
      </c>
    </row>
    <row r="24" spans="1:2" x14ac:dyDescent="0.2">
      <c r="A24" t="s">
        <v>110</v>
      </c>
    </row>
    <row r="25" spans="1:2" x14ac:dyDescent="0.2">
      <c r="A25" cm="1">
        <f t="array" ref="A25:A26">MMULT(A14:B15,A21:A22)</f>
        <v>-0.30276217718549536</v>
      </c>
    </row>
    <row r="26" spans="1:2" x14ac:dyDescent="0.2">
      <c r="A26">
        <v>0.34556532479167057</v>
      </c>
    </row>
    <row r="28" spans="1:2" x14ac:dyDescent="0.2">
      <c r="A28" t="s">
        <v>111</v>
      </c>
    </row>
    <row r="29" spans="1:2" x14ac:dyDescent="0.2">
      <c r="A29">
        <f>SUM(A25:A26)</f>
        <v>4.2803147606175207E-2</v>
      </c>
    </row>
    <row r="31" spans="1:2" x14ac:dyDescent="0.2">
      <c r="A31" t="s">
        <v>112</v>
      </c>
    </row>
    <row r="32" spans="1:2" x14ac:dyDescent="0.2">
      <c r="A32" t="s">
        <v>92</v>
      </c>
      <c r="B32">
        <f>A25/A29</f>
        <v>-7.0733624538821509</v>
      </c>
    </row>
    <row r="33" spans="1:2" x14ac:dyDescent="0.2">
      <c r="A33" t="s">
        <v>93</v>
      </c>
      <c r="B33">
        <f>A26/A29</f>
        <v>8.0733624538821509</v>
      </c>
    </row>
    <row r="35" spans="1:2" x14ac:dyDescent="0.2">
      <c r="A35" t="s">
        <v>113</v>
      </c>
    </row>
    <row r="36" spans="1:2" x14ac:dyDescent="0.2">
      <c r="A36">
        <f>B32*A21 +B33*A22</f>
        <v>904.75300178889779</v>
      </c>
    </row>
    <row r="38" spans="1:2" x14ac:dyDescent="0.2">
      <c r="A38" t="s">
        <v>114</v>
      </c>
    </row>
    <row r="39" spans="1:2" x14ac:dyDescent="0.2">
      <c r="A39">
        <f>SQRT(B32^2*INDEX(B10:C11,1,1) +B33^2*INDEX(B10:C11,2,2) +2*B32*B33*INDEX(B10:C11,1,2))</f>
        <v>612.82401722222221</v>
      </c>
    </row>
  </sheetData>
  <hyperlinks>
    <hyperlink ref="B1" r:id="rId1" xr:uid="{4F0A3388-CA28-5C4A-98E7-3E827EC1C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9A77-EED9-724B-A884-682C8EEAA4D6}">
  <dimension ref="A1:C24"/>
  <sheetViews>
    <sheetView tabSelected="1" zoomScale="88" zoomScaleNormal="150" workbookViewId="0">
      <selection activeCell="C30" sqref="C30"/>
    </sheetView>
  </sheetViews>
  <sheetFormatPr baseColWidth="10" defaultRowHeight="16" x14ac:dyDescent="0.2"/>
  <cols>
    <col min="1" max="1" width="31.1640625" bestFit="1" customWidth="1"/>
    <col min="2" max="2" width="14" bestFit="1" customWidth="1"/>
    <col min="4" max="4" width="20.5" bestFit="1" customWidth="1"/>
    <col min="5" max="5" width="14.5" bestFit="1" customWidth="1"/>
  </cols>
  <sheetData>
    <row r="1" spans="1:3" x14ac:dyDescent="0.2">
      <c r="A1" s="5" t="s">
        <v>115</v>
      </c>
      <c r="B1" s="5"/>
      <c r="C1" s="5"/>
    </row>
    <row r="3" spans="1:3" x14ac:dyDescent="0.2">
      <c r="A3" t="s">
        <v>116</v>
      </c>
      <c r="B3" s="8">
        <v>4.3200000000000002E-2</v>
      </c>
    </row>
    <row r="4" spans="1:3" x14ac:dyDescent="0.2">
      <c r="A4" t="s">
        <v>117</v>
      </c>
      <c r="B4">
        <v>904.75300178889779</v>
      </c>
    </row>
    <row r="5" spans="1:3" x14ac:dyDescent="0.2">
      <c r="A5" t="s">
        <v>118</v>
      </c>
      <c r="B5">
        <v>612.82401722222221</v>
      </c>
    </row>
    <row r="6" spans="1:3" x14ac:dyDescent="0.2">
      <c r="A6" t="s">
        <v>119</v>
      </c>
      <c r="B6">
        <v>3</v>
      </c>
    </row>
    <row r="8" spans="1:3" x14ac:dyDescent="0.2">
      <c r="A8" s="5" t="s">
        <v>120</v>
      </c>
    </row>
    <row r="9" spans="1:3" x14ac:dyDescent="0.2">
      <c r="B9" s="10">
        <f>B4-B3</f>
        <v>904.70980178889783</v>
      </c>
    </row>
    <row r="10" spans="1:3" x14ac:dyDescent="0.2">
      <c r="B10">
        <f>B5^2</f>
        <v>375553.27608438249</v>
      </c>
    </row>
    <row r="11" spans="1:3" x14ac:dyDescent="0.2">
      <c r="B11">
        <f>3*B10</f>
        <v>1126659.8282531474</v>
      </c>
    </row>
    <row r="12" spans="1:3" x14ac:dyDescent="0.2">
      <c r="A12" t="s">
        <v>121</v>
      </c>
      <c r="B12">
        <f>B9/B11</f>
        <v>8.0300173939069387E-4</v>
      </c>
    </row>
    <row r="14" spans="1:3" x14ac:dyDescent="0.2">
      <c r="A14" t="s">
        <v>122</v>
      </c>
    </row>
    <row r="15" spans="1:3" x14ac:dyDescent="0.2">
      <c r="A15" s="5" t="s">
        <v>123</v>
      </c>
      <c r="B15">
        <f>1-B12</f>
        <v>0.99919699826060926</v>
      </c>
    </row>
    <row r="18" spans="1:2" x14ac:dyDescent="0.2">
      <c r="A18" t="s">
        <v>124</v>
      </c>
      <c r="B18" t="s">
        <v>125</v>
      </c>
    </row>
    <row r="19" spans="1:2" x14ac:dyDescent="0.2">
      <c r="A19">
        <f>B12*B4 +B15*B3</f>
        <v>0.76968354448029475</v>
      </c>
      <c r="B19">
        <f>B12*B5</f>
        <v>0.49209875176983697</v>
      </c>
    </row>
    <row r="22" spans="1:2" x14ac:dyDescent="0.2">
      <c r="A22" t="s">
        <v>126</v>
      </c>
    </row>
    <row r="23" spans="1:2" x14ac:dyDescent="0.2">
      <c r="A23" t="s">
        <v>127</v>
      </c>
    </row>
    <row r="24" spans="1:2" x14ac:dyDescent="0.2">
      <c r="A24" t="s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APPLE</vt:lpstr>
      <vt:lpstr>TESLA</vt:lpstr>
      <vt:lpstr>NVIDIA</vt:lpstr>
      <vt:lpstr>covariane matrix</vt:lpstr>
      <vt:lpstr>T-bill, ORP</vt:lpstr>
      <vt:lpstr>OCP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Sameya Ali</dc:creator>
  <cp:lastModifiedBy>Sameya Ali</cp:lastModifiedBy>
  <dcterms:created xsi:type="dcterms:W3CDTF">2025-03-04T16:25:17Z</dcterms:created>
  <dcterms:modified xsi:type="dcterms:W3CDTF">2025-03-07T22:27:44Z</dcterms:modified>
</cp:coreProperties>
</file>