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 storage\"/>
    </mc:Choice>
  </mc:AlternateContent>
  <xr:revisionPtr revIDLastSave="0" documentId="13_ncr:1_{6D8C77B1-F2BB-436F-AA95-5C5047FD47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Pivot table - category" sheetId="4" r:id="rId2"/>
    <sheet name="Pivot table - sub-category" sheetId="5" r:id="rId3"/>
    <sheet name="Pivot table - dates" sheetId="6" r:id="rId4"/>
    <sheet name="Percentages" sheetId="2" r:id="rId5"/>
    <sheet name="Statistical Analysis" sheetId="3" r:id="rId6"/>
  </sheets>
  <definedNames>
    <definedName name="_xlnm._FilterDatabase" localSheetId="0" hidden="1">Crowdfunding!$A$1:$T$1001</definedName>
    <definedName name="failed">'Statistical Analysis'!$E$2:$E$365</definedName>
    <definedName name="successful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6" i="3"/>
  <c r="K5" i="3"/>
  <c r="K4" i="3"/>
  <c r="K3" i="3"/>
  <c r="K2" i="3"/>
  <c r="H3" i="3"/>
  <c r="H4" i="3"/>
  <c r="H5" i="3"/>
  <c r="H6" i="3"/>
  <c r="H7" i="3"/>
  <c r="H2" i="3"/>
  <c r="B2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2" i="1"/>
  <c r="F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N1001" i="1"/>
  <c r="O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E12" i="2" l="1"/>
  <c r="F12" i="2" s="1"/>
  <c r="E13" i="2"/>
  <c r="E10" i="2"/>
  <c r="F10" i="2" s="1"/>
  <c r="E3" i="2"/>
  <c r="G3" i="2" s="1"/>
  <c r="E4" i="2"/>
  <c r="F4" i="2" s="1"/>
  <c r="E7" i="2"/>
  <c r="H7" i="2" s="1"/>
  <c r="E8" i="2"/>
  <c r="F8" i="2" s="1"/>
  <c r="E6" i="2"/>
  <c r="F6" i="2" s="1"/>
  <c r="F13" i="2"/>
  <c r="H13" i="2"/>
  <c r="G13" i="2"/>
  <c r="E5" i="2"/>
  <c r="F5" i="2" s="1"/>
  <c r="E9" i="2"/>
  <c r="G9" i="2" s="1"/>
  <c r="E11" i="2"/>
  <c r="F11" i="2" s="1"/>
  <c r="G12" i="2"/>
  <c r="E2" i="2"/>
  <c r="F2" i="2" s="1"/>
  <c r="G8" i="2"/>
  <c r="H8" i="2"/>
  <c r="H9" i="2"/>
  <c r="G11" i="2"/>
  <c r="H12" i="2"/>
  <c r="G6" i="2"/>
  <c r="H10" i="2" l="1"/>
  <c r="G2" i="2"/>
  <c r="G10" i="2"/>
  <c r="F3" i="2"/>
  <c r="F9" i="2"/>
  <c r="H4" i="2"/>
  <c r="G4" i="2"/>
  <c r="H6" i="2"/>
  <c r="H3" i="2"/>
  <c r="F7" i="2"/>
  <c r="H11" i="2"/>
  <c r="G7" i="2"/>
  <c r="H2" i="2"/>
  <c r="G5" i="2"/>
  <c r="H5" i="2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<sst xmlns="http://schemas.openxmlformats.org/spreadsheetml/2006/main" count="7068" uniqueCount="2114">
  <si>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</si>
  <si>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</si>
  <si>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</si>
  <si>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</si>
  <si>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</si>
  <si>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</si>
  <si>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</si>
  <si>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</si>
  <si>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</si>
  <si>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</si>
  <si>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</si>
  <si>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</si>
  <si>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</si>
  <si>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</si>
  <si>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</si>
  <si>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</si>
  <si>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</si>
  <si>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</si>
  <si>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</si>
  <si>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</si>
  <si>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</si>
  <si>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</si>
  <si>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</si>
  <si>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</si>
  <si>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</si>
  <si>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</si>
  <si>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</si>
  <si>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</si>
  <si>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</si>
  <si>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</si>
  <si>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</si>
  <si>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</si>
  <si>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</si>
  <si>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</si>
  <si>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</si>
  <si>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</si>
  <si>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</si>
  <si>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</si>
  <si>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</si>
  <si>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</si>
  <si>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</si>
  <si>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</si>
  <si>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</si>
  <si>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</si>
  <si>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</si>
  <si>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</si>
  <si>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</si>
  <si>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</si>
  <si>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</si>
  <si>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</si>
  <si>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</si>
  <si>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</si>
  <si>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</si>
  <si>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</si>
  <si>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</si>
  <si>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</si>
  <si>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</si>
  <si>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</si>
  <si>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</si>
  <si>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</si>
  <si>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</si>
  <si>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</si>
  <si>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</si>
  <si>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</si>
  <si>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</si>
  <si>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</si>
  <si>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</si>
  <si>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</si>
  <si>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</si>
  <si>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</si>
  <si>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</si>
  <si>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</si>
  <si>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</si>
  <si>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</si>
  <si>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</si>
  <si>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</si>
  <si>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</si>
  <si>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</si>
  <si>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</si>
  <si>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</si>
  <si>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</si>
  <si>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</si>
  <si>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</si>
  <si>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</si>
  <si>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</si>
  <si>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</si>
  <si>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</si>
  <si>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</si>
  <si>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</si>
  <si>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</si>
  <si>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</si>
  <si>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</si>
  <si>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</si>
  <si>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</si>
  <si>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</si>
  <si>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</si>
  <si>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</si>
  <si>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</si>
  <si>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</si>
  <si>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</si>
  <si>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</si>
  <si>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</si>
  <si>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</si>
  <si>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</si>
  <si>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</si>
  <si>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</si>
  <si>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</si>
  <si>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</si>
  <si>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</si>
  <si>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</si>
  <si>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</si>
  <si>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</si>
  <si>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</si>
  <si>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</si>
  <si>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</si>
  <si>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</si>
  <si>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</si>
  <si>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</si>
  <si>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</si>
  <si>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</si>
  <si>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</si>
  <si>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</si>
  <si>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</si>
  <si>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</si>
  <si>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</si>
  <si>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</si>
  <si>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</si>
  <si>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</si>
  <si>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</si>
  <si>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</si>
  <si>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</si>
  <si>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</si>
  <si>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</si>
  <si>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</si>
  <si>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</si>
  <si>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</si>
  <si>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</si>
  <si>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</si>
  <si>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</si>
  <si>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</si>
  <si>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</si>
  <si>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</si>
  <si>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</si>
  <si>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</si>
  <si>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</si>
  <si>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</si>
  <si>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</si>
  <si>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</si>
  <si>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</si>
  <si>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</si>
  <si>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</si>
  <si>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</si>
  <si>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</si>
  <si>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</si>
  <si>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</si>
  <si>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</si>
  <si>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</si>
  <si>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</si>
  <si>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</si>
  <si>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</si>
  <si>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</si>
  <si>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</si>
  <si>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</si>
  <si>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</si>
  <si>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</si>
  <si>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</si>
  <si>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</si>
  <si>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</si>
  <si>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</si>
  <si>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</si>
  <si>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</si>
  <si>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</si>
  <si>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</si>
  <si>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</si>
  <si>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</si>
  <si>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</si>
  <si>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</si>
  <si>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</si>
  <si>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</si>
  <si>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</si>
  <si>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</si>
  <si>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</si>
  <si>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</si>
  <si>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</si>
  <si>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</si>
  <si>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</si>
  <si>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</si>
  <si>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</si>
  <si>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</si>
  <si>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</si>
  <si>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</si>
  <si>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</si>
  <si>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</si>
  <si>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</si>
  <si>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</si>
  <si>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</si>
  <si>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</si>
  <si>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</si>
  <si>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</si>
  <si>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</si>
  <si>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</si>
  <si>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</si>
  <si>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</si>
  <si>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</si>
  <si>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</si>
  <si>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</si>
  <si>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</si>
  <si>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</si>
  <si>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</si>
  <si>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</si>
  <si>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</si>
  <si>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</si>
  <si>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</si>
  <si>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</si>
  <si>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</si>
  <si>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</si>
  <si>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</si>
  <si>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</si>
  <si>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</si>
  <si>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</si>
  <si>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</si>
  <si>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</si>
  <si>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</si>
  <si>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</si>
  <si>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</si>
  <si>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</si>
  <si>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</si>
  <si>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</si>
  <si>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</si>
  <si>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</si>
  <si>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</si>
  <si>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</si>
  <si>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</si>
  <si>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</si>
  <si>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</si>
  <si>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</si>
  <si>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</si>
  <si>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</si>
  <si>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</si>
  <si>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</si>
  <si>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</si>
  <si>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</si>
  <si>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</si>
  <si>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</si>
  <si>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</si>
  <si>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</si>
  <si>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</si>
  <si>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</si>
  <si>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</si>
  <si>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</si>
  <si>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</si>
  <si>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</si>
  <si>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</si>
  <si>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</si>
  <si>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</si>
  <si>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</si>
  <si>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</si>
  <si>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</si>
  <si>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</si>
  <si>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</si>
  <si>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</si>
  <si>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</si>
  <si>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</si>
  <si>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</si>
  <si>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</si>
  <si>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</si>
  <si>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</si>
  <si>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</si>
  <si>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</si>
  <si>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</si>
  <si>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</si>
  <si>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</si>
  <si>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</si>
  <si>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</si>
  <si>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</si>
  <si>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</si>
  <si>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</si>
  <si>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</si>
  <si>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</si>
  <si>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</si>
  <si>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</si>
  <si>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</si>
  <si>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</si>
  <si>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</si>
  <si>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</si>
  <si>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</si>
  <si>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</si>
  <si>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</si>
  <si>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</si>
  <si>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</si>
  <si>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</si>
  <si>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</si>
  <si>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</si>
  <si>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</si>
  <si>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</si>
  <si>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</si>
  <si>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</si>
  <si>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</si>
  <si>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</si>
  <si>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</si>
  <si>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</si>
  <si>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</si>
  <si>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</si>
  <si>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</si>
  <si>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</si>
  <si>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</si>
  <si>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</si>
  <si>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</si>
  <si>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</si>
  <si>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</si>
  <si>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</si>
  <si>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</si>
  <si>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</si>
  <si>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</si>
  <si>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</si>
  <si>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</si>
  <si>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</si>
  <si>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</si>
  <si>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</si>
  <si>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</si>
  <si>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</si>
  <si>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</si>
  <si>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</si>
  <si>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</si>
  <si>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</si>
  <si>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</si>
  <si>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</si>
  <si>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</si>
  <si>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</si>
  <si>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</si>
  <si>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</si>
  <si>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</si>
  <si>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</si>
  <si>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</si>
  <si>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</si>
  <si>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</si>
  <si>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</si>
  <si>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</si>
  <si>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</si>
  <si>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</si>
  <si>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</si>
  <si>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</si>
  <si>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</si>
  <si>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</si>
  <si>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</si>
  <si>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</si>
  <si>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</si>
  <si>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</si>
  <si>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</si>
  <si>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</si>
  <si>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</si>
  <si>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</si>
  <si>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</si>
  <si>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</si>
  <si>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</si>
  <si>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</si>
  <si>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</si>
  <si>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</si>
  <si>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</si>
  <si>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</si>
  <si>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</si>
  <si>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</si>
  <si>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</si>
  <si>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</si>
  <si>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</si>
  <si>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</si>
  <si>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</si>
  <si>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</si>
  <si>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</si>
  <si>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</si>
  <si>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</si>
  <si>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</si>
  <si>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</si>
  <si>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</si>
  <si>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</si>
  <si>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</si>
  <si>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</si>
  <si>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</si>
  <si>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</si>
  <si>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</si>
  <si>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</si>
  <si>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</si>
  <si>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</si>
  <si>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</si>
  <si>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</si>
  <si>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</si>
  <si>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</si>
  <si>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</si>
  <si>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</si>
  <si>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</si>
  <si>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</si>
  <si>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</si>
  <si>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</si>
  <si>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</si>
  <si>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</si>
  <si>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</si>
  <si>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</si>
  <si>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</si>
  <si>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</si>
  <si>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</si>
  <si>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</si>
  <si>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</si>
  <si>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</si>
  <si>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</si>
  <si>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</si>
  <si>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</si>
  <si>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</si>
  <si>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</si>
  <si>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</si>
  <si>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</si>
  <si>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</si>
  <si>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</si>
  <si>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</si>
  <si>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</si>
  <si>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</si>
  <si>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</si>
  <si>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</si>
  <si>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</si>
  <si>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</si>
  <si>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</si>
  <si>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</si>
  <si>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</si>
  <si>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</si>
  <si>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</si>
  <si>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</si>
  <si>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</si>
  <si>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</si>
  <si>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</si>
  <si>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</si>
  <si>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</si>
  <si>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</si>
  <si>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</si>
  <si>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</si>
  <si>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</si>
  <si>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</si>
  <si>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</si>
  <si>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</si>
  <si>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</si>
  <si>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</si>
  <si>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</si>
  <si>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</si>
  <si>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</si>
  <si>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</si>
  <si>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</si>
  <si>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</si>
  <si>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</si>
  <si>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</si>
  <si>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</si>
  <si>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</si>
  <si>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</si>
  <si>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</si>
  <si>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</si>
  <si>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</si>
  <si>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</si>
  <si>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</si>
  <si>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</si>
  <si>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</si>
  <si>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</si>
  <si>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</si>
  <si>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</si>
  <si>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</si>
  <si>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</si>
  <si>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</si>
  <si>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</si>
  <si>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</si>
  <si>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</si>
  <si>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</si>
  <si>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</si>
  <si>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</si>
  <si>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</si>
  <si>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</si>
  <si>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</si>
  <si>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</si>
  <si>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</si>
  <si>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</si>
  <si>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</si>
  <si>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</si>
  <si>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</si>
  <si>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</si>
  <si>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</si>
  <si>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</si>
  <si>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</si>
  <si>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</si>
  <si>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</si>
  <si>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</si>
  <si>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</si>
  <si>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</si>
  <si>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</si>
  <si>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</si>
  <si>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</si>
  <si>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</si>
  <si>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</si>
  <si>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</si>
  <si>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</si>
  <si>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</si>
  <si>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</si>
  <si>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</si>
  <si>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</si>
  <si>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</si>
  <si>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</si>
  <si>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</si>
  <si>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</si>
  <si>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</si>
  <si>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</si>
  <si>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</si>
  <si>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</si>
  <si>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</si>
  <si>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</si>
  <si>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</si>
  <si>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</si>
  <si>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</si>
  <si>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</si>
  <si>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</si>
  <si>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</si>
  <si>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</si>
  <si>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</si>
  <si>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</si>
  <si>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</si>
  <si>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</si>
  <si>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</si>
  <si>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</si>
  <si>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</si>
  <si>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</si>
  <si>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</si>
  <si>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</si>
  <si>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</si>
  <si>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</si>
  <si>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</si>
  <si>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</si>
  <si>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</si>
  <si>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</si>
  <si>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</si>
  <si>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</si>
  <si>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</si>
  <si>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</si>
  <si>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</si>
  <si>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</si>
  <si>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</si>
  <si>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</si>
  <si>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</si>
  <si>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</si>
  <si>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</si>
  <si>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</si>
  <si>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</si>
  <si>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</si>
  <si>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</si>
  <si>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</si>
  <si>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</si>
  <si>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</si>
  <si>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</si>
  <si>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</si>
  <si>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</si>
  <si>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</si>
  <si>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</si>
  <si>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</si>
  <si>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</si>
  <si>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</si>
  <si>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</si>
  <si>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</si>
  <si>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</si>
  <si>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</si>
  <si>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</si>
  <si>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</si>
  <si>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</si>
  <si>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</si>
  <si>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</si>
  <si>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</si>
  <si>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</si>
  <si>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</si>
  <si>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</si>
  <si>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</si>
  <si>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</si>
  <si>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</si>
  <si>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</si>
  <si>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</si>
  <si>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</si>
  <si>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</si>
  <si>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</si>
  <si>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</si>
  <si>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</si>
  <si>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</si>
  <si>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</si>
  <si>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</si>
  <si>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</si>
  <si>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</si>
  <si>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</si>
  <si>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</si>
  <si>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</si>
  <si>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</si>
  <si>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</si>
  <si>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</si>
  <si>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</si>
  <si>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</si>
  <si>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</si>
  <si>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</si>
  <si>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</si>
  <si>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</si>
  <si>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</si>
  <si>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</si>
  <si>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</si>
  <si>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</si>
  <si>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</si>
  <si>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</si>
  <si>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</si>
  <si>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</si>
  <si>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</si>
  <si>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</si>
  <si>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</si>
  <si>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</si>
  <si>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</si>
  <si>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</si>
  <si>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</si>
  <si>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</si>
  <si>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</si>
  <si>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</si>
  <si>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</si>
  <si>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</si>
  <si>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</si>
  <si>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</si>
  <si>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</si>
  <si>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</si>
  <si>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</si>
  <si>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</si>
  <si>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</si>
  <si>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</si>
  <si>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</si>
  <si>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</si>
  <si>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</si>
  <si>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</si>
  <si>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</si>
  <si>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</si>
  <si>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</si>
  <si>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</si>
  <si>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</si>
  <si>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</si>
  <si>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</si>
  <si>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</si>
  <si>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</si>
  <si>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</si>
  <si>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</si>
  <si>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</si>
  <si>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</si>
  <si>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</si>
  <si>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</si>
  <si>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</si>
  <si>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</si>
  <si>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</si>
  <si>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</si>
  <si>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</si>
  <si>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</si>
  <si>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</si>
  <si>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</si>
  <si>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</si>
  <si>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</si>
  <si>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</si>
  <si>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</si>
  <si>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</si>
  <si>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</si>
  <si>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</si>
  <si>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</si>
  <si>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</si>
  <si>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</si>
  <si>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</si>
  <si>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</si>
  <si>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</si>
  <si>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</si>
  <si>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</si>
  <si>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</si>
  <si>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</si>
  <si>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</si>
  <si>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</si>
  <si>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</si>
  <si>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</si>
  <si>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</si>
  <si>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</si>
  <si>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</si>
  <si>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</si>
  <si>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</si>
  <si>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</si>
  <si>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</si>
  <si>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</si>
  <si>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</si>
  <si>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</si>
  <si>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</si>
  <si>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</si>
  <si>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</si>
  <si>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</si>
  <si>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</si>
  <si>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</si>
  <si>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</si>
  <si>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</si>
  <si>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</si>
  <si>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</si>
  <si>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</si>
  <si>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</si>
  <si>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</si>
  <si>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</si>
  <si>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</si>
  <si>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</si>
  <si>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</si>
  <si>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</si>
  <si>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</si>
  <si>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</si>
  <si>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</si>
  <si>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</si>
  <si>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</si>
  <si>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</si>
  <si>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</si>
  <si>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</si>
  <si>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</si>
  <si>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</si>
  <si>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</si>
  <si>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</si>
  <si>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</si>
  <si>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</si>
  <si>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</si>
  <si>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</si>
  <si>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</si>
  <si>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</si>
  <si>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</si>
  <si>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</si>
  <si>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</si>
  <si>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</si>
  <si>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</si>
  <si>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</si>
  <si>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</si>
  <si>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</si>
  <si>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</si>
  <si>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</si>
  <si>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</si>
  <si>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</si>
  <si>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</si>
  <si>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</si>
  <si>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</si>
  <si>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</si>
  <si>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</si>
  <si>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</si>
  <si>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</si>
  <si>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</si>
  <si>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</si>
  <si>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</si>
  <si>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</si>
  <si>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</si>
  <si>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</si>
  <si>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</si>
  <si>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</si>
  <si>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</si>
  <si>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</si>
  <si>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</si>
  <si>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</si>
  <si>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</si>
  <si>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</si>
  <si>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</si>
  <si>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</si>
  <si>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</si>
  <si>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</si>
  <si>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</si>
  <si>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</si>
  <si>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</si>
  <si>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</si>
  <si>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</si>
  <si>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</si>
  <si>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</si>
  <si>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</si>
  <si>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</si>
  <si>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</si>
  <si>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</si>
  <si>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</si>
  <si>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</si>
  <si>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</si>
  <si>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</si>
  <si>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</si>
  <si>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</si>
  <si>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</si>
  <si>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</si>
  <si>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</si>
  <si>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</si>
  <si>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</si>
  <si>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</si>
  <si>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</si>
  <si>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</si>
  <si>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</si>
  <si>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</si>
  <si>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</si>
  <si>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</si>
  <si>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</si>
  <si>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</si>
  <si>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</si>
  <si>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</si>
  <si>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</si>
  <si>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</si>
  <si>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</si>
  <si>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</si>
  <si>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</si>
  <si>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</si>
  <si>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</si>
  <si>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</si>
  <si>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</si>
  <si>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</si>
  <si>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</si>
  <si>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</si>
  <si>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</si>
  <si>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</si>
  <si>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</si>
  <si>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</si>
  <si>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</si>
  <si>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</si>
  <si>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</si>
  <si>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</si>
  <si>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</si>
  <si>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</si>
  <si>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</si>
  <si>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</si>
  <si>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</si>
  <si>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</si>
  <si>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</si>
  <si>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</si>
  <si>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</si>
  <si>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</si>
  <si>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</si>
  <si>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</si>
  <si>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</si>
  <si>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</si>
  <si>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</si>
  <si>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</si>
  <si>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</si>
  <si>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</si>
  <si>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</si>
  <si>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</si>
  <si>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</si>
  <si>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</si>
  <si>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</si>
  <si>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</si>
  <si>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</si>
  <si>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</si>
  <si>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</si>
  <si>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</si>
  <si>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</si>
  <si>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</si>
  <si>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</si>
  <si>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</si>
  <si>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</si>
  <si>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</si>
  <si>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</si>
  <si>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</si>
  <si>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</si>
  <si>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</si>
  <si>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</si>
  <si>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</si>
  <si>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</si>
  <si>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</si>
  <si>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</si>
  <si>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</si>
  <si>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</si>
  <si>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</si>
  <si>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</si>
  <si>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</si>
  <si>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</si>
  <si>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</si>
  <si>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</si>
  <si>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</si>
  <si>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</si>
  <si>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</si>
  <si>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</si>
  <si>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</si>
  <si>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</si>
  <si>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</si>
  <si>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</si>
  <si>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</si>
  <si>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</si>
  <si>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</si>
  <si>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</si>
  <si>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</si>
  <si>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</si>
  <si>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</si>
  <si>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</si>
  <si>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</si>
  <si>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</si>
  <si>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</si>
  <si>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</si>
  <si>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</si>
  <si>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</si>
  <si>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</si>
  <si>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</si>
  <si>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</si>
  <si>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</si>
  <si>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</si>
  <si>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</si>
  <si>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</si>
  <si>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</si>
  <si>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</si>
  <si>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</si>
  <si>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</si>
  <si>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</si>
  <si>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</si>
  <si>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</si>
  <si>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</si>
  <si>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</si>
  <si>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</si>
  <si>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</si>
  <si>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</si>
  <si>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</si>
  <si>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</si>
  <si>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</si>
  <si>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</si>
  <si>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</si>
  <si>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</si>
  <si>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</si>
  <si>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</si>
  <si>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</si>
  <si>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</si>
  <si>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</si>
  <si>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</si>
  <si>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</si>
  <si>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</si>
  <si>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</si>
  <si>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</si>
  <si>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</si>
  <si>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</si>
  <si>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</si>
  <si>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</si>
  <si>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</si>
  <si>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</si>
  <si>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</si>
  <si>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</si>
  <si>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</si>
  <si>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</si>
  <si>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</si>
  <si>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</si>
  <si>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</si>
  <si>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</si>
  <si>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</si>
  <si>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</si>
  <si>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</si>
  <si>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</si>
  <si>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</si>
  <si>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</si>
  <si>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</si>
  <si>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</si>
  <si>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</si>
  <si>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</si>
  <si>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</si>
  <si>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</si>
  <si>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</si>
  <si>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</si>
  <si>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</si>
  <si>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</si>
  <si>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</si>
  <si>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</si>
  <si>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</si>
  <si>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</si>
  <si>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</si>
  <si>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</si>
  <si>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</si>
  <si>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</si>
  <si>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</si>
  <si>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</si>
  <si>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</si>
  <si>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</si>
  <si>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</si>
  <si>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</si>
  <si>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</si>
  <si>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</si>
  <si>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</si>
  <si>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</si>
  <si>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</si>
  <si>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</si>
  <si>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</si>
  <si>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</si>
  <si>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</si>
  <si>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</si>
  <si>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</si>
  <si>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</si>
  <si>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</si>
  <si>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</si>
  <si>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</si>
  <si>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</si>
  <si>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</si>
  <si>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</si>
  <si>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</si>
  <si>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</si>
  <si>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</si>
  <si>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</si>
  <si>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</si>
  <si>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</si>
  <si>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</si>
  <si>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</si>
  <si>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</si>
  <si>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</si>
  <si>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</si>
  <si>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</si>
  <si>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</si>
  <si>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</si>
  <si>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</si>
  <si>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</si>
  <si>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</si>
  <si>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</si>
  <si>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</si>
  <si>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</si>
  <si>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</si>
  <si>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</si>
  <si>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</si>
  <si>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</si>
  <si>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</si>
  <si>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</si>
  <si>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</si>
  <si>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</si>
  <si>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</si>
  <si>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</si>
  <si>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</si>
  <si>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</si>
  <si>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</si>
  <si>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</si>
  <si>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</si>
  <si>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</si>
  <si>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</si>
  <si>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</si>
  <si>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</si>
  <si>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</si>
  <si>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</si>
  <si>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</si>
  <si>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</si>
  <si>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</si>
  <si>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</si>
  <si>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</si>
  <si>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</si>
  <si>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</si>
  <si>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</si>
  <si>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</si>
  <si>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</si>
  <si>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</si>
  <si>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</si>
  <si>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</si>
  <si>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</si>
  <si>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</si>
  <si>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</si>
  <si>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</si>
  <si>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</si>
  <si>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</si>
  <si>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</si>
  <si>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</si>
  <si>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</si>
  <si>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</si>
  <si>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</si>
  <si>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</si>
  <si>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</si>
  <si>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</si>
  <si>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</si>
  <si>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</si>
  <si>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</si>
  <si>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</si>
  <si>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</si>
  <si>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</si>
  <si>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</si>
  <si>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</si>
  <si>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</si>
  <si>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</si>
  <si>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</si>
  <si>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</si>
  <si>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</si>
  <si>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</si>
  <si>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</si>
  <si>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</si>
  <si>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</si>
  <si>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</si>
  <si>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</si>
  <si>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</si>
  <si>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</si>
  <si>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</si>
  <si>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</si>
  <si>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</si>
  <si>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</si>
  <si>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</si>
  <si>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</si>
  <si>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</si>
  <si>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</si>
  <si>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</si>
  <si>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</si>
  <si>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</si>
  <si>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</si>
  <si>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</si>
  <si>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</si>
  <si>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</si>
  <si>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</si>
  <si>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</si>
  <si>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</si>
  <si>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</si>
  <si>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</si>
  <si>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</si>
  <si>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</si>
  <si>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</si>
  <si>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</si>
  <si>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</si>
  <si>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</si>
  <si>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</si>
  <si>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</si>
  <si>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</si>
  <si>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</si>
  <si>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</si>
  <si>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</si>
  <si>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</si>
  <si>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</si>
  <si>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</si>
  <si>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</si>
  <si>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</si>
  <si>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</si>
  <si>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</si>
  <si>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</si>
  <si>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</si>
  <si>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</si>
  <si>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</si>
  <si>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</si>
  <si>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</si>
  <si>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</si>
  <si>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</si>
  <si>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</si>
  <si>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</si>
  <si>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</si>
  <si>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</si>
  <si>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</si>
  <si>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</si>
  <si>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</si>
  <si>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</si>
  <si>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</si>
  <si>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</si>
  <si>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</si>
  <si>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</si>
  <si>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</si>
  <si>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</si>
  <si>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</si>
  <si>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</si>
  <si>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</si>
  <si>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</si>
  <si>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</si>
  <si>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</si>
  <si>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</si>
  <si>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</si>
  <si>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</si>
  <si>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</si>
  <si>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</si>
  <si>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</si>
  <si>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</si>
  <si>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</si>
  <si>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</si>
  <si>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</si>
  <si>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</si>
  <si>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</si>
  <si>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</si>
  <si>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</si>
  <si>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</si>
  <si>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</si>
  <si>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</si>
  <si>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</si>
  <si>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</si>
  <si>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</si>
  <si>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</si>
  <si>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</si>
  <si>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</si>
  <si>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</si>
  <si>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</si>
  <si>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</si>
  <si>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</si>
  <si>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</si>
  <si>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</si>
  <si>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</si>
  <si>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</si>
  <si>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</si>
  <si>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</si>
  <si>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</si>
  <si>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</si>
  <si>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</si>
  <si>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</si>
  <si>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</si>
  <si>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</si>
  <si>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</si>
  <si>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</si>
  <si>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</si>
  <si>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</si>
  <si>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</si>
  <si>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</si>
  <si>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</si>
  <si>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</si>
  <si>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</si>
  <si>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</si>
  <si>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</si>
  <si>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</si>
  <si>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</si>
  <si>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</si>
  <si>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</si>
  <si>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</si>
  <si>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</si>
  <si>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</si>
  <si>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</si>
  <si>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</si>
  <si>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</si>
  <si>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</si>
  <si>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</si>
  <si>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</si>
  <si>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</si>
  <si>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</si>
  <si>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</si>
  <si>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</si>
  <si>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</si>
  <si>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</si>
  <si>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</si>
  <si>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</si>
  <si>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</si>
  <si>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</si>
  <si>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</si>
  <si>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</si>
  <si>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</si>
  <si>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</si>
  <si>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</si>
  <si>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</si>
  <si>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</si>
  <si>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</si>
  <si>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</si>
  <si>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</si>
  <si>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</si>
  <si>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</si>
  <si>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</si>
  <si>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</si>
  <si>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</si>
  <si>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</si>
  <si>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</si>
  <si>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</si>
  <si>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</si>
  <si>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</si>
  <si>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</si>
  <si>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</si>
  <si>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</si>
  <si>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</si>
  <si>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</si>
  <si>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</si>
  <si>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</si>
  <si>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</si>
  <si>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</si>
  <si>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</si>
  <si>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</si>
  <si>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</si>
  <si>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</si>
  <si>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</si>
  <si>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</si>
  <si>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</si>
  <si>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</si>
  <si>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</si>
  <si>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</si>
  <si>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</si>
  <si>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</si>
  <si>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</si>
  <si>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</si>
  <si>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</si>
  <si>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</si>
  <si>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</si>
  <si>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</si>
  <si>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</si>
  <si>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</si>
  <si>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</si>
  <si>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</si>
  <si>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</si>
  <si>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</si>
  <si>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</si>
  <si>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</si>
  <si>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</si>
  <si>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</si>
  <si>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</si>
  <si>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</si>
  <si>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</si>
  <si>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</si>
  <si>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</si>
  <si>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</si>
  <si>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</si>
  <si>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</si>
  <si>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</si>
  <si>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</si>
  <si>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</si>
  <si>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</si>
  <si>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</si>
  <si>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</si>
  <si>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</si>
  <si>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</si>
  <si>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</si>
  <si>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</si>
  <si>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</si>
  <si>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</si>
  <si>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</si>
  <si>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</si>
  <si>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</si>
  <si>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</si>
  <si>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</si>
  <si>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</si>
  <si>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</si>
  <si>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</si>
  <si>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</si>
  <si>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</si>
  <si>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</si>
  <si>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</si>
  <si>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</si>
  <si>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</si>
  <si>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</si>
  <si>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</si>
  <si>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</si>
  <si>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</si>
  <si>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</si>
  <si>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</si>
  <si>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</si>
  <si>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</si>
  <si>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</si>
  <si>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</si>
  <si>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</si>
  <si>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</si>
  <si>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</si>
  <si>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</si>
  <si>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</si>
  <si>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</si>
  <si>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</si>
  <si>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</si>
  <si>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</si>
  <si>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</si>
  <si>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</si>
  <si>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</si>
  <si>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</si>
  <si>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</si>
  <si>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</si>
  <si>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</si>
  <si>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</si>
  <si>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</si>
  <si>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</si>
  <si>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</si>
  <si>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</si>
  <si>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</si>
  <si>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</si>
  <si>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</si>
  <si>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</si>
  <si>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</si>
  <si>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</si>
  <si>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</si>
  <si>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</si>
  <si>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</si>
  <si>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</si>
  <si>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</si>
  <si>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</si>
  <si>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</si>
  <si>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</si>
  <si>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</si>
  <si>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</si>
  <si>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</si>
  <si>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</si>
  <si>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</si>
  <si>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</si>
  <si>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</si>
  <si>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</si>
  <si>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</si>
  <si>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</si>
  <si>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</si>
  <si>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</si>
  <si>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</si>
  <si>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</si>
  <si>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</si>
  <si>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</si>
  <si>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</si>
  <si>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</si>
  <si>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</si>
  <si>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</si>
  <si>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</si>
  <si>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</si>
  <si>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</si>
  <si>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</si>
  <si>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</si>
  <si>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</si>
  <si>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</si>
  <si>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</si>
  <si>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</si>
  <si>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</si>
  <si>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</si>
  <si>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</si>
  <si>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</si>
  <si>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</si>
  <si>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</si>
  <si>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</si>
  <si>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</si>
  <si>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</si>
  <si>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</si>
  <si>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</si>
  <si>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</si>
  <si>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</si>
  <si>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</si>
  <si>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</si>
  <si>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</si>
  <si>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</si>
  <si>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</si>
  <si>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</si>
  <si>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</si>
  <si>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</si>
  <si>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</si>
  <si>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</si>
  <si>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</si>
  <si>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</si>
  <si>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</si>
  <si>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</si>
  <si>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</si>
  <si>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</si>
  <si>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</si>
  <si>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</si>
  <si>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</si>
  <si>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</si>
  <si>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</si>
  <si>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</si>
  <si>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</si>
  <si>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</si>
  <si>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</si>
  <si>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</si>
  <si>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</si>
  <si>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</si>
  <si>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</si>
  <si>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</si>
  <si>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</si>
  <si>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</si>
  <si>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</si>
  <si>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</si>
  <si>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</si>
  <si>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</si>
  <si>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</si>
  <si>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</si>
  <si>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</si>
  <si>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</si>
  <si>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</si>
  <si>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</si>
  <si>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</si>
  <si>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</si>
  <si>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</si>
  <si>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</si>
  <si>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</si>
  <si>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</si>
  <si>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</si>
  <si>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</si>
  <si>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</si>
  <si>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</si>
  <si>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</si>
  <si>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</si>
  <si>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</si>
  <si>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</si>
  <si>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</si>
  <si>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</si>
  <si>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</si>
  <si>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</si>
  <si>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</si>
  <si>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</si>
  <si>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</si>
  <si>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</si>
  <si>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</si>
  <si>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</si>
  <si>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</si>
  <si>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</si>
  <si>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</si>
  <si>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</si>
  <si>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</si>
  <si>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</si>
  <si>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</si>
  <si>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</si>
  <si>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</si>
  <si>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</si>
  <si>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</si>
  <si>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</si>
  <si>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</si>
  <si>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</si>
  <si>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</si>
  <si>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</si>
  <si>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</si>
  <si>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</si>
  <si>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</si>
  <si>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</si>
  <si>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</si>
  <si>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</si>
  <si>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</si>
  <si>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</si>
  <si>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</si>
  <si>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</si>
  <si>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</si>
  <si>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</si>
  <si>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</si>
  <si>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</si>
  <si>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</si>
  <si>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</si>
  <si>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</si>
  <si>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</si>
  <si>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</si>
  <si>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</si>
  <si>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</si>
  <si>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</si>
  <si>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</si>
  <si>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</si>
  <si>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</si>
  <si>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</si>
  <si>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</si>
  <si>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</si>
  <si>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</si>
  <si>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</si>
  <si>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</si>
  <si>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</si>
  <si>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</si>
  <si>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</si>
  <si>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</si>
  <si>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</si>
  <si>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</si>
  <si>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</si>
  <si>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</si>
  <si>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</si>
  <si>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</si>
  <si>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</si>
  <si>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</si>
  <si>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</si>
  <si>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</si>
  <si>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</si>
  <si>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</si>
  <si>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</si>
  <si>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</si>
  <si>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</si>
  <si>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</si>
  <si>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</si>
  <si>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</si>
  <si>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</si>
  <si>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</si>
  <si>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</si>
  <si>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</si>
  <si>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</si>
  <si>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</si>
  <si>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</si>
  <si>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</si>
  <si>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</si>
  <si>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</si>
  <si>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</si>
  <si>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</si>
  <si>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</si>
  <si>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</si>
  <si>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</si>
  <si>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</si>
  <si>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</si>
  <si>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</si>
  <si>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</si>
  <si>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</si>
  <si>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</si>
  <si>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</si>
  <si>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</si>
  <si>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</si>
  <si>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</si>
  <si>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</si>
  <si>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</si>
  <si>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</si>
  <si>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</si>
  <si>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</si>
  <si>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</si>
  <si>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</si>
  <si>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</si>
  <si>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</si>
  <si>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</si>
  <si>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</si>
  <si>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</si>
  <si>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</si>
  <si>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</si>
  <si>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</si>
  <si>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</si>
  <si>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</si>
  <si>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</si>
  <si>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</si>
  <si>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</si>
  <si>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</si>
  <si>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</si>
  <si>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</si>
  <si>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</si>
  <si>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</si>
  <si>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</si>
  <si>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</si>
  <si>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</si>
  <si>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</si>
  <si>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</si>
  <si>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</si>
  <si>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</si>
  <si>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</si>
  <si>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</si>
  <si>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</si>
  <si>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</si>
  <si>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</si>
  <si>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</si>
  <si>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</si>
  <si>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</si>
  <si>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</si>
  <si>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</si>
  <si>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</si>
  <si>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</si>
  <si>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</si>
  <si>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</si>
  <si>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</si>
  <si>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</si>
  <si>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</si>
  <si>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</si>
  <si>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</si>
  <si>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</si>
  <si>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</si>
  <si>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</si>
  <si>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</si>
  <si>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</si>
  <si>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</si>
  <si>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</si>
  <si>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</si>
  <si>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</si>
  <si>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</si>
  <si>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</si>
  <si>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</si>
  <si>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</si>
  <si>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</si>
  <si>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</si>
  <si>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</si>
  <si>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</si>
  <si>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</si>
  <si>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</si>
  <si>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</si>
  <si>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</si>
  <si>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</si>
  <si>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</si>
  <si>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</si>
  <si>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</si>
  <si>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</si>
  <si>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</si>
  <si>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</si>
  <si>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</si>
  <si>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</si>
  <si>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</si>
  <si>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</si>
  <si>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</si>
  <si>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</si>
  <si>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</si>
  <si>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</si>
  <si>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</si>
  <si>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</si>
  <si>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</si>
  <si>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</si>
  <si>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</si>
  <si>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</si>
  <si>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</si>
  <si>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</si>
  <si>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</si>
  <si>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</si>
  <si>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</si>
  <si>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</si>
  <si>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</si>
  <si>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</si>
  <si>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</si>
  <si>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</si>
  <si>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</si>
  <si>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</si>
  <si>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</si>
  <si>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</si>
  <si>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</si>
  <si>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</si>
  <si>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</si>
  <si>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</si>
  <si>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</si>
  <si>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</si>
  <si>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</si>
  <si>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</si>
  <si>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</si>
  <si>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</si>
  <si>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</si>
  <si>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</si>
  <si>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</si>
  <si>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</si>
  <si>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</si>
  <si>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</si>
  <si>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</si>
  <si>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</si>
  <si>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</si>
  <si>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</si>
  <si>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</si>
  <si>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</si>
  <si>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</si>
  <si>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</si>
  <si>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</si>
  <si>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</si>
  <si>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</si>
  <si>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</si>
  <si>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</si>
  <si>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</si>
  <si>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</si>
  <si>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</si>
  <si>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</si>
  <si>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</si>
  <si>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</si>
  <si>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</si>
  <si>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</si>
  <si>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</si>
  <si>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</si>
  <si>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</si>
  <si>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</si>
  <si>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</si>
  <si>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</si>
  <si>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</si>
  <si>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</si>
  <si>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</si>
  <si>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</si>
  <si>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</si>
  <si>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</si>
  <si>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</si>
  <si>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</si>
  <si>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</si>
  <si>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</si>
  <si>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</si>
  <si>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</si>
  <si>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</si>
  <si>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</si>
  <si>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</si>
  <si>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</si>
  <si>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</si>
  <si>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</si>
  <si>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</si>
  <si>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</si>
  <si>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</si>
  <si>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</si>
  <si>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</si>
  <si>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</si>
  <si>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</si>
  <si>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</si>
  <si>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</si>
  <si>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</si>
  <si>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</si>
  <si>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</si>
  <si>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</si>
  <si>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</si>
  <si>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</si>
  <si>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</si>
  <si>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</si>
  <si>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</si>
  <si>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</si>
  <si>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</si>
  <si>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</si>
  <si>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</si>
  <si>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</si>
  <si>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</si>
  <si>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</si>
  <si>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</si>
  <si>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</si>
  <si>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</si>
  <si>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</si>
  <si>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</si>
  <si>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</si>
  <si>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</si>
  <si>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</si>
  <si>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</si>
  <si>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</si>
  <si>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</si>
  <si>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</si>
  <si>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</si>
  <si>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</si>
  <si>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</si>
  <si>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</si>
  <si>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</si>
  <si>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</si>
  <si>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</si>
  <si>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</si>
  <si>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</si>
  <si>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</si>
  <si>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</si>
  <si>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</si>
  <si>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</si>
  <si>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</si>
  <si>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</si>
  <si>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</si>
  <si>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</si>
  <si>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</si>
  <si>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</si>
  <si>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</si>
  <si>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</si>
  <si>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</si>
  <si>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</si>
  <si>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</si>
  <si>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</si>
  <si>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</si>
  <si>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</si>
  <si>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</si>
  <si>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</si>
  <si>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</si>
  <si>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</si>
  <si>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</si>
  <si>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</si>
  <si>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</si>
  <si>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</si>
  <si>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</si>
  <si>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</si>
  <si>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</si>
  <si>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</si>
  <si>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</si>
  <si>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</si>
  <si>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</si>
  <si>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</si>
  <si>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</si>
  <si>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</si>
  <si>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</si>
  <si>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</si>
  <si>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</si>
  <si>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</si>
  <si>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</si>
  <si>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</si>
  <si>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</si>
  <si>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</si>
  <si>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</si>
  <si>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</si>
  <si>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</si>
  <si>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</si>
  <si>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</si>
  <si>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</si>
  <si>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</si>
  <si>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</si>
  <si>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</si>
  <si>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</si>
  <si>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</si>
  <si>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</si>
  <si>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</si>
  <si>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</si>
  <si>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</si>
  <si>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</si>
  <si>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</si>
  <si>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</si>
  <si>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</si>
  <si>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</si>
  <si>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</si>
  <si>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</si>
  <si>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</si>
  <si>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</si>
  <si>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</si>
  <si>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</si>
  <si>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</si>
  <si>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</si>
  <si>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</si>
  <si>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</si>
  <si>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</si>
  <si>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</si>
  <si>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</si>
  <si>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</si>
  <si>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</si>
  <si>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</si>
  <si>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</si>
  <si>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</si>
  <si>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</si>
  <si>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</si>
  <si>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</si>
  <si>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</si>
  <si>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</si>
  <si>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</si>
  <si>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</si>
  <si>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</si>
  <si>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</si>
  <si>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</si>
  <si>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</si>
  <si>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</si>
  <si>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</si>
  <si>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</si>
  <si>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</si>
  <si>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</si>
  <si>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</si>
  <si>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</si>
  <si>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</si>
  <si>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</si>
  <si>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</si>
  <si>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</si>
  <si>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</si>
  <si>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</si>
  <si>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</si>
  <si>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</si>
  <si>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</si>
  <si>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</si>
  <si>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</si>
  <si>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</si>
  <si>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</si>
  <si>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</si>
  <si>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</si>
  <si>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</si>
  <si>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</si>
  <si>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</si>
  <si>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</si>
  <si>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</si>
  <si>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</si>
  <si>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</si>
  <si>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</si>
  <si>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</si>
  <si>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</si>
  <si>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</si>
  <si>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</si>
  <si>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</si>
  <si>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</si>
  <si>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</si>
  <si>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</si>
  <si>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</si>
  <si>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</si>
  <si>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</si>
  <si>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</si>
  <si>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</si>
  <si>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</si>
  <si>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</si>
  <si>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</si>
  <si>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</si>
  <si>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</si>
  <si>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</si>
  <si>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</si>
  <si>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</si>
  <si>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</si>
  <si>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</si>
  <si>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</si>
  <si>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</si>
  <si>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</si>
  <si>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</si>
  <si>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</si>
  <si>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</si>
  <si>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</si>
  <si>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</si>
  <si>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</si>
  <si>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</si>
  <si>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</si>
  <si>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</si>
  <si>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</si>
  <si>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</si>
  <si>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</si>
  <si>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</si>
  <si>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</si>
  <si>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</si>
  <si>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</si>
  <si>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</si>
  <si>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</si>
  <si>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</si>
  <si>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</si>
  <si>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</si>
  <si>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</si>
  <si>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</si>
  <si>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</si>
  <si>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</si>
  <si>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</si>
  <si>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</si>
  <si>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</si>
  <si>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</si>
  <si>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</si>
  <si>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</si>
  <si>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</si>
  <si>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</si>
  <si>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</si>
  <si>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</si>
  <si>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</si>
  <si>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</si>
  <si>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</si>
  <si>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</si>
  <si>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</si>
  <si>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</si>
  <si>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</si>
  <si>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</si>
  <si>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</si>
  <si>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</si>
  <si>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</si>
  <si>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</si>
  <si>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</si>
  <si>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</si>
  <si>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</si>
  <si>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</si>
  <si>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</si>
  <si>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</si>
  <si>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</si>
  <si>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</si>
  <si>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</si>
  <si>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</si>
  <si>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</si>
  <si>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</si>
  <si>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</si>
  <si>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</si>
  <si>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</si>
  <si>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</si>
  <si>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</si>
  <si>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</si>
  <si>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</si>
  <si>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</si>
  <si>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</si>
  <si>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</si>
  <si>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</si>
  <si>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</si>
  <si>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</si>
  <si>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</si>
  <si>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</si>
  <si>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</si>
  <si>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</si>
  <si>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</si>
  <si>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</si>
  <si>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</si>
  <si>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</si>
  <si>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</si>
  <si>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</si>
  <si>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</si>
  <si>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</si>
  <si>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</si>
  <si>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</si>
  <si>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</si>
  <si>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</si>
  <si>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</si>
  <si>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</si>
  <si>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</si>
  <si>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</si>
  <si>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</si>
  <si>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</si>
  <si>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</si>
  <si>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</si>
  <si>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</si>
  <si>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</si>
  <si>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</si>
  <si>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</si>
  <si>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</si>
  <si>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</si>
  <si>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</si>
  <si>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</si>
  <si>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</si>
  <si>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</si>
  <si>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</si>
  <si>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</si>
  <si>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</si>
  <si>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</si>
  <si>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</si>
  <si>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</si>
  <si>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</si>
  <si>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</si>
  <si>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</si>
  <si>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</si>
  <si>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</si>
  <si>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</si>
  <si>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</si>
  <si>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</si>
  <si>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</si>
  <si>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</si>
  <si>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ended conversion</t>
  </si>
  <si>
    <t>started conversion</t>
  </si>
  <si>
    <t>Percent funded</t>
  </si>
  <si>
    <t>Average donation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</si>
  <si>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</si>
  <si>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</si>
  <si>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</si>
  <si>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</si>
  <si>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</si>
  <si>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</si>
  <si>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</si>
  <si>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</si>
  <si>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</si>
  <si>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</si>
  <si>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</si>
  <si>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</si>
  <si>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</si>
  <si>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</si>
  <si>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</si>
  <si>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Cancelled</t>
  </si>
  <si>
    <t>Total Projects</t>
  </si>
  <si>
    <t>% suceessful</t>
  </si>
  <si>
    <t>% failed</t>
  </si>
  <si>
    <t>% cancelled</t>
  </si>
  <si>
    <t>Successful campaigns</t>
  </si>
  <si>
    <t>Failed campaigns</t>
  </si>
  <si>
    <t>mean number of backers</t>
  </si>
  <si>
    <t>median number of backers</t>
  </si>
  <si>
    <t>min number of backers</t>
  </si>
  <si>
    <t>max number of backers</t>
  </si>
  <si>
    <t>Variance</t>
  </si>
  <si>
    <t>Std Deviation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</si>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</sst>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96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1" fontId="16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[Crowdfunding_MAH_solved.xlsx]Pivot table -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F-4CF9-A373-3E927AFCF98E}"/>
            </c:ext>
          </c:extLst>
        </c:ser>
        <c:ser>
          <c:idx val="1"/>
          <c:order val="1"/>
          <c:tx>
            <c:strRef>
              <c:f>'Pivot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F-4CF9-A373-3E927AFCF98E}"/>
            </c:ext>
          </c:extLst>
        </c:ser>
        <c:ser>
          <c:idx val="2"/>
          <c:order val="2"/>
          <c:tx>
            <c:strRef>
              <c:f>'Pivot table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F-4CF9-A373-3E927AFCF98E}"/>
            </c:ext>
          </c:extLst>
        </c:ser>
        <c:ser>
          <c:idx val="3"/>
          <c:order val="3"/>
          <c:tx>
            <c:strRef>
              <c:f>'Pivot table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F-4CF9-A373-3E927AFC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97184"/>
        <c:axId val="1367125712"/>
      </c:barChart>
      <c:catAx>
        <c:axId val="1886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25712"/>
        <c:crosses val="autoZero"/>
        <c:auto val="1"/>
        <c:lblAlgn val="ctr"/>
        <c:lblOffset val="100"/>
        <c:noMultiLvlLbl val="0"/>
      </c:catAx>
      <c:valAx>
        <c:axId val="13671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[Crowdfunding_MAH_solved.xlsx]Pivot table - 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FB2-BB9C-29F5DB26D2D6}"/>
            </c:ext>
          </c:extLst>
        </c:ser>
        <c:ser>
          <c:idx val="1"/>
          <c:order val="1"/>
          <c:tx>
            <c:strRef>
              <c:f>'Pivot table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9-4FB2-BB9C-29F5DB26D2D6}"/>
            </c:ext>
          </c:extLst>
        </c:ser>
        <c:ser>
          <c:idx val="2"/>
          <c:order val="2"/>
          <c:tx>
            <c:strRef>
              <c:f>'Pivot table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9-4FB2-BB9C-29F5DB26D2D6}"/>
            </c:ext>
          </c:extLst>
        </c:ser>
        <c:ser>
          <c:idx val="3"/>
          <c:order val="3"/>
          <c:tx>
            <c:strRef>
              <c:f>'Pivot table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9-4FB2-BB9C-29F5DB26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66304"/>
        <c:axId val="287882864"/>
      </c:barChart>
      <c:catAx>
        <c:axId val="1878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82864"/>
        <c:crosses val="autoZero"/>
        <c:auto val="1"/>
        <c:lblAlgn val="ctr"/>
        <c:lblOffset val="100"/>
        <c:noMultiLvlLbl val="0"/>
      </c:catAx>
      <c:valAx>
        <c:axId val="2878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[Crowdfunding_MAH_solved.xlsx]Pivot table - dates!PivotTable2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F-45C3-ABA8-9A15FB9D4F33}"/>
            </c:ext>
          </c:extLst>
        </c:ser>
        <c:ser>
          <c:idx val="1"/>
          <c:order val="1"/>
          <c:tx>
            <c:strRef>
              <c:f>'Pivot table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F-45C3-ABA8-9A15FB9D4F33}"/>
            </c:ext>
          </c:extLst>
        </c:ser>
        <c:ser>
          <c:idx val="2"/>
          <c:order val="2"/>
          <c:tx>
            <c:strRef>
              <c:f>'Pivot table -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F-45C3-ABA8-9A15FB9D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2144"/>
        <c:axId val="287891792"/>
      </c:lineChart>
      <c:catAx>
        <c:axId val="1906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1792"/>
        <c:crosses val="autoZero"/>
        <c:auto val="1"/>
        <c:lblAlgn val="ctr"/>
        <c:lblOffset val="100"/>
        <c:noMultiLvlLbl val="0"/>
      </c:catAx>
      <c:valAx>
        <c:axId val="2878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1</xdr:row>
      <xdr:rowOff>28574</xdr:rowOff>
    </xdr:from>
    <xdr:to>
      <xdr:col>17</xdr:col>
      <xdr:colOff>228599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05342-4666-88C7-64A4-54FB3BA1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2</xdr:row>
      <xdr:rowOff>123824</xdr:rowOff>
    </xdr:from>
    <xdr:to>
      <xdr:col>18</xdr:col>
      <xdr:colOff>571500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57036-953B-5B33-A75A-3DFBC30E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1</xdr:row>
      <xdr:rowOff>28575</xdr:rowOff>
    </xdr:from>
    <xdr:to>
      <xdr:col>18</xdr:col>
      <xdr:colOff>666749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0A66D-21AF-0D9A-E84A-FACCBEA9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harris" refreshedDate="45251.411095833333" createdVersion="8" refreshedVersion="8" minRefreshableVersion="3" recordCount="1000" xr:uid="{DAA0581B-B73F-4B7A-A734-862610B2817F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r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started conversion)" numFmtId="0" databaseField="0">
      <fieldGroup base="7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started conversion)" numFmtId="0" databaseField="0">
      <fieldGroup base="7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started conversion)" numFmtId="0" databaseField="0">
      <fieldGroup base="7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n v="158"/>
    <m/>
    <x v="1"/>
    <s v="USD"/>
    <n v="1408424400"/>
    <n v="1408597200"/>
    <x v="1"/>
    <d v="2014-08-21T05:00:00"/>
    <b v="0"/>
    <b v="1"/>
    <s v="music/rock"/>
    <x v="1"/>
    <x v="1"/>
  </r>
  <r>
    <x v="1"/>
    <n v="1425"/>
    <m/>
    <x v="2"/>
    <s v="AUD"/>
    <n v="1384668000"/>
    <n v="1384840800"/>
    <x v="2"/>
    <d v="2013-11-19T06:00:00"/>
    <b v="0"/>
    <b v="0"/>
    <s v="technology/web"/>
    <x v="2"/>
    <x v="2"/>
  </r>
  <r>
    <x v="0"/>
    <n v="24"/>
    <m/>
    <x v="1"/>
    <s v="USD"/>
    <n v="1565499600"/>
    <n v="1568955600"/>
    <x v="3"/>
    <d v="2019-09-20T05:00:00"/>
    <b v="0"/>
    <b v="0"/>
    <s v="music/rock"/>
    <x v="1"/>
    <x v="1"/>
  </r>
  <r>
    <x v="0"/>
    <n v="53"/>
    <m/>
    <x v="1"/>
    <s v="USD"/>
    <n v="1547964000"/>
    <n v="1548309600"/>
    <x v="4"/>
    <d v="2019-01-24T06:00:00"/>
    <b v="0"/>
    <b v="0"/>
    <s v="theater/plays"/>
    <x v="3"/>
    <x v="3"/>
  </r>
  <r>
    <x v="1"/>
    <n v="174"/>
    <m/>
    <x v="3"/>
    <s v="DKK"/>
    <n v="1346130000"/>
    <n v="1347080400"/>
    <x v="5"/>
    <d v="2012-09-08T05:00:00"/>
    <b v="0"/>
    <b v="0"/>
    <s v="theater/plays"/>
    <x v="3"/>
    <x v="3"/>
  </r>
  <r>
    <x v="0"/>
    <n v="18"/>
    <m/>
    <x v="4"/>
    <s v="GBP"/>
    <n v="1505278800"/>
    <n v="1505365200"/>
    <x v="6"/>
    <d v="2017-09-14T05:00:00"/>
    <b v="0"/>
    <b v="0"/>
    <s v="film &amp; video/documentary"/>
    <x v="4"/>
    <x v="4"/>
  </r>
  <r>
    <x v="1"/>
    <n v="227"/>
    <m/>
    <x v="3"/>
    <s v="DKK"/>
    <n v="1439442000"/>
    <n v="1439614800"/>
    <x v="7"/>
    <d v="2015-08-15T05:00:00"/>
    <b v="0"/>
    <b v="0"/>
    <s v="theater/plays"/>
    <x v="3"/>
    <x v="3"/>
  </r>
  <r>
    <x v="2"/>
    <n v="708"/>
    <m/>
    <x v="3"/>
    <s v="DKK"/>
    <n v="1281330000"/>
    <n v="1281502800"/>
    <x v="8"/>
    <d v="2010-08-11T05:00:00"/>
    <b v="0"/>
    <b v="0"/>
    <s v="theater/plays"/>
    <x v="3"/>
    <x v="3"/>
  </r>
  <r>
    <x v="0"/>
    <n v="44"/>
    <m/>
    <x v="1"/>
    <s v="USD"/>
    <n v="1379566800"/>
    <n v="1383804000"/>
    <x v="9"/>
    <d v="2013-11-07T06:00:00"/>
    <b v="0"/>
    <b v="0"/>
    <s v="music/electric music"/>
    <x v="1"/>
    <x v="5"/>
  </r>
  <r>
    <x v="1"/>
    <n v="220"/>
    <m/>
    <x v="1"/>
    <s v="USD"/>
    <n v="1281762000"/>
    <n v="1285909200"/>
    <x v="10"/>
    <d v="2010-10-01T05:00:00"/>
    <b v="0"/>
    <b v="0"/>
    <s v="film &amp; video/drama"/>
    <x v="4"/>
    <x v="6"/>
  </r>
  <r>
    <x v="0"/>
    <n v="27"/>
    <m/>
    <x v="1"/>
    <s v="USD"/>
    <n v="1285045200"/>
    <n v="1285563600"/>
    <x v="11"/>
    <d v="2010-09-27T05:00:00"/>
    <b v="0"/>
    <b v="1"/>
    <s v="theater/plays"/>
    <x v="3"/>
    <x v="3"/>
  </r>
  <r>
    <x v="0"/>
    <n v="55"/>
    <m/>
    <x v="1"/>
    <s v="USD"/>
    <n v="1571720400"/>
    <n v="1572411600"/>
    <x v="12"/>
    <d v="2019-10-30T05:00:00"/>
    <b v="0"/>
    <b v="0"/>
    <s v="film &amp; video/drama"/>
    <x v="4"/>
    <x v="6"/>
  </r>
  <r>
    <x v="1"/>
    <n v="98"/>
    <m/>
    <x v="1"/>
    <s v="USD"/>
    <n v="1465621200"/>
    <n v="1466658000"/>
    <x v="13"/>
    <d v="2016-06-23T05:00:00"/>
    <b v="0"/>
    <b v="0"/>
    <s v="music/indie rock"/>
    <x v="1"/>
    <x v="7"/>
  </r>
  <r>
    <x v="0"/>
    <n v="200"/>
    <m/>
    <x v="1"/>
    <s v="USD"/>
    <n v="1331013600"/>
    <n v="1333342800"/>
    <x v="14"/>
    <d v="2012-04-02T05:00:00"/>
    <b v="0"/>
    <b v="0"/>
    <s v="music/indie rock"/>
    <x v="1"/>
    <x v="7"/>
  </r>
  <r>
    <x v="0"/>
    <n v="452"/>
    <m/>
    <x v="1"/>
    <s v="USD"/>
    <n v="1575957600"/>
    <n v="1576303200"/>
    <x v="15"/>
    <d v="2019-12-14T06:00:00"/>
    <b v="0"/>
    <b v="0"/>
    <s v="technology/wearables"/>
    <x v="2"/>
    <x v="8"/>
  </r>
  <r>
    <x v="1"/>
    <n v="100"/>
    <m/>
    <x v="1"/>
    <s v="USD"/>
    <n v="1390370400"/>
    <n v="1392271200"/>
    <x v="16"/>
    <d v="2014-02-13T06:00:00"/>
    <b v="0"/>
    <b v="0"/>
    <s v="publishing/nonfiction"/>
    <x v="5"/>
    <x v="9"/>
  </r>
  <r>
    <x v="1"/>
    <n v="1249"/>
    <m/>
    <x v="1"/>
    <s v="USD"/>
    <n v="1294812000"/>
    <n v="1294898400"/>
    <x v="17"/>
    <d v="2011-01-13T06:00:00"/>
    <b v="0"/>
    <b v="0"/>
    <s v="film &amp; video/animation"/>
    <x v="4"/>
    <x v="10"/>
  </r>
  <r>
    <x v="3"/>
    <n v="135"/>
    <m/>
    <x v="1"/>
    <s v="USD"/>
    <n v="1536382800"/>
    <n v="1537074000"/>
    <x v="18"/>
    <d v="2018-09-16T05:00:00"/>
    <b v="0"/>
    <b v="0"/>
    <s v="theater/plays"/>
    <x v="3"/>
    <x v="3"/>
  </r>
  <r>
    <x v="0"/>
    <n v="674"/>
    <m/>
    <x v="1"/>
    <s v="USD"/>
    <n v="1551679200"/>
    <n v="1553490000"/>
    <x v="19"/>
    <d v="2019-03-25T05:00:00"/>
    <b v="0"/>
    <b v="1"/>
    <s v="theater/plays"/>
    <x v="3"/>
    <x v="3"/>
  </r>
  <r>
    <x v="1"/>
    <n v="1396"/>
    <m/>
    <x v="1"/>
    <s v="USD"/>
    <n v="1406523600"/>
    <n v="1406523600"/>
    <x v="20"/>
    <d v="2014-07-28T05:00:00"/>
    <b v="0"/>
    <b v="0"/>
    <s v="film &amp; video/drama"/>
    <x v="4"/>
    <x v="6"/>
  </r>
  <r>
    <x v="0"/>
    <n v="558"/>
    <m/>
    <x v="1"/>
    <s v="USD"/>
    <n v="1313384400"/>
    <n v="1316322000"/>
    <x v="21"/>
    <d v="2011-09-18T05:00:00"/>
    <b v="0"/>
    <b v="0"/>
    <s v="theater/plays"/>
    <x v="3"/>
    <x v="3"/>
  </r>
  <r>
    <x v="1"/>
    <n v="890"/>
    <m/>
    <x v="1"/>
    <s v="USD"/>
    <n v="1522731600"/>
    <n v="1524027600"/>
    <x v="22"/>
    <d v="2018-04-18T05:00:00"/>
    <b v="0"/>
    <b v="0"/>
    <s v="theater/plays"/>
    <x v="3"/>
    <x v="3"/>
  </r>
  <r>
    <x v="1"/>
    <n v="142"/>
    <m/>
    <x v="4"/>
    <s v="GBP"/>
    <n v="1550124000"/>
    <n v="1554699600"/>
    <x v="23"/>
    <d v="2019-04-08T05:00:00"/>
    <b v="0"/>
    <b v="0"/>
    <s v="film &amp; video/documentary"/>
    <x v="4"/>
    <x v="4"/>
  </r>
  <r>
    <x v="1"/>
    <n v="2673"/>
    <m/>
    <x v="1"/>
    <s v="USD"/>
    <n v="1403326800"/>
    <n v="1403499600"/>
    <x v="24"/>
    <d v="2014-06-23T05:00:00"/>
    <b v="0"/>
    <b v="0"/>
    <s v="technology/wearables"/>
    <x v="2"/>
    <x v="8"/>
  </r>
  <r>
    <x v="1"/>
    <n v="163"/>
    <m/>
    <x v="1"/>
    <s v="USD"/>
    <n v="1305694800"/>
    <n v="1307422800"/>
    <x v="25"/>
    <d v="2011-06-07T05:00:00"/>
    <b v="0"/>
    <b v="1"/>
    <s v="games/video games"/>
    <x v="6"/>
    <x v="11"/>
  </r>
  <r>
    <x v="3"/>
    <n v="1480"/>
    <m/>
    <x v="1"/>
    <s v="USD"/>
    <n v="1533013200"/>
    <n v="1535346000"/>
    <x v="26"/>
    <d v="2018-08-27T05:00:00"/>
    <b v="0"/>
    <b v="0"/>
    <s v="theater/plays"/>
    <x v="3"/>
    <x v="3"/>
  </r>
  <r>
    <x v="0"/>
    <n v="15"/>
    <m/>
    <x v="1"/>
    <s v="USD"/>
    <n v="1443848400"/>
    <n v="1444539600"/>
    <x v="27"/>
    <d v="2015-10-11T05:00:00"/>
    <b v="0"/>
    <b v="0"/>
    <s v="music/rock"/>
    <x v="1"/>
    <x v="1"/>
  </r>
  <r>
    <x v="1"/>
    <n v="2220"/>
    <m/>
    <x v="1"/>
    <s v="USD"/>
    <n v="1265695200"/>
    <n v="1267682400"/>
    <x v="28"/>
    <d v="2010-03-04T06:00:00"/>
    <b v="0"/>
    <b v="1"/>
    <s v="theater/plays"/>
    <x v="3"/>
    <x v="3"/>
  </r>
  <r>
    <x v="1"/>
    <n v="1606"/>
    <m/>
    <x v="5"/>
    <s v="CHF"/>
    <n v="1532062800"/>
    <n v="1535518800"/>
    <x v="29"/>
    <d v="2018-08-29T05:00:00"/>
    <b v="0"/>
    <b v="0"/>
    <s v="film &amp; video/shorts"/>
    <x v="4"/>
    <x v="12"/>
  </r>
  <r>
    <x v="1"/>
    <n v="129"/>
    <m/>
    <x v="1"/>
    <s v="USD"/>
    <n v="1558674000"/>
    <n v="1559106000"/>
    <x v="30"/>
    <d v="2019-05-29T05:00:00"/>
    <b v="0"/>
    <b v="0"/>
    <s v="film &amp; video/animation"/>
    <x v="4"/>
    <x v="10"/>
  </r>
  <r>
    <x v="1"/>
    <n v="226"/>
    <m/>
    <x v="4"/>
    <s v="GBP"/>
    <n v="1451973600"/>
    <n v="1454392800"/>
    <x v="31"/>
    <d v="2016-02-02T06:00:00"/>
    <b v="0"/>
    <b v="0"/>
    <s v="games/video games"/>
    <x v="6"/>
    <x v="11"/>
  </r>
  <r>
    <x v="0"/>
    <n v="2307"/>
    <m/>
    <x v="6"/>
    <s v="EUR"/>
    <n v="1515564000"/>
    <n v="1517896800"/>
    <x v="32"/>
    <d v="2018-02-06T06:00:00"/>
    <b v="0"/>
    <b v="0"/>
    <s v="film &amp; video/documentary"/>
    <x v="4"/>
    <x v="4"/>
  </r>
  <r>
    <x v="1"/>
    <n v="5419"/>
    <m/>
    <x v="1"/>
    <s v="USD"/>
    <n v="1412485200"/>
    <n v="1415685600"/>
    <x v="33"/>
    <d v="2014-11-11T06:00:00"/>
    <b v="0"/>
    <b v="0"/>
    <s v="theater/plays"/>
    <x v="3"/>
    <x v="3"/>
  </r>
  <r>
    <x v="1"/>
    <n v="165"/>
    <m/>
    <x v="1"/>
    <s v="USD"/>
    <n v="1490245200"/>
    <n v="1490677200"/>
    <x v="34"/>
    <d v="2017-03-28T05:00:00"/>
    <b v="0"/>
    <b v="0"/>
    <s v="film &amp; video/documentary"/>
    <x v="4"/>
    <x v="4"/>
  </r>
  <r>
    <x v="1"/>
    <n v="1965"/>
    <m/>
    <x v="3"/>
    <s v="DKK"/>
    <n v="1547877600"/>
    <n v="1551506400"/>
    <x v="35"/>
    <d v="2019-03-02T06:00:00"/>
    <b v="0"/>
    <b v="1"/>
    <s v="film &amp; video/drama"/>
    <x v="4"/>
    <x v="6"/>
  </r>
  <r>
    <x v="1"/>
    <n v="16"/>
    <m/>
    <x v="1"/>
    <s v="USD"/>
    <n v="1298700000"/>
    <n v="1300856400"/>
    <x v="36"/>
    <d v="2011-03-23T05:00:00"/>
    <b v="0"/>
    <b v="0"/>
    <s v="theater/plays"/>
    <x v="3"/>
    <x v="3"/>
  </r>
  <r>
    <x v="1"/>
    <n v="107"/>
    <m/>
    <x v="1"/>
    <s v="USD"/>
    <n v="1570338000"/>
    <n v="1573192800"/>
    <x v="37"/>
    <d v="2019-11-08T06:00:00"/>
    <b v="0"/>
    <b v="1"/>
    <s v="publishing/fiction"/>
    <x v="5"/>
    <x v="13"/>
  </r>
  <r>
    <x v="1"/>
    <n v="134"/>
    <m/>
    <x v="1"/>
    <s v="USD"/>
    <n v="1287378000"/>
    <n v="1287810000"/>
    <x v="38"/>
    <d v="2010-10-23T05:00:00"/>
    <b v="0"/>
    <b v="0"/>
    <s v="photography/photography books"/>
    <x v="7"/>
    <x v="14"/>
  </r>
  <r>
    <x v="0"/>
    <n v="88"/>
    <m/>
    <x v="3"/>
    <s v="DKK"/>
    <n v="1361772000"/>
    <n v="1362978000"/>
    <x v="39"/>
    <d v="2013-03-11T05:00:00"/>
    <b v="0"/>
    <b v="0"/>
    <s v="theater/plays"/>
    <x v="3"/>
    <x v="3"/>
  </r>
  <r>
    <x v="1"/>
    <n v="198"/>
    <m/>
    <x v="1"/>
    <s v="USD"/>
    <n v="1275714000"/>
    <n v="1277355600"/>
    <x v="40"/>
    <d v="2010-06-24T05:00:00"/>
    <b v="0"/>
    <b v="1"/>
    <s v="technology/wearables"/>
    <x v="2"/>
    <x v="8"/>
  </r>
  <r>
    <x v="1"/>
    <n v="111"/>
    <m/>
    <x v="6"/>
    <s v="EUR"/>
    <n v="1346734800"/>
    <n v="1348981200"/>
    <x v="41"/>
    <d v="2012-09-30T05:00:00"/>
    <b v="0"/>
    <b v="1"/>
    <s v="music/rock"/>
    <x v="1"/>
    <x v="1"/>
  </r>
  <r>
    <x v="1"/>
    <n v="222"/>
    <m/>
    <x v="1"/>
    <s v="USD"/>
    <n v="1309755600"/>
    <n v="1310533200"/>
    <x v="42"/>
    <d v="2011-07-13T05:00:00"/>
    <b v="0"/>
    <b v="0"/>
    <s v="food/food trucks"/>
    <x v="0"/>
    <x v="0"/>
  </r>
  <r>
    <x v="1"/>
    <n v="6212"/>
    <m/>
    <x v="1"/>
    <s v="USD"/>
    <n v="1406178000"/>
    <n v="1407560400"/>
    <x v="43"/>
    <d v="2014-08-09T05:00:00"/>
    <b v="0"/>
    <b v="0"/>
    <s v="publishing/radio &amp; podcasts"/>
    <x v="5"/>
    <x v="15"/>
  </r>
  <r>
    <x v="1"/>
    <n v="98"/>
    <m/>
    <x v="3"/>
    <s v="DKK"/>
    <n v="1552798800"/>
    <n v="1552885200"/>
    <x v="44"/>
    <d v="2019-03-18T05:00:00"/>
    <b v="0"/>
    <b v="0"/>
    <s v="publishing/fiction"/>
    <x v="5"/>
    <x v="13"/>
  </r>
  <r>
    <x v="0"/>
    <n v="48"/>
    <m/>
    <x v="1"/>
    <s v="USD"/>
    <n v="1478062800"/>
    <n v="1479362400"/>
    <x v="45"/>
    <d v="2016-11-17T06:00:00"/>
    <b v="0"/>
    <b v="1"/>
    <s v="theater/plays"/>
    <x v="3"/>
    <x v="3"/>
  </r>
  <r>
    <x v="1"/>
    <n v="92"/>
    <m/>
    <x v="1"/>
    <s v="USD"/>
    <n v="1278565200"/>
    <n v="1280552400"/>
    <x v="46"/>
    <d v="2010-07-31T05:00:00"/>
    <b v="0"/>
    <b v="0"/>
    <s v="music/rock"/>
    <x v="1"/>
    <x v="1"/>
  </r>
  <r>
    <x v="1"/>
    <n v="149"/>
    <m/>
    <x v="1"/>
    <s v="USD"/>
    <n v="1396069200"/>
    <n v="1398661200"/>
    <x v="47"/>
    <d v="2014-04-28T05:00:00"/>
    <b v="0"/>
    <b v="0"/>
    <s v="theater/plays"/>
    <x v="3"/>
    <x v="3"/>
  </r>
  <r>
    <x v="1"/>
    <n v="2431"/>
    <m/>
    <x v="1"/>
    <s v="USD"/>
    <n v="1435208400"/>
    <n v="1436245200"/>
    <x v="48"/>
    <d v="2015-07-07T05:00:00"/>
    <b v="0"/>
    <b v="0"/>
    <s v="theater/plays"/>
    <x v="3"/>
    <x v="3"/>
  </r>
  <r>
    <x v="1"/>
    <n v="303"/>
    <m/>
    <x v="1"/>
    <s v="USD"/>
    <n v="1571547600"/>
    <n v="1575439200"/>
    <x v="49"/>
    <d v="2019-12-04T06:00:00"/>
    <b v="0"/>
    <b v="0"/>
    <s v="music/rock"/>
    <x v="1"/>
    <x v="1"/>
  </r>
  <r>
    <x v="0"/>
    <n v="1"/>
    <m/>
    <x v="6"/>
    <s v="EUR"/>
    <n v="1375333200"/>
    <n v="1377752400"/>
    <x v="50"/>
    <d v="2013-08-29T05:00:00"/>
    <b v="0"/>
    <b v="0"/>
    <s v="music/metal"/>
    <x v="1"/>
    <x v="16"/>
  </r>
  <r>
    <x v="0"/>
    <n v="1467"/>
    <m/>
    <x v="4"/>
    <s v="GBP"/>
    <n v="1332824400"/>
    <n v="1334206800"/>
    <x v="51"/>
    <d v="2012-04-12T05:00:00"/>
    <b v="0"/>
    <b v="1"/>
    <s v="technology/wearables"/>
    <x v="2"/>
    <x v="8"/>
  </r>
  <r>
    <x v="0"/>
    <n v="75"/>
    <m/>
    <x v="1"/>
    <s v="USD"/>
    <n v="1284526800"/>
    <n v="1284872400"/>
    <x v="52"/>
    <d v="2010-09-19T05:00:00"/>
    <b v="0"/>
    <b v="0"/>
    <s v="theater/plays"/>
    <x v="3"/>
    <x v="3"/>
  </r>
  <r>
    <x v="1"/>
    <n v="209"/>
    <m/>
    <x v="1"/>
    <s v="USD"/>
    <n v="1400562000"/>
    <n v="1403931600"/>
    <x v="53"/>
    <d v="2014-06-28T05:00:00"/>
    <b v="0"/>
    <b v="0"/>
    <s v="film &amp; video/drama"/>
    <x v="4"/>
    <x v="6"/>
  </r>
  <r>
    <x v="0"/>
    <n v="120"/>
    <m/>
    <x v="1"/>
    <s v="USD"/>
    <n v="1520748000"/>
    <n v="1521262800"/>
    <x v="54"/>
    <d v="2018-03-17T05:00:00"/>
    <b v="0"/>
    <b v="0"/>
    <s v="technology/wearables"/>
    <x v="2"/>
    <x v="8"/>
  </r>
  <r>
    <x v="1"/>
    <n v="131"/>
    <m/>
    <x v="1"/>
    <s v="USD"/>
    <n v="1532926800"/>
    <n v="1533358800"/>
    <x v="55"/>
    <d v="2018-08-04T05:00:00"/>
    <b v="0"/>
    <b v="0"/>
    <s v="music/jazz"/>
    <x v="1"/>
    <x v="17"/>
  </r>
  <r>
    <x v="1"/>
    <n v="164"/>
    <m/>
    <x v="1"/>
    <s v="USD"/>
    <n v="1420869600"/>
    <n v="1421474400"/>
    <x v="56"/>
    <d v="2015-01-17T06:00:00"/>
    <b v="0"/>
    <b v="0"/>
    <s v="technology/wearables"/>
    <x v="2"/>
    <x v="8"/>
  </r>
  <r>
    <x v="1"/>
    <n v="201"/>
    <m/>
    <x v="1"/>
    <s v="USD"/>
    <n v="1504242000"/>
    <n v="1505278800"/>
    <x v="57"/>
    <d v="2017-09-13T05:00:00"/>
    <b v="0"/>
    <b v="0"/>
    <s v="games/video games"/>
    <x v="6"/>
    <x v="11"/>
  </r>
  <r>
    <x v="1"/>
    <n v="211"/>
    <m/>
    <x v="1"/>
    <s v="USD"/>
    <n v="1442811600"/>
    <n v="1443934800"/>
    <x v="58"/>
    <d v="2015-10-04T05:00:00"/>
    <b v="0"/>
    <b v="0"/>
    <s v="theater/plays"/>
    <x v="3"/>
    <x v="3"/>
  </r>
  <r>
    <x v="1"/>
    <n v="128"/>
    <m/>
    <x v="1"/>
    <s v="USD"/>
    <n v="1497243600"/>
    <n v="1498539600"/>
    <x v="59"/>
    <d v="2017-06-27T05:00:00"/>
    <b v="0"/>
    <b v="1"/>
    <s v="theater/plays"/>
    <x v="3"/>
    <x v="3"/>
  </r>
  <r>
    <x v="1"/>
    <n v="1600"/>
    <m/>
    <x v="0"/>
    <s v="CAD"/>
    <n v="1342501200"/>
    <n v="1342760400"/>
    <x v="60"/>
    <d v="2012-07-20T05:00:00"/>
    <b v="0"/>
    <b v="0"/>
    <s v="theater/plays"/>
    <x v="3"/>
    <x v="3"/>
  </r>
  <r>
    <x v="0"/>
    <n v="2253"/>
    <m/>
    <x v="0"/>
    <s v="CAD"/>
    <n v="1298268000"/>
    <n v="1301720400"/>
    <x v="61"/>
    <d v="2011-04-02T05:00:00"/>
    <b v="0"/>
    <b v="0"/>
    <s v="theater/plays"/>
    <x v="3"/>
    <x v="3"/>
  </r>
  <r>
    <x v="1"/>
    <n v="249"/>
    <m/>
    <x v="1"/>
    <s v="USD"/>
    <n v="1433480400"/>
    <n v="1433566800"/>
    <x v="62"/>
    <d v="2015-06-06T05:00:00"/>
    <b v="0"/>
    <b v="0"/>
    <s v="technology/web"/>
    <x v="2"/>
    <x v="2"/>
  </r>
  <r>
    <x v="0"/>
    <n v="5"/>
    <m/>
    <x v="1"/>
    <s v="USD"/>
    <n v="1493355600"/>
    <n v="1493874000"/>
    <x v="63"/>
    <d v="2017-05-04T05:00:00"/>
    <b v="0"/>
    <b v="0"/>
    <s v="theater/plays"/>
    <x v="3"/>
    <x v="3"/>
  </r>
  <r>
    <x v="0"/>
    <n v="38"/>
    <m/>
    <x v="1"/>
    <s v="USD"/>
    <n v="1530507600"/>
    <n v="1531803600"/>
    <x v="64"/>
    <d v="2018-07-17T05:00:00"/>
    <b v="0"/>
    <b v="1"/>
    <s v="technology/web"/>
    <x v="2"/>
    <x v="2"/>
  </r>
  <r>
    <x v="1"/>
    <n v="236"/>
    <m/>
    <x v="1"/>
    <s v="USD"/>
    <n v="1296108000"/>
    <n v="1296712800"/>
    <x v="65"/>
    <d v="2011-02-03T06:00:00"/>
    <b v="0"/>
    <b v="0"/>
    <s v="theater/plays"/>
    <x v="3"/>
    <x v="3"/>
  </r>
  <r>
    <x v="0"/>
    <n v="12"/>
    <m/>
    <x v="1"/>
    <s v="USD"/>
    <n v="1428469200"/>
    <n v="1428901200"/>
    <x v="66"/>
    <d v="2015-04-13T05:00:00"/>
    <b v="0"/>
    <b v="1"/>
    <s v="theater/plays"/>
    <x v="3"/>
    <x v="3"/>
  </r>
  <r>
    <x v="1"/>
    <n v="4065"/>
    <m/>
    <x v="4"/>
    <s v="GBP"/>
    <n v="1264399200"/>
    <n v="1264831200"/>
    <x v="67"/>
    <d v="2010-01-30T06:00:00"/>
    <b v="0"/>
    <b v="1"/>
    <s v="technology/wearables"/>
    <x v="2"/>
    <x v="8"/>
  </r>
  <r>
    <x v="1"/>
    <n v="246"/>
    <m/>
    <x v="6"/>
    <s v="EUR"/>
    <n v="1501131600"/>
    <n v="1505192400"/>
    <x v="68"/>
    <d v="2017-09-12T05:00:00"/>
    <b v="0"/>
    <b v="1"/>
    <s v="theater/plays"/>
    <x v="3"/>
    <x v="3"/>
  </r>
  <r>
    <x v="3"/>
    <n v="17"/>
    <m/>
    <x v="1"/>
    <s v="USD"/>
    <n v="1292738400"/>
    <n v="1295676000"/>
    <x v="69"/>
    <d v="2011-01-22T06:00:00"/>
    <b v="0"/>
    <b v="0"/>
    <s v="theater/plays"/>
    <x v="3"/>
    <x v="3"/>
  </r>
  <r>
    <x v="1"/>
    <n v="2475"/>
    <m/>
    <x v="6"/>
    <s v="EUR"/>
    <n v="1288674000"/>
    <n v="1292911200"/>
    <x v="70"/>
    <d v="2010-12-21T06:00:00"/>
    <b v="0"/>
    <b v="1"/>
    <s v="theater/plays"/>
    <x v="3"/>
    <x v="3"/>
  </r>
  <r>
    <x v="1"/>
    <n v="76"/>
    <m/>
    <x v="1"/>
    <s v="USD"/>
    <n v="1575093600"/>
    <n v="1575439200"/>
    <x v="71"/>
    <d v="2019-12-04T06:00:00"/>
    <b v="0"/>
    <b v="0"/>
    <s v="theater/plays"/>
    <x v="3"/>
    <x v="3"/>
  </r>
  <r>
    <x v="1"/>
    <n v="54"/>
    <m/>
    <x v="1"/>
    <s v="USD"/>
    <n v="1435726800"/>
    <n v="1438837200"/>
    <x v="72"/>
    <d v="2015-08-06T05:00:00"/>
    <b v="0"/>
    <b v="0"/>
    <s v="film &amp; video/animation"/>
    <x v="4"/>
    <x v="10"/>
  </r>
  <r>
    <x v="1"/>
    <n v="88"/>
    <m/>
    <x v="1"/>
    <s v="USD"/>
    <n v="1480226400"/>
    <n v="1480485600"/>
    <x v="73"/>
    <d v="2016-11-30T06:00:00"/>
    <b v="0"/>
    <b v="0"/>
    <s v="music/jazz"/>
    <x v="1"/>
    <x v="17"/>
  </r>
  <r>
    <x v="1"/>
    <n v="85"/>
    <m/>
    <x v="4"/>
    <s v="GBP"/>
    <n v="1459054800"/>
    <n v="1459141200"/>
    <x v="74"/>
    <d v="2016-03-28T05:00:00"/>
    <b v="0"/>
    <b v="0"/>
    <s v="music/metal"/>
    <x v="1"/>
    <x v="16"/>
  </r>
  <r>
    <x v="1"/>
    <n v="170"/>
    <m/>
    <x v="1"/>
    <s v="USD"/>
    <n v="1531630800"/>
    <n v="1532322000"/>
    <x v="75"/>
    <d v="2018-07-23T05:00:00"/>
    <b v="0"/>
    <b v="0"/>
    <s v="photography/photography books"/>
    <x v="7"/>
    <x v="14"/>
  </r>
  <r>
    <x v="0"/>
    <n v="1684"/>
    <m/>
    <x v="1"/>
    <s v="USD"/>
    <n v="1421992800"/>
    <n v="1426222800"/>
    <x v="76"/>
    <d v="2015-03-13T05:00:00"/>
    <b v="1"/>
    <b v="1"/>
    <s v="theater/plays"/>
    <x v="3"/>
    <x v="3"/>
  </r>
  <r>
    <x v="0"/>
    <n v="56"/>
    <m/>
    <x v="1"/>
    <s v="USD"/>
    <n v="1285563600"/>
    <n v="1286773200"/>
    <x v="77"/>
    <d v="2010-10-11T05:00:00"/>
    <b v="0"/>
    <b v="1"/>
    <s v="film &amp; video/animation"/>
    <x v="4"/>
    <x v="10"/>
  </r>
  <r>
    <x v="1"/>
    <n v="330"/>
    <m/>
    <x v="1"/>
    <s v="USD"/>
    <n v="1523854800"/>
    <n v="1523941200"/>
    <x v="78"/>
    <d v="2018-04-17T05:00:00"/>
    <b v="0"/>
    <b v="0"/>
    <s v="publishing/translations"/>
    <x v="5"/>
    <x v="18"/>
  </r>
  <r>
    <x v="0"/>
    <n v="838"/>
    <m/>
    <x v="1"/>
    <s v="USD"/>
    <n v="1529125200"/>
    <n v="1529557200"/>
    <x v="79"/>
    <d v="2018-06-21T05:00:00"/>
    <b v="0"/>
    <b v="0"/>
    <s v="theater/plays"/>
    <x v="3"/>
    <x v="3"/>
  </r>
  <r>
    <x v="1"/>
    <n v="127"/>
    <m/>
    <x v="1"/>
    <s v="USD"/>
    <n v="1503982800"/>
    <n v="1506574800"/>
    <x v="80"/>
    <d v="2017-09-28T05:00:00"/>
    <b v="0"/>
    <b v="0"/>
    <s v="games/video games"/>
    <x v="6"/>
    <x v="11"/>
  </r>
  <r>
    <x v="1"/>
    <n v="411"/>
    <m/>
    <x v="1"/>
    <s v="USD"/>
    <n v="1511416800"/>
    <n v="1513576800"/>
    <x v="81"/>
    <d v="2017-12-18T06:00:00"/>
    <b v="0"/>
    <b v="0"/>
    <s v="music/rock"/>
    <x v="1"/>
    <x v="1"/>
  </r>
  <r>
    <x v="1"/>
    <n v="180"/>
    <m/>
    <x v="4"/>
    <s v="GBP"/>
    <n v="1547704800"/>
    <n v="1548309600"/>
    <x v="82"/>
    <d v="2019-01-24T06:00:00"/>
    <b v="0"/>
    <b v="1"/>
    <s v="games/video games"/>
    <x v="6"/>
    <x v="11"/>
  </r>
  <r>
    <x v="0"/>
    <n v="1000"/>
    <m/>
    <x v="1"/>
    <s v="USD"/>
    <n v="1469682000"/>
    <n v="1471582800"/>
    <x v="83"/>
    <d v="2016-08-19T05:00:00"/>
    <b v="0"/>
    <b v="0"/>
    <s v="music/electric music"/>
    <x v="1"/>
    <x v="5"/>
  </r>
  <r>
    <x v="1"/>
    <n v="374"/>
    <m/>
    <x v="1"/>
    <s v="USD"/>
    <n v="1343451600"/>
    <n v="1344315600"/>
    <x v="84"/>
    <d v="2012-08-07T05:00:00"/>
    <b v="0"/>
    <b v="0"/>
    <s v="technology/wearables"/>
    <x v="2"/>
    <x v="8"/>
  </r>
  <r>
    <x v="1"/>
    <n v="71"/>
    <m/>
    <x v="2"/>
    <s v="AUD"/>
    <n v="1315717200"/>
    <n v="1316408400"/>
    <x v="85"/>
    <d v="2011-09-19T05:00:00"/>
    <b v="0"/>
    <b v="0"/>
    <s v="music/indie rock"/>
    <x v="1"/>
    <x v="7"/>
  </r>
  <r>
    <x v="1"/>
    <n v="203"/>
    <m/>
    <x v="1"/>
    <s v="USD"/>
    <n v="1430715600"/>
    <n v="1431838800"/>
    <x v="86"/>
    <d v="2015-05-17T05:00:00"/>
    <b v="1"/>
    <b v="0"/>
    <s v="theater/plays"/>
    <x v="3"/>
    <x v="3"/>
  </r>
  <r>
    <x v="0"/>
    <n v="1482"/>
    <m/>
    <x v="2"/>
    <s v="AUD"/>
    <n v="1299564000"/>
    <n v="1300510800"/>
    <x v="87"/>
    <d v="2011-03-19T05:00:00"/>
    <b v="0"/>
    <b v="1"/>
    <s v="music/rock"/>
    <x v="1"/>
    <x v="1"/>
  </r>
  <r>
    <x v="1"/>
    <n v="113"/>
    <m/>
    <x v="1"/>
    <s v="USD"/>
    <n v="1429160400"/>
    <n v="1431061200"/>
    <x v="88"/>
    <d v="2015-05-08T05:00:00"/>
    <b v="0"/>
    <b v="0"/>
    <s v="publishing/translations"/>
    <x v="5"/>
    <x v="18"/>
  </r>
  <r>
    <x v="1"/>
    <n v="96"/>
    <m/>
    <x v="1"/>
    <s v="USD"/>
    <n v="1271307600"/>
    <n v="1271480400"/>
    <x v="89"/>
    <d v="2010-04-17T05:00:00"/>
    <b v="0"/>
    <b v="0"/>
    <s v="theater/plays"/>
    <x v="3"/>
    <x v="3"/>
  </r>
  <r>
    <x v="0"/>
    <n v="106"/>
    <m/>
    <x v="1"/>
    <s v="USD"/>
    <n v="1456380000"/>
    <n v="1456380000"/>
    <x v="90"/>
    <d v="2016-02-25T06:00:00"/>
    <b v="0"/>
    <b v="1"/>
    <s v="theater/plays"/>
    <x v="3"/>
    <x v="3"/>
  </r>
  <r>
    <x v="0"/>
    <n v="679"/>
    <m/>
    <x v="6"/>
    <s v="EUR"/>
    <n v="1470459600"/>
    <n v="1472878800"/>
    <x v="91"/>
    <d v="2016-09-03T05:00:00"/>
    <b v="0"/>
    <b v="0"/>
    <s v="publishing/translations"/>
    <x v="5"/>
    <x v="18"/>
  </r>
  <r>
    <x v="1"/>
    <n v="498"/>
    <m/>
    <x v="5"/>
    <s v="CHF"/>
    <n v="1277269200"/>
    <n v="1277355600"/>
    <x v="92"/>
    <d v="2010-06-24T05:00:00"/>
    <b v="0"/>
    <b v="1"/>
    <s v="games/video games"/>
    <x v="6"/>
    <x v="11"/>
  </r>
  <r>
    <x v="3"/>
    <n v="610"/>
    <m/>
    <x v="1"/>
    <s v="USD"/>
    <n v="1350709200"/>
    <n v="1351054800"/>
    <x v="93"/>
    <d v="2012-10-24T05:00:00"/>
    <b v="0"/>
    <b v="1"/>
    <s v="theater/plays"/>
    <x v="3"/>
    <x v="3"/>
  </r>
  <r>
    <x v="1"/>
    <n v="180"/>
    <m/>
    <x v="4"/>
    <s v="GBP"/>
    <n v="1554613200"/>
    <n v="1555563600"/>
    <x v="94"/>
    <d v="2019-04-18T05:00:00"/>
    <b v="0"/>
    <b v="0"/>
    <s v="technology/web"/>
    <x v="2"/>
    <x v="2"/>
  </r>
  <r>
    <x v="1"/>
    <n v="27"/>
    <m/>
    <x v="1"/>
    <s v="USD"/>
    <n v="1571029200"/>
    <n v="1571634000"/>
    <x v="95"/>
    <d v="2019-10-21T05:00:00"/>
    <b v="0"/>
    <b v="0"/>
    <s v="film &amp; video/documentary"/>
    <x v="4"/>
    <x v="4"/>
  </r>
  <r>
    <x v="1"/>
    <n v="2331"/>
    <m/>
    <x v="1"/>
    <s v="USD"/>
    <n v="1299736800"/>
    <n v="1300856400"/>
    <x v="96"/>
    <d v="2011-03-23T05:00:00"/>
    <b v="0"/>
    <b v="0"/>
    <s v="theater/plays"/>
    <x v="3"/>
    <x v="3"/>
  </r>
  <r>
    <x v="1"/>
    <n v="113"/>
    <m/>
    <x v="1"/>
    <s v="USD"/>
    <n v="1435208400"/>
    <n v="1439874000"/>
    <x v="48"/>
    <d v="2015-08-18T05:00:00"/>
    <b v="0"/>
    <b v="0"/>
    <s v="food/food trucks"/>
    <x v="0"/>
    <x v="0"/>
  </r>
  <r>
    <x v="0"/>
    <n v="1220"/>
    <m/>
    <x v="2"/>
    <s v="AUD"/>
    <n v="1437973200"/>
    <n v="1438318800"/>
    <x v="97"/>
    <d v="2015-07-31T05:00:00"/>
    <b v="0"/>
    <b v="0"/>
    <s v="games/video games"/>
    <x v="6"/>
    <x v="11"/>
  </r>
  <r>
    <x v="1"/>
    <n v="164"/>
    <m/>
    <x v="1"/>
    <s v="USD"/>
    <n v="1416895200"/>
    <n v="1419400800"/>
    <x v="98"/>
    <d v="2014-12-24T06:00:00"/>
    <b v="0"/>
    <b v="0"/>
    <s v="theater/plays"/>
    <x v="3"/>
    <x v="3"/>
  </r>
  <r>
    <x v="0"/>
    <n v="1"/>
    <m/>
    <x v="1"/>
    <s v="USD"/>
    <n v="1319000400"/>
    <n v="1320555600"/>
    <x v="99"/>
    <d v="2011-11-06T05:00:00"/>
    <b v="0"/>
    <b v="0"/>
    <s v="theater/plays"/>
    <x v="3"/>
    <x v="3"/>
  </r>
  <r>
    <x v="1"/>
    <n v="164"/>
    <m/>
    <x v="1"/>
    <s v="USD"/>
    <n v="1424498400"/>
    <n v="1425103200"/>
    <x v="100"/>
    <d v="2015-02-28T06:00:00"/>
    <b v="0"/>
    <b v="1"/>
    <s v="music/electric music"/>
    <x v="1"/>
    <x v="5"/>
  </r>
  <r>
    <x v="1"/>
    <n v="336"/>
    <m/>
    <x v="1"/>
    <s v="USD"/>
    <n v="1526274000"/>
    <n v="1526878800"/>
    <x v="101"/>
    <d v="2018-05-21T05:00:00"/>
    <b v="0"/>
    <b v="1"/>
    <s v="technology/wearables"/>
    <x v="2"/>
    <x v="8"/>
  </r>
  <r>
    <x v="0"/>
    <n v="37"/>
    <m/>
    <x v="6"/>
    <s v="EUR"/>
    <n v="1287896400"/>
    <n v="1288674000"/>
    <x v="102"/>
    <d v="2010-11-02T05:00:00"/>
    <b v="0"/>
    <b v="0"/>
    <s v="music/electric music"/>
    <x v="1"/>
    <x v="5"/>
  </r>
  <r>
    <x v="1"/>
    <n v="1917"/>
    <m/>
    <x v="1"/>
    <s v="USD"/>
    <n v="1495515600"/>
    <n v="1495602000"/>
    <x v="103"/>
    <d v="2017-05-24T05:00:00"/>
    <b v="0"/>
    <b v="0"/>
    <s v="music/indie rock"/>
    <x v="1"/>
    <x v="7"/>
  </r>
  <r>
    <x v="1"/>
    <n v="95"/>
    <m/>
    <x v="1"/>
    <s v="USD"/>
    <n v="1364878800"/>
    <n v="1366434000"/>
    <x v="104"/>
    <d v="2013-04-20T05:00:00"/>
    <b v="0"/>
    <b v="0"/>
    <s v="technology/web"/>
    <x v="2"/>
    <x v="2"/>
  </r>
  <r>
    <x v="1"/>
    <n v="147"/>
    <m/>
    <x v="1"/>
    <s v="USD"/>
    <n v="1567918800"/>
    <n v="1568350800"/>
    <x v="105"/>
    <d v="2019-09-13T05:00:00"/>
    <b v="0"/>
    <b v="0"/>
    <s v="theater/plays"/>
    <x v="3"/>
    <x v="3"/>
  </r>
  <r>
    <x v="1"/>
    <n v="86"/>
    <m/>
    <x v="1"/>
    <s v="USD"/>
    <n v="1524459600"/>
    <n v="1525928400"/>
    <x v="106"/>
    <d v="2018-05-10T05:00:00"/>
    <b v="0"/>
    <b v="1"/>
    <s v="theater/plays"/>
    <x v="3"/>
    <x v="3"/>
  </r>
  <r>
    <x v="1"/>
    <n v="83"/>
    <m/>
    <x v="1"/>
    <s v="USD"/>
    <n v="1333688400"/>
    <n v="1336885200"/>
    <x v="107"/>
    <d v="2012-05-13T05:00:00"/>
    <b v="0"/>
    <b v="0"/>
    <s v="film &amp; video/documentary"/>
    <x v="4"/>
    <x v="4"/>
  </r>
  <r>
    <x v="0"/>
    <n v="60"/>
    <m/>
    <x v="1"/>
    <s v="USD"/>
    <n v="1389506400"/>
    <n v="1389679200"/>
    <x v="108"/>
    <d v="2014-01-14T06:00:00"/>
    <b v="0"/>
    <b v="0"/>
    <s v="film &amp; video/television"/>
    <x v="4"/>
    <x v="19"/>
  </r>
  <r>
    <x v="0"/>
    <n v="296"/>
    <m/>
    <x v="1"/>
    <s v="USD"/>
    <n v="1536642000"/>
    <n v="1538283600"/>
    <x v="109"/>
    <d v="2018-09-30T05:00:00"/>
    <b v="0"/>
    <b v="0"/>
    <s v="food/food trucks"/>
    <x v="0"/>
    <x v="0"/>
  </r>
  <r>
    <x v="1"/>
    <n v="676"/>
    <m/>
    <x v="1"/>
    <s v="USD"/>
    <n v="1348290000"/>
    <n v="1348808400"/>
    <x v="110"/>
    <d v="2012-09-28T05:00:00"/>
    <b v="0"/>
    <b v="0"/>
    <s v="publishing/radio &amp; podcasts"/>
    <x v="5"/>
    <x v="15"/>
  </r>
  <r>
    <x v="1"/>
    <n v="361"/>
    <m/>
    <x v="2"/>
    <s v="AUD"/>
    <n v="1408856400"/>
    <n v="1410152400"/>
    <x v="111"/>
    <d v="2014-09-08T05:00:00"/>
    <b v="0"/>
    <b v="0"/>
    <s v="technology/web"/>
    <x v="2"/>
    <x v="2"/>
  </r>
  <r>
    <x v="1"/>
    <n v="131"/>
    <m/>
    <x v="1"/>
    <s v="USD"/>
    <n v="1505192400"/>
    <n v="1505797200"/>
    <x v="112"/>
    <d v="2017-09-19T05:00:00"/>
    <b v="0"/>
    <b v="0"/>
    <s v="food/food trucks"/>
    <x v="0"/>
    <x v="0"/>
  </r>
  <r>
    <x v="1"/>
    <n v="126"/>
    <m/>
    <x v="1"/>
    <s v="USD"/>
    <n v="1554786000"/>
    <n v="1554872400"/>
    <x v="113"/>
    <d v="2019-04-10T05:00:00"/>
    <b v="0"/>
    <b v="1"/>
    <s v="technology/wearables"/>
    <x v="2"/>
    <x v="8"/>
  </r>
  <r>
    <x v="0"/>
    <n v="3304"/>
    <m/>
    <x v="6"/>
    <s v="EUR"/>
    <n v="1510898400"/>
    <n v="1513922400"/>
    <x v="114"/>
    <d v="2017-12-22T06:00:00"/>
    <b v="0"/>
    <b v="0"/>
    <s v="publishing/fiction"/>
    <x v="5"/>
    <x v="13"/>
  </r>
  <r>
    <x v="0"/>
    <n v="73"/>
    <m/>
    <x v="1"/>
    <s v="USD"/>
    <n v="1442552400"/>
    <n v="1442638800"/>
    <x v="115"/>
    <d v="2015-09-19T05:00:00"/>
    <b v="0"/>
    <b v="0"/>
    <s v="theater/plays"/>
    <x v="3"/>
    <x v="3"/>
  </r>
  <r>
    <x v="1"/>
    <n v="275"/>
    <m/>
    <x v="1"/>
    <s v="USD"/>
    <n v="1316667600"/>
    <n v="1317186000"/>
    <x v="116"/>
    <d v="2011-09-28T05:00:00"/>
    <b v="0"/>
    <b v="0"/>
    <s v="film &amp; video/television"/>
    <x v="4"/>
    <x v="19"/>
  </r>
  <r>
    <x v="1"/>
    <n v="67"/>
    <m/>
    <x v="1"/>
    <s v="USD"/>
    <n v="1390716000"/>
    <n v="1391234400"/>
    <x v="117"/>
    <d v="2014-02-01T06:00:00"/>
    <b v="0"/>
    <b v="0"/>
    <s v="photography/photography books"/>
    <x v="7"/>
    <x v="14"/>
  </r>
  <r>
    <x v="1"/>
    <n v="154"/>
    <m/>
    <x v="1"/>
    <s v="USD"/>
    <n v="1402894800"/>
    <n v="1404363600"/>
    <x v="118"/>
    <d v="2014-07-03T05:00:00"/>
    <b v="0"/>
    <b v="1"/>
    <s v="film &amp; video/documentary"/>
    <x v="4"/>
    <x v="4"/>
  </r>
  <r>
    <x v="1"/>
    <n v="1782"/>
    <m/>
    <x v="1"/>
    <s v="USD"/>
    <n v="1429246800"/>
    <n v="1429592400"/>
    <x v="119"/>
    <d v="2015-04-21T05:00:00"/>
    <b v="0"/>
    <b v="1"/>
    <s v="games/mobile games"/>
    <x v="6"/>
    <x v="20"/>
  </r>
  <r>
    <x v="1"/>
    <n v="903"/>
    <m/>
    <x v="1"/>
    <s v="USD"/>
    <n v="1412485200"/>
    <n v="1413608400"/>
    <x v="33"/>
    <d v="2014-10-18T05:00:00"/>
    <b v="0"/>
    <b v="0"/>
    <s v="games/video games"/>
    <x v="6"/>
    <x v="11"/>
  </r>
  <r>
    <x v="0"/>
    <n v="3387"/>
    <m/>
    <x v="1"/>
    <s v="USD"/>
    <n v="1417068000"/>
    <n v="1419400800"/>
    <x v="120"/>
    <d v="2014-12-24T06:00:00"/>
    <b v="0"/>
    <b v="0"/>
    <s v="publishing/fiction"/>
    <x v="5"/>
    <x v="13"/>
  </r>
  <r>
    <x v="0"/>
    <n v="662"/>
    <m/>
    <x v="0"/>
    <s v="CAD"/>
    <n v="1448344800"/>
    <n v="1448604000"/>
    <x v="121"/>
    <d v="2015-11-27T06:00:00"/>
    <b v="1"/>
    <b v="0"/>
    <s v="theater/plays"/>
    <x v="3"/>
    <x v="3"/>
  </r>
  <r>
    <x v="1"/>
    <n v="94"/>
    <m/>
    <x v="6"/>
    <s v="EUR"/>
    <n v="1557723600"/>
    <n v="1562302800"/>
    <x v="122"/>
    <d v="2019-07-05T05:00:00"/>
    <b v="0"/>
    <b v="0"/>
    <s v="photography/photography books"/>
    <x v="7"/>
    <x v="14"/>
  </r>
  <r>
    <x v="1"/>
    <n v="180"/>
    <m/>
    <x v="1"/>
    <s v="USD"/>
    <n v="1537333200"/>
    <n v="1537678800"/>
    <x v="123"/>
    <d v="2018-09-23T05:00:00"/>
    <b v="0"/>
    <b v="0"/>
    <s v="theater/plays"/>
    <x v="3"/>
    <x v="3"/>
  </r>
  <r>
    <x v="0"/>
    <n v="774"/>
    <m/>
    <x v="1"/>
    <s v="USD"/>
    <n v="1471150800"/>
    <n v="1473570000"/>
    <x v="124"/>
    <d v="2016-09-11T05:00:00"/>
    <b v="0"/>
    <b v="1"/>
    <s v="theater/plays"/>
    <x v="3"/>
    <x v="3"/>
  </r>
  <r>
    <x v="0"/>
    <n v="672"/>
    <m/>
    <x v="0"/>
    <s v="CAD"/>
    <n v="1273640400"/>
    <n v="1273899600"/>
    <x v="125"/>
    <d v="2010-05-15T05:00:00"/>
    <b v="0"/>
    <b v="0"/>
    <s v="theater/plays"/>
    <x v="3"/>
    <x v="3"/>
  </r>
  <r>
    <x v="3"/>
    <n v="532"/>
    <m/>
    <x v="1"/>
    <s v="USD"/>
    <n v="1282885200"/>
    <n v="1284008400"/>
    <x v="126"/>
    <d v="2010-09-09T05:00:00"/>
    <b v="0"/>
    <b v="0"/>
    <s v="music/rock"/>
    <x v="1"/>
    <x v="1"/>
  </r>
  <r>
    <x v="3"/>
    <n v="55"/>
    <m/>
    <x v="2"/>
    <s v="AUD"/>
    <n v="1422943200"/>
    <n v="1425103200"/>
    <x v="127"/>
    <d v="2015-02-28T06:00:00"/>
    <b v="0"/>
    <b v="0"/>
    <s v="food/food trucks"/>
    <x v="0"/>
    <x v="0"/>
  </r>
  <r>
    <x v="1"/>
    <n v="533"/>
    <m/>
    <x v="3"/>
    <s v="DKK"/>
    <n v="1319605200"/>
    <n v="1320991200"/>
    <x v="128"/>
    <d v="2011-11-11T06:00:00"/>
    <b v="0"/>
    <b v="0"/>
    <s v="film &amp; video/drama"/>
    <x v="4"/>
    <x v="6"/>
  </r>
  <r>
    <x v="1"/>
    <n v="2443"/>
    <m/>
    <x v="4"/>
    <s v="GBP"/>
    <n v="1385704800"/>
    <n v="1386828000"/>
    <x v="129"/>
    <d v="2013-12-12T06:00:00"/>
    <b v="0"/>
    <b v="0"/>
    <s v="technology/web"/>
    <x v="2"/>
    <x v="2"/>
  </r>
  <r>
    <x v="1"/>
    <n v="89"/>
    <m/>
    <x v="1"/>
    <s v="USD"/>
    <n v="1515736800"/>
    <n v="1517119200"/>
    <x v="130"/>
    <d v="2018-01-28T06:00:00"/>
    <b v="0"/>
    <b v="1"/>
    <s v="theater/plays"/>
    <x v="3"/>
    <x v="3"/>
  </r>
  <r>
    <x v="1"/>
    <n v="159"/>
    <m/>
    <x v="1"/>
    <s v="USD"/>
    <n v="1313125200"/>
    <n v="1315026000"/>
    <x v="131"/>
    <d v="2011-09-03T05:00:00"/>
    <b v="0"/>
    <b v="0"/>
    <s v="music/world music"/>
    <x v="1"/>
    <x v="21"/>
  </r>
  <r>
    <x v="0"/>
    <n v="940"/>
    <m/>
    <x v="5"/>
    <s v="CHF"/>
    <n v="1308459600"/>
    <n v="1312693200"/>
    <x v="132"/>
    <d v="2011-08-07T05:00:00"/>
    <b v="0"/>
    <b v="1"/>
    <s v="film &amp; video/documentary"/>
    <x v="4"/>
    <x v="4"/>
  </r>
  <r>
    <x v="0"/>
    <n v="117"/>
    <m/>
    <x v="1"/>
    <s v="USD"/>
    <n v="1362636000"/>
    <n v="1363064400"/>
    <x v="133"/>
    <d v="2013-03-12T05:00:00"/>
    <b v="0"/>
    <b v="1"/>
    <s v="theater/plays"/>
    <x v="3"/>
    <x v="3"/>
  </r>
  <r>
    <x v="3"/>
    <n v="58"/>
    <m/>
    <x v="1"/>
    <s v="USD"/>
    <n v="1402117200"/>
    <n v="1403154000"/>
    <x v="134"/>
    <d v="2014-06-19T05:00:00"/>
    <b v="0"/>
    <b v="1"/>
    <s v="film &amp; video/drama"/>
    <x v="4"/>
    <x v="6"/>
  </r>
  <r>
    <x v="1"/>
    <n v="50"/>
    <m/>
    <x v="1"/>
    <s v="USD"/>
    <n v="1286341200"/>
    <n v="1286859600"/>
    <x v="135"/>
    <d v="2010-10-12T05:00:00"/>
    <b v="0"/>
    <b v="0"/>
    <s v="publishing/nonfiction"/>
    <x v="5"/>
    <x v="9"/>
  </r>
  <r>
    <x v="0"/>
    <n v="115"/>
    <m/>
    <x v="1"/>
    <s v="USD"/>
    <n v="1348808400"/>
    <n v="1349326800"/>
    <x v="136"/>
    <d v="2012-10-04T05:00:00"/>
    <b v="0"/>
    <b v="0"/>
    <s v="games/mobile games"/>
    <x v="6"/>
    <x v="20"/>
  </r>
  <r>
    <x v="0"/>
    <n v="326"/>
    <m/>
    <x v="1"/>
    <s v="USD"/>
    <n v="1429592400"/>
    <n v="1430974800"/>
    <x v="137"/>
    <d v="2015-05-07T05:00:00"/>
    <b v="0"/>
    <b v="1"/>
    <s v="technology/wearables"/>
    <x v="2"/>
    <x v="8"/>
  </r>
  <r>
    <x v="1"/>
    <n v="186"/>
    <m/>
    <x v="1"/>
    <s v="USD"/>
    <n v="1519538400"/>
    <n v="1519970400"/>
    <x v="138"/>
    <d v="2018-03-02T06:00:00"/>
    <b v="0"/>
    <b v="0"/>
    <s v="film &amp; video/documentary"/>
    <x v="4"/>
    <x v="4"/>
  </r>
  <r>
    <x v="1"/>
    <n v="1071"/>
    <m/>
    <x v="1"/>
    <s v="USD"/>
    <n v="1434085200"/>
    <n v="1434603600"/>
    <x v="139"/>
    <d v="2015-06-18T05:00:00"/>
    <b v="0"/>
    <b v="0"/>
    <s v="technology/web"/>
    <x v="2"/>
    <x v="2"/>
  </r>
  <r>
    <x v="1"/>
    <n v="117"/>
    <m/>
    <x v="1"/>
    <s v="USD"/>
    <n v="1333688400"/>
    <n v="1337230800"/>
    <x v="107"/>
    <d v="2012-05-17T05:00:00"/>
    <b v="0"/>
    <b v="0"/>
    <s v="technology/web"/>
    <x v="2"/>
    <x v="2"/>
  </r>
  <r>
    <x v="1"/>
    <n v="70"/>
    <m/>
    <x v="1"/>
    <s v="USD"/>
    <n v="1277701200"/>
    <n v="1279429200"/>
    <x v="140"/>
    <d v="2010-07-18T05:00:00"/>
    <b v="0"/>
    <b v="0"/>
    <s v="music/indie rock"/>
    <x v="1"/>
    <x v="7"/>
  </r>
  <r>
    <x v="1"/>
    <n v="135"/>
    <m/>
    <x v="1"/>
    <s v="USD"/>
    <n v="1560747600"/>
    <n v="1561438800"/>
    <x v="141"/>
    <d v="2019-06-25T05:00:00"/>
    <b v="0"/>
    <b v="0"/>
    <s v="theater/plays"/>
    <x v="3"/>
    <x v="3"/>
  </r>
  <r>
    <x v="1"/>
    <n v="768"/>
    <m/>
    <x v="5"/>
    <s v="CHF"/>
    <n v="1410066000"/>
    <n v="1410498000"/>
    <x v="142"/>
    <d v="2014-09-12T05:00:00"/>
    <b v="0"/>
    <b v="0"/>
    <s v="technology/wearables"/>
    <x v="2"/>
    <x v="8"/>
  </r>
  <r>
    <x v="3"/>
    <n v="51"/>
    <m/>
    <x v="1"/>
    <s v="USD"/>
    <n v="1320732000"/>
    <n v="1322460000"/>
    <x v="143"/>
    <d v="2011-11-28T06:00:00"/>
    <b v="0"/>
    <b v="0"/>
    <s v="theater/plays"/>
    <x v="3"/>
    <x v="3"/>
  </r>
  <r>
    <x v="1"/>
    <n v="199"/>
    <m/>
    <x v="1"/>
    <s v="USD"/>
    <n v="1465794000"/>
    <n v="1466312400"/>
    <x v="144"/>
    <d v="2016-06-19T05:00:00"/>
    <b v="0"/>
    <b v="1"/>
    <s v="theater/plays"/>
    <x v="3"/>
    <x v="3"/>
  </r>
  <r>
    <x v="1"/>
    <n v="107"/>
    <m/>
    <x v="1"/>
    <s v="USD"/>
    <n v="1500958800"/>
    <n v="1501736400"/>
    <x v="145"/>
    <d v="2017-08-03T05:00:00"/>
    <b v="0"/>
    <b v="0"/>
    <s v="technology/wearables"/>
    <x v="2"/>
    <x v="8"/>
  </r>
  <r>
    <x v="1"/>
    <n v="195"/>
    <m/>
    <x v="1"/>
    <s v="USD"/>
    <n v="1357020000"/>
    <n v="1361512800"/>
    <x v="146"/>
    <d v="2013-02-22T06:00:00"/>
    <b v="0"/>
    <b v="0"/>
    <s v="music/indie rock"/>
    <x v="1"/>
    <x v="7"/>
  </r>
  <r>
    <x v="0"/>
    <n v="1"/>
    <m/>
    <x v="1"/>
    <s v="USD"/>
    <n v="1544940000"/>
    <n v="1545026400"/>
    <x v="147"/>
    <d v="2018-12-17T06:00:00"/>
    <b v="0"/>
    <b v="0"/>
    <s v="music/rock"/>
    <x v="1"/>
    <x v="1"/>
  </r>
  <r>
    <x v="0"/>
    <n v="1467"/>
    <m/>
    <x v="1"/>
    <s v="USD"/>
    <n v="1402290000"/>
    <n v="1406696400"/>
    <x v="148"/>
    <d v="2014-07-30T05:00:00"/>
    <b v="0"/>
    <b v="0"/>
    <s v="music/electric music"/>
    <x v="1"/>
    <x v="5"/>
  </r>
  <r>
    <x v="1"/>
    <n v="3376"/>
    <m/>
    <x v="1"/>
    <s v="USD"/>
    <n v="1487311200"/>
    <n v="1487916000"/>
    <x v="149"/>
    <d v="2017-02-24T06:00:00"/>
    <b v="0"/>
    <b v="0"/>
    <s v="music/indie rock"/>
    <x v="1"/>
    <x v="7"/>
  </r>
  <r>
    <x v="0"/>
    <n v="5681"/>
    <m/>
    <x v="1"/>
    <s v="USD"/>
    <n v="1350622800"/>
    <n v="1351141200"/>
    <x v="150"/>
    <d v="2012-10-25T05:00:00"/>
    <b v="0"/>
    <b v="0"/>
    <s v="theater/plays"/>
    <x v="3"/>
    <x v="3"/>
  </r>
  <r>
    <x v="0"/>
    <n v="1059"/>
    <m/>
    <x v="1"/>
    <s v="USD"/>
    <n v="1463029200"/>
    <n v="1465016400"/>
    <x v="151"/>
    <d v="2016-06-04T05:00:00"/>
    <b v="0"/>
    <b v="1"/>
    <s v="music/indie rock"/>
    <x v="1"/>
    <x v="7"/>
  </r>
  <r>
    <x v="0"/>
    <n v="1194"/>
    <m/>
    <x v="1"/>
    <s v="USD"/>
    <n v="1269493200"/>
    <n v="1270789200"/>
    <x v="152"/>
    <d v="2010-04-09T05:00:00"/>
    <b v="0"/>
    <b v="0"/>
    <s v="theater/plays"/>
    <x v="3"/>
    <x v="3"/>
  </r>
  <r>
    <x v="3"/>
    <n v="379"/>
    <m/>
    <x v="2"/>
    <s v="AUD"/>
    <n v="1570251600"/>
    <n v="1572325200"/>
    <x v="153"/>
    <d v="2019-10-29T05:00:00"/>
    <b v="0"/>
    <b v="0"/>
    <s v="music/rock"/>
    <x v="1"/>
    <x v="1"/>
  </r>
  <r>
    <x v="0"/>
    <n v="30"/>
    <m/>
    <x v="2"/>
    <s v="AUD"/>
    <n v="1388383200"/>
    <n v="1389420000"/>
    <x v="154"/>
    <d v="2014-01-11T06:00:00"/>
    <b v="0"/>
    <b v="0"/>
    <s v="photography/photography books"/>
    <x v="7"/>
    <x v="14"/>
  </r>
  <r>
    <x v="1"/>
    <n v="41"/>
    <m/>
    <x v="1"/>
    <s v="USD"/>
    <n v="1449554400"/>
    <n v="1449640800"/>
    <x v="155"/>
    <d v="2015-12-09T06:00:00"/>
    <b v="0"/>
    <b v="0"/>
    <s v="music/rock"/>
    <x v="1"/>
    <x v="1"/>
  </r>
  <r>
    <x v="1"/>
    <n v="1821"/>
    <m/>
    <x v="1"/>
    <s v="USD"/>
    <n v="1553662800"/>
    <n v="1555218000"/>
    <x v="156"/>
    <d v="2019-04-14T05:00:00"/>
    <b v="0"/>
    <b v="1"/>
    <s v="theater/plays"/>
    <x v="3"/>
    <x v="3"/>
  </r>
  <r>
    <x v="1"/>
    <n v="164"/>
    <m/>
    <x v="1"/>
    <s v="USD"/>
    <n v="1556341200"/>
    <n v="1557723600"/>
    <x v="157"/>
    <d v="2019-05-13T05:00:00"/>
    <b v="0"/>
    <b v="0"/>
    <s v="technology/wearables"/>
    <x v="2"/>
    <x v="8"/>
  </r>
  <r>
    <x v="0"/>
    <n v="75"/>
    <m/>
    <x v="1"/>
    <s v="USD"/>
    <n v="1442984400"/>
    <n v="1443502800"/>
    <x v="158"/>
    <d v="2015-09-29T05:00:00"/>
    <b v="0"/>
    <b v="1"/>
    <s v="technology/web"/>
    <x v="2"/>
    <x v="2"/>
  </r>
  <r>
    <x v="1"/>
    <n v="157"/>
    <m/>
    <x v="5"/>
    <s v="CHF"/>
    <n v="1544248800"/>
    <n v="1546840800"/>
    <x v="159"/>
    <d v="2019-01-07T06:00:00"/>
    <b v="0"/>
    <b v="0"/>
    <s v="music/rock"/>
    <x v="1"/>
    <x v="1"/>
  </r>
  <r>
    <x v="1"/>
    <n v="246"/>
    <m/>
    <x v="1"/>
    <s v="USD"/>
    <n v="1508475600"/>
    <n v="1512712800"/>
    <x v="160"/>
    <d v="2017-12-08T06:00:00"/>
    <b v="0"/>
    <b v="1"/>
    <s v="photography/photography books"/>
    <x v="7"/>
    <x v="14"/>
  </r>
  <r>
    <x v="1"/>
    <n v="1396"/>
    <m/>
    <x v="1"/>
    <s v="USD"/>
    <n v="1507438800"/>
    <n v="1507525200"/>
    <x v="161"/>
    <d v="2017-10-09T05:00:00"/>
    <b v="0"/>
    <b v="0"/>
    <s v="theater/plays"/>
    <x v="3"/>
    <x v="3"/>
  </r>
  <r>
    <x v="1"/>
    <n v="2506"/>
    <m/>
    <x v="1"/>
    <s v="USD"/>
    <n v="1501563600"/>
    <n v="1504328400"/>
    <x v="162"/>
    <d v="2017-09-02T05:00:00"/>
    <b v="0"/>
    <b v="0"/>
    <s v="technology/web"/>
    <x v="2"/>
    <x v="2"/>
  </r>
  <r>
    <x v="1"/>
    <n v="244"/>
    <m/>
    <x v="1"/>
    <s v="USD"/>
    <n v="1292997600"/>
    <n v="1293343200"/>
    <x v="163"/>
    <d v="2010-12-26T06:00:00"/>
    <b v="0"/>
    <b v="0"/>
    <s v="photography/photography books"/>
    <x v="7"/>
    <x v="14"/>
  </r>
  <r>
    <x v="1"/>
    <n v="146"/>
    <m/>
    <x v="2"/>
    <s v="AUD"/>
    <n v="1370840400"/>
    <n v="1371704400"/>
    <x v="164"/>
    <d v="2013-06-20T05:00:00"/>
    <b v="0"/>
    <b v="0"/>
    <s v="theater/plays"/>
    <x v="3"/>
    <x v="3"/>
  </r>
  <r>
    <x v="0"/>
    <n v="955"/>
    <m/>
    <x v="3"/>
    <s v="DKK"/>
    <n v="1550815200"/>
    <n v="1552798800"/>
    <x v="165"/>
    <d v="2019-03-17T05:00:00"/>
    <b v="0"/>
    <b v="1"/>
    <s v="music/indie rock"/>
    <x v="1"/>
    <x v="7"/>
  </r>
  <r>
    <x v="1"/>
    <n v="1267"/>
    <m/>
    <x v="1"/>
    <s v="USD"/>
    <n v="1339909200"/>
    <n v="1342328400"/>
    <x v="166"/>
    <d v="2012-07-15T05:00:00"/>
    <b v="0"/>
    <b v="1"/>
    <s v="film &amp; video/shorts"/>
    <x v="4"/>
    <x v="12"/>
  </r>
  <r>
    <x v="0"/>
    <n v="67"/>
    <m/>
    <x v="1"/>
    <s v="USD"/>
    <n v="1501736400"/>
    <n v="1502341200"/>
    <x v="167"/>
    <d v="2017-08-10T05:00:00"/>
    <b v="0"/>
    <b v="0"/>
    <s v="music/indie rock"/>
    <x v="1"/>
    <x v="7"/>
  </r>
  <r>
    <x v="0"/>
    <n v="5"/>
    <m/>
    <x v="1"/>
    <s v="USD"/>
    <n v="1395291600"/>
    <n v="1397192400"/>
    <x v="168"/>
    <d v="2014-04-11T05:00:00"/>
    <b v="0"/>
    <b v="0"/>
    <s v="publishing/translations"/>
    <x v="5"/>
    <x v="18"/>
  </r>
  <r>
    <x v="0"/>
    <n v="26"/>
    <m/>
    <x v="1"/>
    <s v="USD"/>
    <n v="1405746000"/>
    <n v="1407042000"/>
    <x v="169"/>
    <d v="2014-08-03T05:00:00"/>
    <b v="0"/>
    <b v="1"/>
    <s v="film &amp; video/documentary"/>
    <x v="4"/>
    <x v="4"/>
  </r>
  <r>
    <x v="1"/>
    <n v="1561"/>
    <m/>
    <x v="1"/>
    <s v="USD"/>
    <n v="1368853200"/>
    <n v="1369371600"/>
    <x v="170"/>
    <d v="2013-05-24T05:00:00"/>
    <b v="0"/>
    <b v="0"/>
    <s v="theater/plays"/>
    <x v="3"/>
    <x v="3"/>
  </r>
  <r>
    <x v="1"/>
    <n v="48"/>
    <m/>
    <x v="1"/>
    <s v="USD"/>
    <n v="1444021200"/>
    <n v="1444107600"/>
    <x v="171"/>
    <d v="2015-10-06T05:00:00"/>
    <b v="0"/>
    <b v="1"/>
    <s v="technology/wearables"/>
    <x v="2"/>
    <x v="8"/>
  </r>
  <r>
    <x v="0"/>
    <n v="1130"/>
    <m/>
    <x v="1"/>
    <s v="USD"/>
    <n v="1472619600"/>
    <n v="1474261200"/>
    <x v="172"/>
    <d v="2016-09-19T05:00:00"/>
    <b v="0"/>
    <b v="0"/>
    <s v="theater/plays"/>
    <x v="3"/>
    <x v="3"/>
  </r>
  <r>
    <x v="0"/>
    <n v="782"/>
    <m/>
    <x v="1"/>
    <s v="USD"/>
    <n v="1472878800"/>
    <n v="1473656400"/>
    <x v="173"/>
    <d v="2016-09-12T05:00:00"/>
    <b v="0"/>
    <b v="0"/>
    <s v="theater/plays"/>
    <x v="3"/>
    <x v="3"/>
  </r>
  <r>
    <x v="1"/>
    <n v="2739"/>
    <m/>
    <x v="1"/>
    <s v="USD"/>
    <n v="1289800800"/>
    <n v="1291960800"/>
    <x v="174"/>
    <d v="2010-12-10T06:00:00"/>
    <b v="0"/>
    <b v="0"/>
    <s v="theater/plays"/>
    <x v="3"/>
    <x v="3"/>
  </r>
  <r>
    <x v="0"/>
    <n v="210"/>
    <m/>
    <x v="1"/>
    <s v="USD"/>
    <n v="1505970000"/>
    <n v="1506747600"/>
    <x v="175"/>
    <d v="2017-09-30T05:00:00"/>
    <b v="0"/>
    <b v="0"/>
    <s v="food/food trucks"/>
    <x v="0"/>
    <x v="0"/>
  </r>
  <r>
    <x v="1"/>
    <n v="3537"/>
    <m/>
    <x v="0"/>
    <s v="CAD"/>
    <n v="1363496400"/>
    <n v="1363582800"/>
    <x v="176"/>
    <d v="2013-03-18T05:00:00"/>
    <b v="0"/>
    <b v="1"/>
    <s v="theater/plays"/>
    <x v="3"/>
    <x v="3"/>
  </r>
  <r>
    <x v="1"/>
    <n v="2107"/>
    <m/>
    <x v="2"/>
    <s v="AUD"/>
    <n v="1269234000"/>
    <n v="1269666000"/>
    <x v="177"/>
    <d v="2010-03-27T05:00:00"/>
    <b v="0"/>
    <b v="0"/>
    <s v="technology/wearables"/>
    <x v="2"/>
    <x v="8"/>
  </r>
  <r>
    <x v="0"/>
    <n v="136"/>
    <m/>
    <x v="1"/>
    <s v="USD"/>
    <n v="1507093200"/>
    <n v="1508648400"/>
    <x v="178"/>
    <d v="2017-10-22T05:00:00"/>
    <b v="0"/>
    <b v="0"/>
    <s v="technology/web"/>
    <x v="2"/>
    <x v="2"/>
  </r>
  <r>
    <x v="1"/>
    <n v="3318"/>
    <m/>
    <x v="3"/>
    <s v="DKK"/>
    <n v="1560574800"/>
    <n v="1561957200"/>
    <x v="179"/>
    <d v="2019-07-01T05:00:00"/>
    <b v="0"/>
    <b v="0"/>
    <s v="theater/plays"/>
    <x v="3"/>
    <x v="3"/>
  </r>
  <r>
    <x v="0"/>
    <n v="86"/>
    <m/>
    <x v="0"/>
    <s v="CAD"/>
    <n v="1284008400"/>
    <n v="1285131600"/>
    <x v="180"/>
    <d v="2010-09-22T05:00:00"/>
    <b v="0"/>
    <b v="0"/>
    <s v="music/rock"/>
    <x v="1"/>
    <x v="1"/>
  </r>
  <r>
    <x v="1"/>
    <n v="340"/>
    <m/>
    <x v="1"/>
    <s v="USD"/>
    <n v="1556859600"/>
    <n v="1556946000"/>
    <x v="181"/>
    <d v="2019-05-04T05:00:00"/>
    <b v="0"/>
    <b v="0"/>
    <s v="theater/plays"/>
    <x v="3"/>
    <x v="3"/>
  </r>
  <r>
    <x v="0"/>
    <n v="19"/>
    <m/>
    <x v="1"/>
    <s v="USD"/>
    <n v="1526187600"/>
    <n v="1527138000"/>
    <x v="182"/>
    <d v="2018-05-24T05:00:00"/>
    <b v="0"/>
    <b v="0"/>
    <s v="film &amp; video/television"/>
    <x v="4"/>
    <x v="19"/>
  </r>
  <r>
    <x v="0"/>
    <n v="886"/>
    <m/>
    <x v="1"/>
    <s v="USD"/>
    <n v="1400821200"/>
    <n v="1402117200"/>
    <x v="183"/>
    <d v="2014-06-07T05:00:00"/>
    <b v="0"/>
    <b v="0"/>
    <s v="theater/plays"/>
    <x v="3"/>
    <x v="3"/>
  </r>
  <r>
    <x v="1"/>
    <n v="1442"/>
    <m/>
    <x v="0"/>
    <s v="CAD"/>
    <n v="1361599200"/>
    <n v="1364014800"/>
    <x v="184"/>
    <d v="2013-03-23T05:00:00"/>
    <b v="0"/>
    <b v="1"/>
    <s v="film &amp; video/shorts"/>
    <x v="4"/>
    <x v="12"/>
  </r>
  <r>
    <x v="0"/>
    <n v="35"/>
    <m/>
    <x v="6"/>
    <s v="EUR"/>
    <n v="1417500000"/>
    <n v="1417586400"/>
    <x v="185"/>
    <d v="2014-12-03T06:00:00"/>
    <b v="0"/>
    <b v="0"/>
    <s v="theater/plays"/>
    <x v="3"/>
    <x v="3"/>
  </r>
  <r>
    <x v="3"/>
    <n v="441"/>
    <m/>
    <x v="1"/>
    <s v="USD"/>
    <n v="1457071200"/>
    <n v="1457071200"/>
    <x v="186"/>
    <d v="2016-03-04T06:00:00"/>
    <b v="0"/>
    <b v="0"/>
    <s v="theater/plays"/>
    <x v="3"/>
    <x v="3"/>
  </r>
  <r>
    <x v="0"/>
    <n v="24"/>
    <m/>
    <x v="1"/>
    <s v="USD"/>
    <n v="1370322000"/>
    <n v="1370408400"/>
    <x v="187"/>
    <d v="2013-06-05T05:00:00"/>
    <b v="0"/>
    <b v="1"/>
    <s v="theater/plays"/>
    <x v="3"/>
    <x v="3"/>
  </r>
  <r>
    <x v="0"/>
    <n v="86"/>
    <m/>
    <x v="6"/>
    <s v="EUR"/>
    <n v="1552366800"/>
    <n v="1552626000"/>
    <x v="188"/>
    <d v="2019-03-15T05:00:00"/>
    <b v="0"/>
    <b v="0"/>
    <s v="theater/plays"/>
    <x v="3"/>
    <x v="3"/>
  </r>
  <r>
    <x v="0"/>
    <n v="243"/>
    <m/>
    <x v="1"/>
    <s v="USD"/>
    <n v="1403845200"/>
    <n v="1404190800"/>
    <x v="189"/>
    <d v="2014-07-01T05:00:00"/>
    <b v="0"/>
    <b v="0"/>
    <s v="music/rock"/>
    <x v="1"/>
    <x v="1"/>
  </r>
  <r>
    <x v="0"/>
    <n v="65"/>
    <m/>
    <x v="1"/>
    <s v="USD"/>
    <n v="1523163600"/>
    <n v="1523509200"/>
    <x v="190"/>
    <d v="2018-04-12T05:00:00"/>
    <b v="1"/>
    <b v="0"/>
    <s v="music/indie rock"/>
    <x v="1"/>
    <x v="7"/>
  </r>
  <r>
    <x v="1"/>
    <n v="126"/>
    <m/>
    <x v="1"/>
    <s v="USD"/>
    <n v="1442206800"/>
    <n v="1443589200"/>
    <x v="191"/>
    <d v="2015-09-30T05:00:00"/>
    <b v="0"/>
    <b v="0"/>
    <s v="music/metal"/>
    <x v="1"/>
    <x v="16"/>
  </r>
  <r>
    <x v="1"/>
    <n v="524"/>
    <m/>
    <x v="1"/>
    <s v="USD"/>
    <n v="1532840400"/>
    <n v="1533445200"/>
    <x v="192"/>
    <d v="2018-08-05T05:00:00"/>
    <b v="0"/>
    <b v="0"/>
    <s v="music/electric music"/>
    <x v="1"/>
    <x v="5"/>
  </r>
  <r>
    <x v="0"/>
    <n v="100"/>
    <m/>
    <x v="3"/>
    <s v="DKK"/>
    <n v="1472878800"/>
    <n v="1474520400"/>
    <x v="173"/>
    <d v="2016-09-22T05:00:00"/>
    <b v="0"/>
    <b v="0"/>
    <s v="technology/wearables"/>
    <x v="2"/>
    <x v="8"/>
  </r>
  <r>
    <x v="1"/>
    <n v="1989"/>
    <m/>
    <x v="1"/>
    <s v="USD"/>
    <n v="1498194000"/>
    <n v="1499403600"/>
    <x v="193"/>
    <d v="2017-07-07T05:00:00"/>
    <b v="0"/>
    <b v="0"/>
    <s v="film &amp; video/drama"/>
    <x v="4"/>
    <x v="6"/>
  </r>
  <r>
    <x v="0"/>
    <n v="168"/>
    <m/>
    <x v="1"/>
    <s v="USD"/>
    <n v="1281070800"/>
    <n v="1283576400"/>
    <x v="194"/>
    <d v="2010-09-04T05:00:00"/>
    <b v="0"/>
    <b v="0"/>
    <s v="music/electric music"/>
    <x v="1"/>
    <x v="5"/>
  </r>
  <r>
    <x v="0"/>
    <n v="13"/>
    <m/>
    <x v="1"/>
    <s v="USD"/>
    <n v="1436245200"/>
    <n v="1436590800"/>
    <x v="195"/>
    <d v="2015-07-11T05:00:00"/>
    <b v="0"/>
    <b v="0"/>
    <s v="music/rock"/>
    <x v="1"/>
    <x v="1"/>
  </r>
  <r>
    <x v="0"/>
    <n v="1"/>
    <m/>
    <x v="0"/>
    <s v="CAD"/>
    <n v="1269493200"/>
    <n v="1270443600"/>
    <x v="152"/>
    <d v="2010-04-05T05:00:00"/>
    <b v="0"/>
    <b v="0"/>
    <s v="theater/plays"/>
    <x v="3"/>
    <x v="3"/>
  </r>
  <r>
    <x v="1"/>
    <n v="157"/>
    <m/>
    <x v="1"/>
    <s v="USD"/>
    <n v="1406264400"/>
    <n v="1407819600"/>
    <x v="196"/>
    <d v="2014-08-12T05:00:00"/>
    <b v="0"/>
    <b v="0"/>
    <s v="technology/web"/>
    <x v="2"/>
    <x v="2"/>
  </r>
  <r>
    <x v="3"/>
    <n v="82"/>
    <m/>
    <x v="1"/>
    <s v="USD"/>
    <n v="1317531600"/>
    <n v="1317877200"/>
    <x v="197"/>
    <d v="2011-10-06T05:00:00"/>
    <b v="0"/>
    <b v="0"/>
    <s v="food/food trucks"/>
    <x v="0"/>
    <x v="0"/>
  </r>
  <r>
    <x v="1"/>
    <n v="4498"/>
    <m/>
    <x v="2"/>
    <s v="AUD"/>
    <n v="1484632800"/>
    <n v="1484805600"/>
    <x v="198"/>
    <d v="2017-01-19T06:00:00"/>
    <b v="0"/>
    <b v="0"/>
    <s v="theater/plays"/>
    <x v="3"/>
    <x v="3"/>
  </r>
  <r>
    <x v="0"/>
    <n v="40"/>
    <m/>
    <x v="1"/>
    <s v="USD"/>
    <n v="1301806800"/>
    <n v="1302670800"/>
    <x v="199"/>
    <d v="2011-04-13T05:00:00"/>
    <b v="0"/>
    <b v="0"/>
    <s v="music/jazz"/>
    <x v="1"/>
    <x v="17"/>
  </r>
  <r>
    <x v="1"/>
    <n v="80"/>
    <m/>
    <x v="1"/>
    <s v="USD"/>
    <n v="1539752400"/>
    <n v="1540789200"/>
    <x v="200"/>
    <d v="2018-10-29T05:00:00"/>
    <b v="1"/>
    <b v="0"/>
    <s v="theater/plays"/>
    <x v="3"/>
    <x v="3"/>
  </r>
  <r>
    <x v="3"/>
    <n v="57"/>
    <m/>
    <x v="1"/>
    <s v="USD"/>
    <n v="1267250400"/>
    <n v="1268028000"/>
    <x v="201"/>
    <d v="2010-03-08T06:00:00"/>
    <b v="0"/>
    <b v="0"/>
    <s v="publishing/fiction"/>
    <x v="5"/>
    <x v="13"/>
  </r>
  <r>
    <x v="1"/>
    <n v="43"/>
    <m/>
    <x v="1"/>
    <s v="USD"/>
    <n v="1535432400"/>
    <n v="1537160400"/>
    <x v="202"/>
    <d v="2018-09-17T05:00:00"/>
    <b v="0"/>
    <b v="1"/>
    <s v="music/rock"/>
    <x v="1"/>
    <x v="1"/>
  </r>
  <r>
    <x v="1"/>
    <n v="2053"/>
    <m/>
    <x v="1"/>
    <s v="USD"/>
    <n v="1510207200"/>
    <n v="1512280800"/>
    <x v="203"/>
    <d v="2017-12-03T06:00:00"/>
    <b v="0"/>
    <b v="0"/>
    <s v="film &amp; video/documentary"/>
    <x v="4"/>
    <x v="4"/>
  </r>
  <r>
    <x v="2"/>
    <n v="808"/>
    <m/>
    <x v="2"/>
    <s v="AUD"/>
    <n v="1462510800"/>
    <n v="1463115600"/>
    <x v="204"/>
    <d v="2016-05-13T05:00:00"/>
    <b v="0"/>
    <b v="0"/>
    <s v="film &amp; video/documentary"/>
    <x v="4"/>
    <x v="4"/>
  </r>
  <r>
    <x v="0"/>
    <n v="226"/>
    <m/>
    <x v="3"/>
    <s v="DKK"/>
    <n v="1488520800"/>
    <n v="1490850000"/>
    <x v="205"/>
    <d v="2017-03-30T05:00:00"/>
    <b v="0"/>
    <b v="0"/>
    <s v="film &amp; video/science fiction"/>
    <x v="4"/>
    <x v="22"/>
  </r>
  <r>
    <x v="0"/>
    <n v="1625"/>
    <m/>
    <x v="1"/>
    <s v="USD"/>
    <n v="1377579600"/>
    <n v="1379653200"/>
    <x v="206"/>
    <d v="2013-09-20T05:00:00"/>
    <b v="0"/>
    <b v="0"/>
    <s v="theater/plays"/>
    <x v="3"/>
    <x v="3"/>
  </r>
  <r>
    <x v="1"/>
    <n v="168"/>
    <m/>
    <x v="1"/>
    <s v="USD"/>
    <n v="1576389600"/>
    <n v="1580364000"/>
    <x v="207"/>
    <d v="2020-01-30T06:00:00"/>
    <b v="0"/>
    <b v="0"/>
    <s v="theater/plays"/>
    <x v="3"/>
    <x v="3"/>
  </r>
  <r>
    <x v="1"/>
    <n v="4289"/>
    <m/>
    <x v="1"/>
    <s v="USD"/>
    <n v="1289019600"/>
    <n v="1289714400"/>
    <x v="208"/>
    <d v="2010-11-14T06:00:00"/>
    <b v="0"/>
    <b v="1"/>
    <s v="music/indie rock"/>
    <x v="1"/>
    <x v="7"/>
  </r>
  <r>
    <x v="1"/>
    <n v="165"/>
    <m/>
    <x v="1"/>
    <s v="USD"/>
    <n v="1282194000"/>
    <n v="1282712400"/>
    <x v="209"/>
    <d v="2010-08-25T05:00:00"/>
    <b v="0"/>
    <b v="0"/>
    <s v="music/rock"/>
    <x v="1"/>
    <x v="1"/>
  </r>
  <r>
    <x v="0"/>
    <n v="143"/>
    <m/>
    <x v="1"/>
    <s v="USD"/>
    <n v="1550037600"/>
    <n v="1550210400"/>
    <x v="210"/>
    <d v="2019-02-15T06:00:00"/>
    <b v="0"/>
    <b v="0"/>
    <s v="theater/plays"/>
    <x v="3"/>
    <x v="3"/>
  </r>
  <r>
    <x v="1"/>
    <n v="1815"/>
    <m/>
    <x v="1"/>
    <s v="USD"/>
    <n v="1321941600"/>
    <n v="1322114400"/>
    <x v="211"/>
    <d v="2011-11-24T06:00:00"/>
    <b v="0"/>
    <b v="0"/>
    <s v="theater/plays"/>
    <x v="3"/>
    <x v="3"/>
  </r>
  <r>
    <x v="0"/>
    <n v="934"/>
    <m/>
    <x v="1"/>
    <s v="USD"/>
    <n v="1556427600"/>
    <n v="1557205200"/>
    <x v="212"/>
    <d v="2019-05-07T05:00:00"/>
    <b v="0"/>
    <b v="0"/>
    <s v="film &amp; video/science fiction"/>
    <x v="4"/>
    <x v="22"/>
  </r>
  <r>
    <x v="1"/>
    <n v="397"/>
    <m/>
    <x v="4"/>
    <s v="GBP"/>
    <n v="1320991200"/>
    <n v="1323928800"/>
    <x v="213"/>
    <d v="2011-12-15T06:00:00"/>
    <b v="0"/>
    <b v="1"/>
    <s v="film &amp; video/shorts"/>
    <x v="4"/>
    <x v="12"/>
  </r>
  <r>
    <x v="1"/>
    <n v="1539"/>
    <m/>
    <x v="1"/>
    <s v="USD"/>
    <n v="1345093200"/>
    <n v="1346130000"/>
    <x v="214"/>
    <d v="2012-08-28T05:00:00"/>
    <b v="0"/>
    <b v="0"/>
    <s v="film &amp; video/animation"/>
    <x v="4"/>
    <x v="10"/>
  </r>
  <r>
    <x v="0"/>
    <n v="17"/>
    <m/>
    <x v="1"/>
    <s v="USD"/>
    <n v="1309496400"/>
    <n v="1311051600"/>
    <x v="215"/>
    <d v="2011-07-19T05:00:00"/>
    <b v="1"/>
    <b v="0"/>
    <s v="theater/plays"/>
    <x v="3"/>
    <x v="3"/>
  </r>
  <r>
    <x v="0"/>
    <n v="2179"/>
    <m/>
    <x v="1"/>
    <s v="USD"/>
    <n v="1340254800"/>
    <n v="1340427600"/>
    <x v="216"/>
    <d v="2012-06-23T05:00:00"/>
    <b v="1"/>
    <b v="0"/>
    <s v="food/food trucks"/>
    <x v="0"/>
    <x v="0"/>
  </r>
  <r>
    <x v="1"/>
    <n v="138"/>
    <m/>
    <x v="1"/>
    <s v="USD"/>
    <n v="1412226000"/>
    <n v="1412312400"/>
    <x v="217"/>
    <d v="2014-10-03T05:00:00"/>
    <b v="0"/>
    <b v="0"/>
    <s v="photography/photography books"/>
    <x v="7"/>
    <x v="14"/>
  </r>
  <r>
    <x v="0"/>
    <n v="931"/>
    <m/>
    <x v="1"/>
    <s v="USD"/>
    <n v="1458104400"/>
    <n v="1459314000"/>
    <x v="218"/>
    <d v="2016-03-30T05:00:00"/>
    <b v="0"/>
    <b v="0"/>
    <s v="theater/plays"/>
    <x v="3"/>
    <x v="3"/>
  </r>
  <r>
    <x v="1"/>
    <n v="3594"/>
    <m/>
    <x v="1"/>
    <s v="USD"/>
    <n v="1411534800"/>
    <n v="1415426400"/>
    <x v="219"/>
    <d v="2014-11-08T06:00:00"/>
    <b v="0"/>
    <b v="0"/>
    <s v="film &amp; video/science fiction"/>
    <x v="4"/>
    <x v="22"/>
  </r>
  <r>
    <x v="1"/>
    <n v="5880"/>
    <m/>
    <x v="1"/>
    <s v="USD"/>
    <n v="1399093200"/>
    <n v="1399093200"/>
    <x v="220"/>
    <d v="2014-05-03T05:00:00"/>
    <b v="1"/>
    <b v="0"/>
    <s v="music/rock"/>
    <x v="1"/>
    <x v="1"/>
  </r>
  <r>
    <x v="1"/>
    <n v="112"/>
    <m/>
    <x v="1"/>
    <s v="USD"/>
    <n v="1270702800"/>
    <n v="1273899600"/>
    <x v="221"/>
    <d v="2010-05-15T05:00:00"/>
    <b v="0"/>
    <b v="0"/>
    <s v="photography/photography books"/>
    <x v="7"/>
    <x v="14"/>
  </r>
  <r>
    <x v="1"/>
    <n v="943"/>
    <m/>
    <x v="1"/>
    <s v="USD"/>
    <n v="1431666000"/>
    <n v="1432184400"/>
    <x v="222"/>
    <d v="2015-05-21T05:00:00"/>
    <b v="0"/>
    <b v="0"/>
    <s v="games/mobile games"/>
    <x v="6"/>
    <x v="20"/>
  </r>
  <r>
    <x v="1"/>
    <n v="2468"/>
    <m/>
    <x v="1"/>
    <s v="USD"/>
    <n v="1472619600"/>
    <n v="1474779600"/>
    <x v="172"/>
    <d v="2016-09-25T05:00:00"/>
    <b v="0"/>
    <b v="0"/>
    <s v="film &amp; video/animation"/>
    <x v="4"/>
    <x v="10"/>
  </r>
  <r>
    <x v="1"/>
    <n v="2551"/>
    <m/>
    <x v="1"/>
    <s v="USD"/>
    <n v="1496293200"/>
    <n v="1500440400"/>
    <x v="223"/>
    <d v="2017-07-19T05:00:00"/>
    <b v="0"/>
    <b v="1"/>
    <s v="games/mobile games"/>
    <x v="6"/>
    <x v="20"/>
  </r>
  <r>
    <x v="1"/>
    <n v="101"/>
    <m/>
    <x v="1"/>
    <s v="USD"/>
    <n v="1575612000"/>
    <n v="1575612000"/>
    <x v="224"/>
    <d v="2019-12-06T06:00:00"/>
    <b v="0"/>
    <b v="0"/>
    <s v="games/video games"/>
    <x v="6"/>
    <x v="11"/>
  </r>
  <r>
    <x v="3"/>
    <n v="67"/>
    <m/>
    <x v="1"/>
    <s v="USD"/>
    <n v="1369112400"/>
    <n v="1374123600"/>
    <x v="225"/>
    <d v="2013-07-18T05:00:00"/>
    <b v="0"/>
    <b v="0"/>
    <s v="theater/plays"/>
    <x v="3"/>
    <x v="3"/>
  </r>
  <r>
    <x v="1"/>
    <n v="92"/>
    <m/>
    <x v="1"/>
    <s v="USD"/>
    <n v="1469422800"/>
    <n v="1469509200"/>
    <x v="226"/>
    <d v="2016-07-26T05:00:00"/>
    <b v="0"/>
    <b v="0"/>
    <s v="theater/plays"/>
    <x v="3"/>
    <x v="3"/>
  </r>
  <r>
    <x v="1"/>
    <n v="62"/>
    <m/>
    <x v="1"/>
    <s v="USD"/>
    <n v="1307854800"/>
    <n v="1309237200"/>
    <x v="227"/>
    <d v="2011-06-28T05:00:00"/>
    <b v="0"/>
    <b v="0"/>
    <s v="film &amp; video/animation"/>
    <x v="4"/>
    <x v="10"/>
  </r>
  <r>
    <x v="1"/>
    <n v="149"/>
    <m/>
    <x v="6"/>
    <s v="EUR"/>
    <n v="1503378000"/>
    <n v="1503982800"/>
    <x v="228"/>
    <d v="2017-08-29T05:00:00"/>
    <b v="0"/>
    <b v="1"/>
    <s v="games/video games"/>
    <x v="6"/>
    <x v="11"/>
  </r>
  <r>
    <x v="0"/>
    <n v="92"/>
    <m/>
    <x v="1"/>
    <s v="USD"/>
    <n v="1486965600"/>
    <n v="1487397600"/>
    <x v="229"/>
    <d v="2017-02-18T06:00:00"/>
    <b v="0"/>
    <b v="0"/>
    <s v="film &amp; video/animation"/>
    <x v="4"/>
    <x v="10"/>
  </r>
  <r>
    <x v="0"/>
    <n v="57"/>
    <m/>
    <x v="2"/>
    <s v="AUD"/>
    <n v="1561438800"/>
    <n v="1562043600"/>
    <x v="230"/>
    <d v="2019-07-02T05:00:00"/>
    <b v="0"/>
    <b v="1"/>
    <s v="music/rock"/>
    <x v="1"/>
    <x v="1"/>
  </r>
  <r>
    <x v="1"/>
    <n v="329"/>
    <m/>
    <x v="1"/>
    <s v="USD"/>
    <n v="1398402000"/>
    <n v="1398574800"/>
    <x v="231"/>
    <d v="2014-04-27T05:00:00"/>
    <b v="0"/>
    <b v="0"/>
    <s v="film &amp; video/animation"/>
    <x v="4"/>
    <x v="10"/>
  </r>
  <r>
    <x v="1"/>
    <n v="97"/>
    <m/>
    <x v="3"/>
    <s v="DKK"/>
    <n v="1513231200"/>
    <n v="1515391200"/>
    <x v="232"/>
    <d v="2018-01-08T06:00:00"/>
    <b v="0"/>
    <b v="1"/>
    <s v="theater/plays"/>
    <x v="3"/>
    <x v="3"/>
  </r>
  <r>
    <x v="0"/>
    <n v="41"/>
    <m/>
    <x v="1"/>
    <s v="USD"/>
    <n v="1440824400"/>
    <n v="1441170000"/>
    <x v="233"/>
    <d v="2015-09-02T05:00:00"/>
    <b v="0"/>
    <b v="0"/>
    <s v="technology/wearables"/>
    <x v="2"/>
    <x v="8"/>
  </r>
  <r>
    <x v="1"/>
    <n v="1784"/>
    <m/>
    <x v="1"/>
    <s v="USD"/>
    <n v="1281070800"/>
    <n v="1281157200"/>
    <x v="194"/>
    <d v="2010-08-07T05:00:00"/>
    <b v="0"/>
    <b v="0"/>
    <s v="theater/plays"/>
    <x v="3"/>
    <x v="3"/>
  </r>
  <r>
    <x v="1"/>
    <n v="1684"/>
    <m/>
    <x v="2"/>
    <s v="AUD"/>
    <n v="1397365200"/>
    <n v="1398229200"/>
    <x v="234"/>
    <d v="2014-04-23T05:00:00"/>
    <b v="0"/>
    <b v="1"/>
    <s v="publishing/nonfiction"/>
    <x v="5"/>
    <x v="9"/>
  </r>
  <r>
    <x v="1"/>
    <n v="250"/>
    <m/>
    <x v="1"/>
    <s v="USD"/>
    <n v="1494392400"/>
    <n v="1495256400"/>
    <x v="235"/>
    <d v="2017-05-20T05:00:00"/>
    <b v="0"/>
    <b v="1"/>
    <s v="music/rock"/>
    <x v="1"/>
    <x v="1"/>
  </r>
  <r>
    <x v="1"/>
    <n v="238"/>
    <m/>
    <x v="1"/>
    <s v="USD"/>
    <n v="1520143200"/>
    <n v="1520402400"/>
    <x v="236"/>
    <d v="2018-03-07T06:00:00"/>
    <b v="0"/>
    <b v="0"/>
    <s v="theater/plays"/>
    <x v="3"/>
    <x v="3"/>
  </r>
  <r>
    <x v="1"/>
    <n v="53"/>
    <m/>
    <x v="1"/>
    <s v="USD"/>
    <n v="1405314000"/>
    <n v="1409806800"/>
    <x v="237"/>
    <d v="2014-09-04T05:00:00"/>
    <b v="0"/>
    <b v="0"/>
    <s v="theater/plays"/>
    <x v="3"/>
    <x v="3"/>
  </r>
  <r>
    <x v="1"/>
    <n v="214"/>
    <m/>
    <x v="1"/>
    <s v="USD"/>
    <n v="1396846800"/>
    <n v="1396933200"/>
    <x v="238"/>
    <d v="2014-04-08T05:00:00"/>
    <b v="0"/>
    <b v="0"/>
    <s v="theater/plays"/>
    <x v="3"/>
    <x v="3"/>
  </r>
  <r>
    <x v="1"/>
    <n v="222"/>
    <m/>
    <x v="1"/>
    <s v="USD"/>
    <n v="1375678800"/>
    <n v="1376024400"/>
    <x v="239"/>
    <d v="2013-08-09T05:00:00"/>
    <b v="0"/>
    <b v="0"/>
    <s v="technology/web"/>
    <x v="2"/>
    <x v="2"/>
  </r>
  <r>
    <x v="1"/>
    <n v="1884"/>
    <m/>
    <x v="1"/>
    <s v="USD"/>
    <n v="1482386400"/>
    <n v="1483682400"/>
    <x v="240"/>
    <d v="2017-01-06T06:00:00"/>
    <b v="0"/>
    <b v="1"/>
    <s v="publishing/fiction"/>
    <x v="5"/>
    <x v="13"/>
  </r>
  <r>
    <x v="1"/>
    <n v="218"/>
    <m/>
    <x v="2"/>
    <s v="AUD"/>
    <n v="1420005600"/>
    <n v="1420437600"/>
    <x v="241"/>
    <d v="2015-01-05T06:00:00"/>
    <b v="0"/>
    <b v="0"/>
    <s v="games/mobile games"/>
    <x v="6"/>
    <x v="20"/>
  </r>
  <r>
    <x v="1"/>
    <n v="6465"/>
    <m/>
    <x v="1"/>
    <s v="USD"/>
    <n v="1420178400"/>
    <n v="1420783200"/>
    <x v="242"/>
    <d v="2015-01-09T06:00:00"/>
    <b v="0"/>
    <b v="0"/>
    <s v="publishing/translations"/>
    <x v="5"/>
    <x v="18"/>
  </r>
  <r>
    <x v="0"/>
    <n v="1"/>
    <m/>
    <x v="1"/>
    <s v="USD"/>
    <n v="1264399200"/>
    <n v="1267423200"/>
    <x v="67"/>
    <d v="2010-03-01T06:00:00"/>
    <b v="0"/>
    <b v="0"/>
    <s v="music/rock"/>
    <x v="1"/>
    <x v="1"/>
  </r>
  <r>
    <x v="0"/>
    <n v="101"/>
    <m/>
    <x v="1"/>
    <s v="USD"/>
    <n v="1355032800"/>
    <n v="1355205600"/>
    <x v="243"/>
    <d v="2012-12-11T06:00:00"/>
    <b v="0"/>
    <b v="0"/>
    <s v="theater/plays"/>
    <x v="3"/>
    <x v="3"/>
  </r>
  <r>
    <x v="1"/>
    <n v="59"/>
    <m/>
    <x v="1"/>
    <s v="USD"/>
    <n v="1382677200"/>
    <n v="1383109200"/>
    <x v="244"/>
    <d v="2013-10-30T05:00:00"/>
    <b v="0"/>
    <b v="0"/>
    <s v="theater/plays"/>
    <x v="3"/>
    <x v="3"/>
  </r>
  <r>
    <x v="0"/>
    <n v="1335"/>
    <m/>
    <x v="0"/>
    <s v="CAD"/>
    <n v="1302238800"/>
    <n v="1303275600"/>
    <x v="245"/>
    <d v="2011-04-20T05:00:00"/>
    <b v="0"/>
    <b v="0"/>
    <s v="film &amp; video/drama"/>
    <x v="4"/>
    <x v="6"/>
  </r>
  <r>
    <x v="1"/>
    <n v="88"/>
    <m/>
    <x v="1"/>
    <s v="USD"/>
    <n v="1487656800"/>
    <n v="1487829600"/>
    <x v="246"/>
    <d v="2017-02-23T06:00:00"/>
    <b v="0"/>
    <b v="0"/>
    <s v="publishing/nonfiction"/>
    <x v="5"/>
    <x v="9"/>
  </r>
  <r>
    <x v="1"/>
    <n v="1697"/>
    <m/>
    <x v="1"/>
    <s v="USD"/>
    <n v="1297836000"/>
    <n v="1298268000"/>
    <x v="247"/>
    <d v="2011-02-21T06:00:00"/>
    <b v="0"/>
    <b v="1"/>
    <s v="music/rock"/>
    <x v="1"/>
    <x v="1"/>
  </r>
  <r>
    <x v="0"/>
    <n v="15"/>
    <m/>
    <x v="4"/>
    <s v="GBP"/>
    <n v="1453615200"/>
    <n v="1456812000"/>
    <x v="248"/>
    <d v="2016-03-01T06:00:00"/>
    <b v="0"/>
    <b v="0"/>
    <s v="music/rock"/>
    <x v="1"/>
    <x v="1"/>
  </r>
  <r>
    <x v="1"/>
    <n v="92"/>
    <m/>
    <x v="1"/>
    <s v="USD"/>
    <n v="1362463200"/>
    <n v="1363669200"/>
    <x v="249"/>
    <d v="2013-03-19T05:00:00"/>
    <b v="0"/>
    <b v="0"/>
    <s v="theater/plays"/>
    <x v="3"/>
    <x v="3"/>
  </r>
  <r>
    <x v="1"/>
    <n v="186"/>
    <m/>
    <x v="1"/>
    <s v="USD"/>
    <n v="1481176800"/>
    <n v="1482904800"/>
    <x v="250"/>
    <d v="2016-12-28T06:00:00"/>
    <b v="0"/>
    <b v="1"/>
    <s v="theater/plays"/>
    <x v="3"/>
    <x v="3"/>
  </r>
  <r>
    <x v="1"/>
    <n v="138"/>
    <m/>
    <x v="1"/>
    <s v="USD"/>
    <n v="1354946400"/>
    <n v="1356588000"/>
    <x v="251"/>
    <d v="2012-12-27T06:00:00"/>
    <b v="1"/>
    <b v="0"/>
    <s v="photography/photography books"/>
    <x v="7"/>
    <x v="14"/>
  </r>
  <r>
    <x v="1"/>
    <n v="261"/>
    <m/>
    <x v="1"/>
    <s v="USD"/>
    <n v="1348808400"/>
    <n v="1349845200"/>
    <x v="136"/>
    <d v="2012-10-10T05:00:00"/>
    <b v="0"/>
    <b v="0"/>
    <s v="music/rock"/>
    <x v="1"/>
    <x v="1"/>
  </r>
  <r>
    <x v="0"/>
    <n v="454"/>
    <m/>
    <x v="1"/>
    <s v="USD"/>
    <n v="1282712400"/>
    <n v="1283058000"/>
    <x v="252"/>
    <d v="2010-08-29T05:00:00"/>
    <b v="0"/>
    <b v="1"/>
    <s v="music/rock"/>
    <x v="1"/>
    <x v="1"/>
  </r>
  <r>
    <x v="1"/>
    <n v="107"/>
    <m/>
    <x v="1"/>
    <s v="USD"/>
    <n v="1301979600"/>
    <n v="1304226000"/>
    <x v="253"/>
    <d v="2011-05-01T05:00:00"/>
    <b v="0"/>
    <b v="1"/>
    <s v="music/indie rock"/>
    <x v="1"/>
    <x v="7"/>
  </r>
  <r>
    <x v="1"/>
    <n v="199"/>
    <m/>
    <x v="1"/>
    <s v="USD"/>
    <n v="1263016800"/>
    <n v="1263016800"/>
    <x v="254"/>
    <d v="2010-01-09T06:00:00"/>
    <b v="0"/>
    <b v="0"/>
    <s v="photography/photography books"/>
    <x v="7"/>
    <x v="14"/>
  </r>
  <r>
    <x v="1"/>
    <n v="5512"/>
    <m/>
    <x v="1"/>
    <s v="USD"/>
    <n v="1360648800"/>
    <n v="1362031200"/>
    <x v="255"/>
    <d v="2013-02-28T06:00:00"/>
    <b v="0"/>
    <b v="0"/>
    <s v="theater/plays"/>
    <x v="3"/>
    <x v="3"/>
  </r>
  <r>
    <x v="1"/>
    <n v="86"/>
    <m/>
    <x v="1"/>
    <s v="USD"/>
    <n v="1451800800"/>
    <n v="1455602400"/>
    <x v="256"/>
    <d v="2016-02-16T06:00:00"/>
    <b v="0"/>
    <b v="0"/>
    <s v="theater/plays"/>
    <x v="3"/>
    <x v="3"/>
  </r>
  <r>
    <x v="0"/>
    <n v="3182"/>
    <m/>
    <x v="6"/>
    <s v="EUR"/>
    <n v="1415340000"/>
    <n v="1418191200"/>
    <x v="257"/>
    <d v="2014-12-10T06:00:00"/>
    <b v="0"/>
    <b v="1"/>
    <s v="music/jazz"/>
    <x v="1"/>
    <x v="17"/>
  </r>
  <r>
    <x v="1"/>
    <n v="2768"/>
    <m/>
    <x v="2"/>
    <s v="AUD"/>
    <n v="1351054800"/>
    <n v="1352440800"/>
    <x v="258"/>
    <d v="2012-11-09T06:00:00"/>
    <b v="0"/>
    <b v="0"/>
    <s v="theater/plays"/>
    <x v="3"/>
    <x v="3"/>
  </r>
  <r>
    <x v="1"/>
    <n v="48"/>
    <m/>
    <x v="1"/>
    <s v="USD"/>
    <n v="1349326800"/>
    <n v="1353304800"/>
    <x v="259"/>
    <d v="2012-11-19T06:00:00"/>
    <b v="0"/>
    <b v="0"/>
    <s v="film &amp; video/documentary"/>
    <x v="4"/>
    <x v="4"/>
  </r>
  <r>
    <x v="1"/>
    <n v="87"/>
    <m/>
    <x v="1"/>
    <s v="USD"/>
    <n v="1548914400"/>
    <n v="1550728800"/>
    <x v="260"/>
    <d v="2019-02-21T06:00:00"/>
    <b v="0"/>
    <b v="0"/>
    <s v="film &amp; video/television"/>
    <x v="4"/>
    <x v="19"/>
  </r>
  <r>
    <x v="3"/>
    <n v="1890"/>
    <m/>
    <x v="1"/>
    <s v="USD"/>
    <n v="1291269600"/>
    <n v="1291442400"/>
    <x v="261"/>
    <d v="2010-12-04T06:00:00"/>
    <b v="0"/>
    <b v="0"/>
    <s v="games/video games"/>
    <x v="6"/>
    <x v="11"/>
  </r>
  <r>
    <x v="2"/>
    <n v="61"/>
    <m/>
    <x v="1"/>
    <s v="USD"/>
    <n v="1449468000"/>
    <n v="1452146400"/>
    <x v="262"/>
    <d v="2016-01-07T06:00:00"/>
    <b v="0"/>
    <b v="0"/>
    <s v="photography/photography books"/>
    <x v="7"/>
    <x v="14"/>
  </r>
  <r>
    <x v="1"/>
    <n v="1894"/>
    <m/>
    <x v="1"/>
    <s v="USD"/>
    <n v="1562734800"/>
    <n v="1564894800"/>
    <x v="263"/>
    <d v="2019-08-04T05:00:00"/>
    <b v="0"/>
    <b v="1"/>
    <s v="theater/plays"/>
    <x v="3"/>
    <x v="3"/>
  </r>
  <r>
    <x v="1"/>
    <n v="282"/>
    <m/>
    <x v="0"/>
    <s v="CAD"/>
    <n v="1505624400"/>
    <n v="1505883600"/>
    <x v="264"/>
    <d v="2017-09-20T05:00:00"/>
    <b v="0"/>
    <b v="0"/>
    <s v="theater/plays"/>
    <x v="3"/>
    <x v="3"/>
  </r>
  <r>
    <x v="0"/>
    <n v="15"/>
    <m/>
    <x v="1"/>
    <s v="USD"/>
    <n v="1509948000"/>
    <n v="1510380000"/>
    <x v="265"/>
    <d v="2017-11-11T06:00:00"/>
    <b v="0"/>
    <b v="0"/>
    <s v="theater/plays"/>
    <x v="3"/>
    <x v="3"/>
  </r>
  <r>
    <x v="1"/>
    <n v="116"/>
    <m/>
    <x v="1"/>
    <s v="USD"/>
    <n v="1554526800"/>
    <n v="1555218000"/>
    <x v="266"/>
    <d v="2019-04-14T05:00:00"/>
    <b v="0"/>
    <b v="0"/>
    <s v="publishing/translations"/>
    <x v="5"/>
    <x v="18"/>
  </r>
  <r>
    <x v="0"/>
    <n v="133"/>
    <m/>
    <x v="1"/>
    <s v="USD"/>
    <n v="1334811600"/>
    <n v="1335243600"/>
    <x v="267"/>
    <d v="2012-04-24T05:00:00"/>
    <b v="0"/>
    <b v="1"/>
    <s v="games/video games"/>
    <x v="6"/>
    <x v="11"/>
  </r>
  <r>
    <x v="1"/>
    <n v="83"/>
    <m/>
    <x v="1"/>
    <s v="USD"/>
    <n v="1279515600"/>
    <n v="1279688400"/>
    <x v="268"/>
    <d v="2010-07-21T05:00:00"/>
    <b v="0"/>
    <b v="0"/>
    <s v="theater/plays"/>
    <x v="3"/>
    <x v="3"/>
  </r>
  <r>
    <x v="1"/>
    <n v="91"/>
    <m/>
    <x v="1"/>
    <s v="USD"/>
    <n v="1353909600"/>
    <n v="1356069600"/>
    <x v="269"/>
    <d v="2012-12-21T06:00:00"/>
    <b v="0"/>
    <b v="0"/>
    <s v="technology/web"/>
    <x v="2"/>
    <x v="2"/>
  </r>
  <r>
    <x v="1"/>
    <n v="546"/>
    <m/>
    <x v="1"/>
    <s v="USD"/>
    <n v="1535950800"/>
    <n v="1536210000"/>
    <x v="270"/>
    <d v="2018-09-06T05:00:00"/>
    <b v="0"/>
    <b v="0"/>
    <s v="theater/plays"/>
    <x v="3"/>
    <x v="3"/>
  </r>
  <r>
    <x v="1"/>
    <n v="393"/>
    <m/>
    <x v="1"/>
    <s v="USD"/>
    <n v="1511244000"/>
    <n v="1511762400"/>
    <x v="271"/>
    <d v="2017-11-27T06:00:00"/>
    <b v="0"/>
    <b v="0"/>
    <s v="film &amp; video/animation"/>
    <x v="4"/>
    <x v="10"/>
  </r>
  <r>
    <x v="0"/>
    <n v="2062"/>
    <m/>
    <x v="1"/>
    <s v="USD"/>
    <n v="1331445600"/>
    <n v="1333256400"/>
    <x v="272"/>
    <d v="2012-04-01T05:00:00"/>
    <b v="0"/>
    <b v="1"/>
    <s v="theater/plays"/>
    <x v="3"/>
    <x v="3"/>
  </r>
  <r>
    <x v="1"/>
    <n v="133"/>
    <m/>
    <x v="1"/>
    <s v="USD"/>
    <n v="1480226400"/>
    <n v="1480744800"/>
    <x v="73"/>
    <d v="2016-12-03T06:00:00"/>
    <b v="0"/>
    <b v="1"/>
    <s v="film &amp; video/television"/>
    <x v="4"/>
    <x v="19"/>
  </r>
  <r>
    <x v="0"/>
    <n v="29"/>
    <m/>
    <x v="3"/>
    <s v="DKK"/>
    <n v="1464584400"/>
    <n v="1465016400"/>
    <x v="273"/>
    <d v="2016-06-04T05:00:00"/>
    <b v="0"/>
    <b v="0"/>
    <s v="music/rock"/>
    <x v="1"/>
    <x v="1"/>
  </r>
  <r>
    <x v="0"/>
    <n v="132"/>
    <m/>
    <x v="1"/>
    <s v="USD"/>
    <n v="1335848400"/>
    <n v="1336280400"/>
    <x v="274"/>
    <d v="2012-05-06T05:00:00"/>
    <b v="0"/>
    <b v="0"/>
    <s v="technology/web"/>
    <x v="2"/>
    <x v="2"/>
  </r>
  <r>
    <x v="1"/>
    <n v="254"/>
    <m/>
    <x v="1"/>
    <s v="USD"/>
    <n v="1473483600"/>
    <n v="1476766800"/>
    <x v="275"/>
    <d v="2016-10-18T05:00:00"/>
    <b v="0"/>
    <b v="0"/>
    <s v="theater/plays"/>
    <x v="3"/>
    <x v="3"/>
  </r>
  <r>
    <x v="3"/>
    <n v="184"/>
    <m/>
    <x v="1"/>
    <s v="USD"/>
    <n v="1479880800"/>
    <n v="1480485600"/>
    <x v="276"/>
    <d v="2016-11-30T06:00:00"/>
    <b v="0"/>
    <b v="0"/>
    <s v="theater/plays"/>
    <x v="3"/>
    <x v="3"/>
  </r>
  <r>
    <x v="1"/>
    <n v="176"/>
    <m/>
    <x v="1"/>
    <s v="USD"/>
    <n v="1430197200"/>
    <n v="1430197200"/>
    <x v="277"/>
    <d v="2015-04-28T05:00:00"/>
    <b v="0"/>
    <b v="0"/>
    <s v="music/electric music"/>
    <x v="1"/>
    <x v="5"/>
  </r>
  <r>
    <x v="0"/>
    <n v="137"/>
    <m/>
    <x v="3"/>
    <s v="DKK"/>
    <n v="1331701200"/>
    <n v="1331787600"/>
    <x v="278"/>
    <d v="2012-03-15T05:00:00"/>
    <b v="0"/>
    <b v="1"/>
    <s v="music/metal"/>
    <x v="1"/>
    <x v="16"/>
  </r>
  <r>
    <x v="1"/>
    <n v="337"/>
    <m/>
    <x v="0"/>
    <s v="CAD"/>
    <n v="1438578000"/>
    <n v="1438837200"/>
    <x v="279"/>
    <d v="2015-08-06T05:00:00"/>
    <b v="0"/>
    <b v="0"/>
    <s v="theater/plays"/>
    <x v="3"/>
    <x v="3"/>
  </r>
  <r>
    <x v="0"/>
    <n v="908"/>
    <m/>
    <x v="1"/>
    <s v="USD"/>
    <n v="1368162000"/>
    <n v="1370926800"/>
    <x v="280"/>
    <d v="2013-06-11T05:00:00"/>
    <b v="0"/>
    <b v="1"/>
    <s v="film &amp; video/documentary"/>
    <x v="4"/>
    <x v="4"/>
  </r>
  <r>
    <x v="1"/>
    <n v="107"/>
    <m/>
    <x v="1"/>
    <s v="USD"/>
    <n v="1318654800"/>
    <n v="1319000400"/>
    <x v="281"/>
    <d v="2011-10-19T05:00:00"/>
    <b v="1"/>
    <b v="0"/>
    <s v="technology/web"/>
    <x v="2"/>
    <x v="2"/>
  </r>
  <r>
    <x v="0"/>
    <n v="10"/>
    <m/>
    <x v="1"/>
    <s v="USD"/>
    <n v="1331874000"/>
    <n v="1333429200"/>
    <x v="282"/>
    <d v="2012-04-03T05:00:00"/>
    <b v="0"/>
    <b v="0"/>
    <s v="food/food trucks"/>
    <x v="0"/>
    <x v="0"/>
  </r>
  <r>
    <x v="3"/>
    <n v="32"/>
    <m/>
    <x v="6"/>
    <s v="EUR"/>
    <n v="1286254800"/>
    <n v="1287032400"/>
    <x v="283"/>
    <d v="2010-10-14T05:00:00"/>
    <b v="0"/>
    <b v="0"/>
    <s v="theater/plays"/>
    <x v="3"/>
    <x v="3"/>
  </r>
  <r>
    <x v="1"/>
    <n v="183"/>
    <m/>
    <x v="1"/>
    <s v="USD"/>
    <n v="1540530000"/>
    <n v="1541570400"/>
    <x v="284"/>
    <d v="2018-11-07T06:00:00"/>
    <b v="0"/>
    <b v="0"/>
    <s v="theater/plays"/>
    <x v="3"/>
    <x v="3"/>
  </r>
  <r>
    <x v="0"/>
    <n v="1910"/>
    <m/>
    <x v="5"/>
    <s v="CHF"/>
    <n v="1381813200"/>
    <n v="1383976800"/>
    <x v="285"/>
    <d v="2013-11-09T06:00:00"/>
    <b v="0"/>
    <b v="0"/>
    <s v="theater/plays"/>
    <x v="3"/>
    <x v="3"/>
  </r>
  <r>
    <x v="0"/>
    <n v="38"/>
    <m/>
    <x v="2"/>
    <s v="AUD"/>
    <n v="1548655200"/>
    <n v="1550556000"/>
    <x v="286"/>
    <d v="2019-02-19T06:00:00"/>
    <b v="0"/>
    <b v="0"/>
    <s v="theater/plays"/>
    <x v="3"/>
    <x v="3"/>
  </r>
  <r>
    <x v="0"/>
    <n v="104"/>
    <m/>
    <x v="2"/>
    <s v="AUD"/>
    <n v="1389679200"/>
    <n v="1390456800"/>
    <x v="287"/>
    <d v="2014-01-23T06:00:00"/>
    <b v="0"/>
    <b v="1"/>
    <s v="theater/plays"/>
    <x v="3"/>
    <x v="3"/>
  </r>
  <r>
    <x v="1"/>
    <n v="72"/>
    <m/>
    <x v="1"/>
    <s v="USD"/>
    <n v="1456466400"/>
    <n v="1458018000"/>
    <x v="288"/>
    <d v="2016-03-15T05:00:00"/>
    <b v="0"/>
    <b v="1"/>
    <s v="music/rock"/>
    <x v="1"/>
    <x v="1"/>
  </r>
  <r>
    <x v="0"/>
    <n v="49"/>
    <m/>
    <x v="1"/>
    <s v="USD"/>
    <n v="1456984800"/>
    <n v="1461819600"/>
    <x v="289"/>
    <d v="2016-04-28T05:00:00"/>
    <b v="0"/>
    <b v="0"/>
    <s v="food/food trucks"/>
    <x v="0"/>
    <x v="0"/>
  </r>
  <r>
    <x v="0"/>
    <n v="1"/>
    <m/>
    <x v="3"/>
    <s v="DKK"/>
    <n v="1504069200"/>
    <n v="1504155600"/>
    <x v="290"/>
    <d v="2017-08-31T05:00:00"/>
    <b v="0"/>
    <b v="1"/>
    <s v="publishing/nonfiction"/>
    <x v="5"/>
    <x v="9"/>
  </r>
  <r>
    <x v="1"/>
    <n v="295"/>
    <m/>
    <x v="1"/>
    <s v="USD"/>
    <n v="1424930400"/>
    <n v="1426395600"/>
    <x v="291"/>
    <d v="2015-03-15T05:00:00"/>
    <b v="0"/>
    <b v="0"/>
    <s v="film &amp; video/documentary"/>
    <x v="4"/>
    <x v="4"/>
  </r>
  <r>
    <x v="0"/>
    <n v="245"/>
    <m/>
    <x v="1"/>
    <s v="USD"/>
    <n v="1535864400"/>
    <n v="1537074000"/>
    <x v="292"/>
    <d v="2018-09-16T05:00:00"/>
    <b v="0"/>
    <b v="0"/>
    <s v="theater/plays"/>
    <x v="3"/>
    <x v="3"/>
  </r>
  <r>
    <x v="0"/>
    <n v="32"/>
    <m/>
    <x v="1"/>
    <s v="USD"/>
    <n v="1452146400"/>
    <n v="1452578400"/>
    <x v="293"/>
    <d v="2016-01-12T06:00:00"/>
    <b v="0"/>
    <b v="0"/>
    <s v="music/indie rock"/>
    <x v="1"/>
    <x v="7"/>
  </r>
  <r>
    <x v="1"/>
    <n v="142"/>
    <m/>
    <x v="1"/>
    <s v="USD"/>
    <n v="1470546000"/>
    <n v="1474088400"/>
    <x v="294"/>
    <d v="2016-09-17T05:00:00"/>
    <b v="0"/>
    <b v="0"/>
    <s v="film &amp; video/documentary"/>
    <x v="4"/>
    <x v="4"/>
  </r>
  <r>
    <x v="1"/>
    <n v="85"/>
    <m/>
    <x v="1"/>
    <s v="USD"/>
    <n v="1458363600"/>
    <n v="1461906000"/>
    <x v="295"/>
    <d v="2016-04-29T05:00:00"/>
    <b v="0"/>
    <b v="0"/>
    <s v="theater/plays"/>
    <x v="3"/>
    <x v="3"/>
  </r>
  <r>
    <x v="0"/>
    <n v="7"/>
    <m/>
    <x v="1"/>
    <s v="USD"/>
    <n v="1500008400"/>
    <n v="1500267600"/>
    <x v="296"/>
    <d v="2017-07-17T05:00:00"/>
    <b v="0"/>
    <b v="1"/>
    <s v="theater/plays"/>
    <x v="3"/>
    <x v="3"/>
  </r>
  <r>
    <x v="1"/>
    <n v="659"/>
    <m/>
    <x v="3"/>
    <s v="DKK"/>
    <n v="1338958800"/>
    <n v="1340686800"/>
    <x v="297"/>
    <d v="2012-06-26T05:00:00"/>
    <b v="0"/>
    <b v="1"/>
    <s v="publishing/fiction"/>
    <x v="5"/>
    <x v="13"/>
  </r>
  <r>
    <x v="0"/>
    <n v="803"/>
    <m/>
    <x v="1"/>
    <s v="USD"/>
    <n v="1303102800"/>
    <n v="1303189200"/>
    <x v="298"/>
    <d v="2011-04-19T05:00:00"/>
    <b v="0"/>
    <b v="0"/>
    <s v="theater/plays"/>
    <x v="3"/>
    <x v="3"/>
  </r>
  <r>
    <x v="3"/>
    <n v="75"/>
    <m/>
    <x v="1"/>
    <s v="USD"/>
    <n v="1316581200"/>
    <n v="1318309200"/>
    <x v="299"/>
    <d v="2011-10-11T05:00:00"/>
    <b v="0"/>
    <b v="1"/>
    <s v="music/indie rock"/>
    <x v="1"/>
    <x v="7"/>
  </r>
  <r>
    <x v="0"/>
    <n v="16"/>
    <m/>
    <x v="1"/>
    <s v="USD"/>
    <n v="1270789200"/>
    <n v="1272171600"/>
    <x v="300"/>
    <d v="2010-04-25T05:00:00"/>
    <b v="0"/>
    <b v="0"/>
    <s v="games/video games"/>
    <x v="6"/>
    <x v="11"/>
  </r>
  <r>
    <x v="1"/>
    <n v="121"/>
    <m/>
    <x v="1"/>
    <s v="USD"/>
    <n v="1297836000"/>
    <n v="1298872800"/>
    <x v="247"/>
    <d v="2011-02-28T06:00:00"/>
    <b v="0"/>
    <b v="0"/>
    <s v="theater/plays"/>
    <x v="3"/>
    <x v="3"/>
  </r>
  <r>
    <x v="1"/>
    <n v="3742"/>
    <m/>
    <x v="1"/>
    <s v="USD"/>
    <n v="1382677200"/>
    <n v="1383282000"/>
    <x v="244"/>
    <d v="2013-11-01T05:00:00"/>
    <b v="0"/>
    <b v="0"/>
    <s v="theater/plays"/>
    <x v="3"/>
    <x v="3"/>
  </r>
  <r>
    <x v="1"/>
    <n v="223"/>
    <m/>
    <x v="1"/>
    <s v="USD"/>
    <n v="1330322400"/>
    <n v="1330495200"/>
    <x v="301"/>
    <d v="2012-02-29T06:00:00"/>
    <b v="0"/>
    <b v="0"/>
    <s v="music/rock"/>
    <x v="1"/>
    <x v="1"/>
  </r>
  <r>
    <x v="1"/>
    <n v="133"/>
    <m/>
    <x v="1"/>
    <s v="USD"/>
    <n v="1552366800"/>
    <n v="1552798800"/>
    <x v="188"/>
    <d v="2019-03-17T05:00:00"/>
    <b v="0"/>
    <b v="1"/>
    <s v="film &amp; video/documentary"/>
    <x v="4"/>
    <x v="4"/>
  </r>
  <r>
    <x v="0"/>
    <n v="31"/>
    <m/>
    <x v="1"/>
    <s v="USD"/>
    <n v="1400907600"/>
    <n v="1403413200"/>
    <x v="302"/>
    <d v="2014-06-22T05:00:00"/>
    <b v="0"/>
    <b v="0"/>
    <s v="theater/plays"/>
    <x v="3"/>
    <x v="3"/>
  </r>
  <r>
    <x v="0"/>
    <n v="108"/>
    <m/>
    <x v="6"/>
    <s v="EUR"/>
    <n v="1574143200"/>
    <n v="1574229600"/>
    <x v="303"/>
    <d v="2019-11-20T06:00:00"/>
    <b v="0"/>
    <b v="1"/>
    <s v="food/food trucks"/>
    <x v="0"/>
    <x v="0"/>
  </r>
  <r>
    <x v="0"/>
    <n v="30"/>
    <m/>
    <x v="1"/>
    <s v="USD"/>
    <n v="1494738000"/>
    <n v="1495861200"/>
    <x v="304"/>
    <d v="2017-05-27T05:00:00"/>
    <b v="0"/>
    <b v="0"/>
    <s v="theater/plays"/>
    <x v="3"/>
    <x v="3"/>
  </r>
  <r>
    <x v="0"/>
    <n v="17"/>
    <m/>
    <x v="1"/>
    <s v="USD"/>
    <n v="1392357600"/>
    <n v="1392530400"/>
    <x v="305"/>
    <d v="2014-02-16T06:00:00"/>
    <b v="0"/>
    <b v="0"/>
    <s v="music/rock"/>
    <x v="1"/>
    <x v="1"/>
  </r>
  <r>
    <x v="3"/>
    <n v="64"/>
    <m/>
    <x v="1"/>
    <s v="USD"/>
    <n v="1281589200"/>
    <n v="1283662800"/>
    <x v="306"/>
    <d v="2010-09-05T05:00:00"/>
    <b v="0"/>
    <b v="0"/>
    <s v="technology/web"/>
    <x v="2"/>
    <x v="2"/>
  </r>
  <r>
    <x v="0"/>
    <n v="80"/>
    <m/>
    <x v="1"/>
    <s v="USD"/>
    <n v="1305003600"/>
    <n v="1305781200"/>
    <x v="307"/>
    <d v="2011-05-19T05:00:00"/>
    <b v="0"/>
    <b v="0"/>
    <s v="publishing/fiction"/>
    <x v="5"/>
    <x v="13"/>
  </r>
  <r>
    <x v="0"/>
    <n v="2468"/>
    <m/>
    <x v="1"/>
    <s v="USD"/>
    <n v="1301634000"/>
    <n v="1302325200"/>
    <x v="308"/>
    <d v="2011-04-09T05:00:00"/>
    <b v="0"/>
    <b v="0"/>
    <s v="film &amp; video/shorts"/>
    <x v="4"/>
    <x v="12"/>
  </r>
  <r>
    <x v="1"/>
    <n v="5168"/>
    <m/>
    <x v="1"/>
    <s v="USD"/>
    <n v="1290664800"/>
    <n v="1291788000"/>
    <x v="309"/>
    <d v="2010-12-08T06:00:00"/>
    <b v="0"/>
    <b v="0"/>
    <s v="theater/plays"/>
    <x v="3"/>
    <x v="3"/>
  </r>
  <r>
    <x v="0"/>
    <n v="26"/>
    <m/>
    <x v="4"/>
    <s v="GBP"/>
    <n v="1395896400"/>
    <n v="1396069200"/>
    <x v="310"/>
    <d v="2014-03-29T05:00:00"/>
    <b v="0"/>
    <b v="0"/>
    <s v="film &amp; video/documentary"/>
    <x v="4"/>
    <x v="4"/>
  </r>
  <r>
    <x v="1"/>
    <n v="307"/>
    <m/>
    <x v="1"/>
    <s v="USD"/>
    <n v="1434862800"/>
    <n v="1435899600"/>
    <x v="311"/>
    <d v="2015-07-03T05:00:00"/>
    <b v="0"/>
    <b v="1"/>
    <s v="theater/plays"/>
    <x v="3"/>
    <x v="3"/>
  </r>
  <r>
    <x v="0"/>
    <n v="73"/>
    <m/>
    <x v="1"/>
    <s v="USD"/>
    <n v="1529125200"/>
    <n v="1531112400"/>
    <x v="79"/>
    <d v="2018-07-09T05:00:00"/>
    <b v="0"/>
    <b v="1"/>
    <s v="theater/plays"/>
    <x v="3"/>
    <x v="3"/>
  </r>
  <r>
    <x v="0"/>
    <n v="128"/>
    <m/>
    <x v="1"/>
    <s v="USD"/>
    <n v="1451109600"/>
    <n v="1451628000"/>
    <x v="312"/>
    <d v="2016-01-01T06:00:00"/>
    <b v="0"/>
    <b v="0"/>
    <s v="film &amp; video/animation"/>
    <x v="4"/>
    <x v="10"/>
  </r>
  <r>
    <x v="0"/>
    <n v="33"/>
    <m/>
    <x v="1"/>
    <s v="USD"/>
    <n v="1566968400"/>
    <n v="1567314000"/>
    <x v="313"/>
    <d v="2019-09-01T05:00:00"/>
    <b v="0"/>
    <b v="1"/>
    <s v="theater/plays"/>
    <x v="3"/>
    <x v="3"/>
  </r>
  <r>
    <x v="1"/>
    <n v="2441"/>
    <m/>
    <x v="1"/>
    <s v="USD"/>
    <n v="1543557600"/>
    <n v="1544508000"/>
    <x v="314"/>
    <d v="2018-12-11T06:00:00"/>
    <b v="0"/>
    <b v="0"/>
    <s v="music/rock"/>
    <x v="1"/>
    <x v="1"/>
  </r>
  <r>
    <x v="2"/>
    <n v="211"/>
    <m/>
    <x v="1"/>
    <s v="USD"/>
    <n v="1481522400"/>
    <n v="1482472800"/>
    <x v="315"/>
    <d v="2016-12-23T06:00:00"/>
    <b v="0"/>
    <b v="0"/>
    <s v="games/video games"/>
    <x v="6"/>
    <x v="11"/>
  </r>
  <r>
    <x v="1"/>
    <n v="1385"/>
    <m/>
    <x v="4"/>
    <s v="GBP"/>
    <n v="1512712800"/>
    <n v="1512799200"/>
    <x v="316"/>
    <d v="2017-12-09T06:00:00"/>
    <b v="0"/>
    <b v="0"/>
    <s v="film &amp; video/documentary"/>
    <x v="4"/>
    <x v="4"/>
  </r>
  <r>
    <x v="1"/>
    <n v="190"/>
    <m/>
    <x v="1"/>
    <s v="USD"/>
    <n v="1324274400"/>
    <n v="1324360800"/>
    <x v="317"/>
    <d v="2011-12-20T06:00:00"/>
    <b v="0"/>
    <b v="0"/>
    <s v="food/food trucks"/>
    <x v="0"/>
    <x v="0"/>
  </r>
  <r>
    <x v="1"/>
    <n v="470"/>
    <m/>
    <x v="1"/>
    <s v="USD"/>
    <n v="1364446800"/>
    <n v="1364533200"/>
    <x v="318"/>
    <d v="2013-03-29T05:00:00"/>
    <b v="0"/>
    <b v="0"/>
    <s v="technology/wearables"/>
    <x v="2"/>
    <x v="8"/>
  </r>
  <r>
    <x v="1"/>
    <n v="253"/>
    <m/>
    <x v="1"/>
    <s v="USD"/>
    <n v="1542693600"/>
    <n v="1545112800"/>
    <x v="319"/>
    <d v="2018-12-18T06:00:00"/>
    <b v="0"/>
    <b v="0"/>
    <s v="theater/plays"/>
    <x v="3"/>
    <x v="3"/>
  </r>
  <r>
    <x v="1"/>
    <n v="1113"/>
    <m/>
    <x v="1"/>
    <s v="USD"/>
    <n v="1515564000"/>
    <n v="1516168800"/>
    <x v="32"/>
    <d v="2018-01-17T06:00:00"/>
    <b v="0"/>
    <b v="0"/>
    <s v="music/rock"/>
    <x v="1"/>
    <x v="1"/>
  </r>
  <r>
    <x v="1"/>
    <n v="2283"/>
    <m/>
    <x v="1"/>
    <s v="USD"/>
    <n v="1573797600"/>
    <n v="1574920800"/>
    <x v="320"/>
    <d v="2019-11-28T06:00:00"/>
    <b v="0"/>
    <b v="0"/>
    <s v="music/rock"/>
    <x v="1"/>
    <x v="1"/>
  </r>
  <r>
    <x v="0"/>
    <n v="1072"/>
    <m/>
    <x v="1"/>
    <s v="USD"/>
    <n v="1292392800"/>
    <n v="1292479200"/>
    <x v="321"/>
    <d v="2010-12-16T06:00:00"/>
    <b v="0"/>
    <b v="1"/>
    <s v="music/rock"/>
    <x v="1"/>
    <x v="1"/>
  </r>
  <r>
    <x v="1"/>
    <n v="1095"/>
    <m/>
    <x v="1"/>
    <s v="USD"/>
    <n v="1573452000"/>
    <n v="1573538400"/>
    <x v="322"/>
    <d v="2019-11-12T06:00:00"/>
    <b v="0"/>
    <b v="0"/>
    <s v="theater/plays"/>
    <x v="3"/>
    <x v="3"/>
  </r>
  <r>
    <x v="1"/>
    <n v="1690"/>
    <m/>
    <x v="1"/>
    <s v="USD"/>
    <n v="1317790800"/>
    <n v="1320382800"/>
    <x v="323"/>
    <d v="2011-11-04T05:00:00"/>
    <b v="0"/>
    <b v="0"/>
    <s v="theater/plays"/>
    <x v="3"/>
    <x v="3"/>
  </r>
  <r>
    <x v="3"/>
    <n v="1297"/>
    <m/>
    <x v="0"/>
    <s v="CAD"/>
    <n v="1501650000"/>
    <n v="1502859600"/>
    <x v="324"/>
    <d v="2017-08-16T05:00:00"/>
    <b v="0"/>
    <b v="0"/>
    <s v="theater/plays"/>
    <x v="3"/>
    <x v="3"/>
  </r>
  <r>
    <x v="0"/>
    <n v="393"/>
    <m/>
    <x v="1"/>
    <s v="USD"/>
    <n v="1323669600"/>
    <n v="1323756000"/>
    <x v="325"/>
    <d v="2011-12-13T06:00:00"/>
    <b v="0"/>
    <b v="0"/>
    <s v="photography/photography books"/>
    <x v="7"/>
    <x v="14"/>
  </r>
  <r>
    <x v="0"/>
    <n v="1257"/>
    <m/>
    <x v="1"/>
    <s v="USD"/>
    <n v="1440738000"/>
    <n v="1441342800"/>
    <x v="326"/>
    <d v="2015-09-04T05:00:00"/>
    <b v="0"/>
    <b v="0"/>
    <s v="music/indie rock"/>
    <x v="1"/>
    <x v="7"/>
  </r>
  <r>
    <x v="0"/>
    <n v="328"/>
    <m/>
    <x v="1"/>
    <s v="USD"/>
    <n v="1374296400"/>
    <n v="1375333200"/>
    <x v="327"/>
    <d v="2013-08-01T05:00:00"/>
    <b v="0"/>
    <b v="0"/>
    <s v="theater/plays"/>
    <x v="3"/>
    <x v="3"/>
  </r>
  <r>
    <x v="0"/>
    <n v="147"/>
    <m/>
    <x v="1"/>
    <s v="USD"/>
    <n v="1384840800"/>
    <n v="1389420000"/>
    <x v="328"/>
    <d v="2014-01-11T06:00:00"/>
    <b v="0"/>
    <b v="0"/>
    <s v="theater/plays"/>
    <x v="3"/>
    <x v="3"/>
  </r>
  <r>
    <x v="0"/>
    <n v="830"/>
    <m/>
    <x v="1"/>
    <s v="USD"/>
    <n v="1516600800"/>
    <n v="1520056800"/>
    <x v="329"/>
    <d v="2018-03-03T06:00:00"/>
    <b v="0"/>
    <b v="0"/>
    <s v="games/video games"/>
    <x v="6"/>
    <x v="11"/>
  </r>
  <r>
    <x v="0"/>
    <n v="331"/>
    <m/>
    <x v="4"/>
    <s v="GBP"/>
    <n v="1436418000"/>
    <n v="1436504400"/>
    <x v="330"/>
    <d v="2015-07-10T05:00:00"/>
    <b v="0"/>
    <b v="0"/>
    <s v="film &amp; video/drama"/>
    <x v="4"/>
    <x v="6"/>
  </r>
  <r>
    <x v="0"/>
    <n v="25"/>
    <m/>
    <x v="1"/>
    <s v="USD"/>
    <n v="1503550800"/>
    <n v="1508302800"/>
    <x v="331"/>
    <d v="2017-10-18T05:00:00"/>
    <b v="0"/>
    <b v="1"/>
    <s v="music/indie rock"/>
    <x v="1"/>
    <x v="7"/>
  </r>
  <r>
    <x v="1"/>
    <n v="191"/>
    <m/>
    <x v="1"/>
    <s v="USD"/>
    <n v="1423634400"/>
    <n v="1425708000"/>
    <x v="332"/>
    <d v="2015-03-07T06:00:00"/>
    <b v="0"/>
    <b v="0"/>
    <s v="technology/web"/>
    <x v="2"/>
    <x v="2"/>
  </r>
  <r>
    <x v="0"/>
    <n v="3483"/>
    <m/>
    <x v="1"/>
    <s v="USD"/>
    <n v="1487224800"/>
    <n v="1488348000"/>
    <x v="333"/>
    <d v="2017-03-01T06:00:00"/>
    <b v="0"/>
    <b v="0"/>
    <s v="food/food trucks"/>
    <x v="0"/>
    <x v="0"/>
  </r>
  <r>
    <x v="0"/>
    <n v="923"/>
    <m/>
    <x v="1"/>
    <s v="USD"/>
    <n v="1500008400"/>
    <n v="1502600400"/>
    <x v="296"/>
    <d v="2017-08-13T05:00:00"/>
    <b v="0"/>
    <b v="0"/>
    <s v="theater/plays"/>
    <x v="3"/>
    <x v="3"/>
  </r>
  <r>
    <x v="0"/>
    <n v="1"/>
    <m/>
    <x v="1"/>
    <s v="USD"/>
    <n v="1432098000"/>
    <n v="1433653200"/>
    <x v="334"/>
    <d v="2015-06-07T05:00:00"/>
    <b v="0"/>
    <b v="1"/>
    <s v="music/jazz"/>
    <x v="1"/>
    <x v="17"/>
  </r>
  <r>
    <x v="1"/>
    <n v="2013"/>
    <m/>
    <x v="1"/>
    <s v="USD"/>
    <n v="1440392400"/>
    <n v="1441602000"/>
    <x v="335"/>
    <d v="2015-09-07T05:00:00"/>
    <b v="0"/>
    <b v="0"/>
    <s v="music/rock"/>
    <x v="1"/>
    <x v="1"/>
  </r>
  <r>
    <x v="0"/>
    <n v="33"/>
    <m/>
    <x v="0"/>
    <s v="CAD"/>
    <n v="1446876000"/>
    <n v="1447567200"/>
    <x v="336"/>
    <d v="2015-11-15T06:00:00"/>
    <b v="0"/>
    <b v="0"/>
    <s v="theater/plays"/>
    <x v="3"/>
    <x v="3"/>
  </r>
  <r>
    <x v="1"/>
    <n v="1703"/>
    <m/>
    <x v="1"/>
    <s v="USD"/>
    <n v="1562302800"/>
    <n v="1562389200"/>
    <x v="337"/>
    <d v="2019-07-06T05:00:00"/>
    <b v="0"/>
    <b v="0"/>
    <s v="theater/plays"/>
    <x v="3"/>
    <x v="3"/>
  </r>
  <r>
    <x v="1"/>
    <n v="80"/>
    <m/>
    <x v="3"/>
    <s v="DKK"/>
    <n v="1378184400"/>
    <n v="1378789200"/>
    <x v="338"/>
    <d v="2013-09-10T05:00:00"/>
    <b v="0"/>
    <b v="0"/>
    <s v="film &amp; video/documentary"/>
    <x v="4"/>
    <x v="4"/>
  </r>
  <r>
    <x v="2"/>
    <n v="86"/>
    <m/>
    <x v="1"/>
    <s v="USD"/>
    <n v="1485064800"/>
    <n v="1488520800"/>
    <x v="339"/>
    <d v="2017-03-03T06:00:00"/>
    <b v="0"/>
    <b v="0"/>
    <s v="technology/wearables"/>
    <x v="2"/>
    <x v="8"/>
  </r>
  <r>
    <x v="0"/>
    <n v="40"/>
    <m/>
    <x v="6"/>
    <s v="EUR"/>
    <n v="1326520800"/>
    <n v="1327298400"/>
    <x v="340"/>
    <d v="2012-01-23T06:00:00"/>
    <b v="0"/>
    <b v="0"/>
    <s v="theater/plays"/>
    <x v="3"/>
    <x v="3"/>
  </r>
  <r>
    <x v="1"/>
    <n v="41"/>
    <m/>
    <x v="1"/>
    <s v="USD"/>
    <n v="1441256400"/>
    <n v="1443416400"/>
    <x v="341"/>
    <d v="2015-09-28T05:00:00"/>
    <b v="0"/>
    <b v="0"/>
    <s v="games/video games"/>
    <x v="6"/>
    <x v="11"/>
  </r>
  <r>
    <x v="0"/>
    <n v="23"/>
    <m/>
    <x v="0"/>
    <s v="CAD"/>
    <n v="1533877200"/>
    <n v="1534136400"/>
    <x v="342"/>
    <d v="2018-08-13T05:00:00"/>
    <b v="1"/>
    <b v="0"/>
    <s v="photography/photography books"/>
    <x v="7"/>
    <x v="14"/>
  </r>
  <r>
    <x v="1"/>
    <n v="187"/>
    <m/>
    <x v="1"/>
    <s v="USD"/>
    <n v="1314421200"/>
    <n v="1315026000"/>
    <x v="343"/>
    <d v="2011-09-03T05:00:00"/>
    <b v="0"/>
    <b v="0"/>
    <s v="film &amp; video/animation"/>
    <x v="4"/>
    <x v="10"/>
  </r>
  <r>
    <x v="1"/>
    <n v="2875"/>
    <m/>
    <x v="4"/>
    <s v="GBP"/>
    <n v="1293861600"/>
    <n v="1295071200"/>
    <x v="344"/>
    <d v="2011-01-15T06:00:00"/>
    <b v="0"/>
    <b v="1"/>
    <s v="theater/plays"/>
    <x v="3"/>
    <x v="3"/>
  </r>
  <r>
    <x v="1"/>
    <n v="88"/>
    <m/>
    <x v="1"/>
    <s v="USD"/>
    <n v="1507352400"/>
    <n v="1509426000"/>
    <x v="345"/>
    <d v="2017-10-31T05:00:00"/>
    <b v="0"/>
    <b v="0"/>
    <s v="theater/plays"/>
    <x v="3"/>
    <x v="3"/>
  </r>
  <r>
    <x v="1"/>
    <n v="191"/>
    <m/>
    <x v="1"/>
    <s v="USD"/>
    <n v="1296108000"/>
    <n v="1299391200"/>
    <x v="65"/>
    <d v="2011-03-06T06:00:00"/>
    <b v="0"/>
    <b v="0"/>
    <s v="music/rock"/>
    <x v="1"/>
    <x v="1"/>
  </r>
  <r>
    <x v="1"/>
    <n v="139"/>
    <m/>
    <x v="1"/>
    <s v="USD"/>
    <n v="1324965600"/>
    <n v="1325052000"/>
    <x v="346"/>
    <d v="2011-12-28T06:00:00"/>
    <b v="0"/>
    <b v="0"/>
    <s v="music/rock"/>
    <x v="1"/>
    <x v="1"/>
  </r>
  <r>
    <x v="1"/>
    <n v="186"/>
    <m/>
    <x v="1"/>
    <s v="USD"/>
    <n v="1520229600"/>
    <n v="1522818000"/>
    <x v="347"/>
    <d v="2018-04-04T05:00:00"/>
    <b v="0"/>
    <b v="0"/>
    <s v="music/indie rock"/>
    <x v="1"/>
    <x v="7"/>
  </r>
  <r>
    <x v="1"/>
    <n v="112"/>
    <m/>
    <x v="2"/>
    <s v="AUD"/>
    <n v="1482991200"/>
    <n v="1485324000"/>
    <x v="348"/>
    <d v="2017-01-25T06:00:00"/>
    <b v="0"/>
    <b v="0"/>
    <s v="theater/plays"/>
    <x v="3"/>
    <x v="3"/>
  </r>
  <r>
    <x v="1"/>
    <n v="101"/>
    <m/>
    <x v="1"/>
    <s v="USD"/>
    <n v="1294034400"/>
    <n v="1294120800"/>
    <x v="349"/>
    <d v="2011-01-04T06:00:00"/>
    <b v="0"/>
    <b v="1"/>
    <s v="theater/plays"/>
    <x v="3"/>
    <x v="3"/>
  </r>
  <r>
    <x v="0"/>
    <n v="75"/>
    <m/>
    <x v="1"/>
    <s v="USD"/>
    <n v="1413608400"/>
    <n v="1415685600"/>
    <x v="350"/>
    <d v="2014-11-11T06:00:00"/>
    <b v="0"/>
    <b v="1"/>
    <s v="theater/plays"/>
    <x v="3"/>
    <x v="3"/>
  </r>
  <r>
    <x v="1"/>
    <n v="206"/>
    <m/>
    <x v="4"/>
    <s v="GBP"/>
    <n v="1286946000"/>
    <n v="1288933200"/>
    <x v="351"/>
    <d v="2010-11-05T05:00:00"/>
    <b v="0"/>
    <b v="1"/>
    <s v="film &amp; video/documentary"/>
    <x v="4"/>
    <x v="4"/>
  </r>
  <r>
    <x v="1"/>
    <n v="154"/>
    <m/>
    <x v="1"/>
    <s v="USD"/>
    <n v="1359871200"/>
    <n v="1363237200"/>
    <x v="352"/>
    <d v="2013-03-14T05:00:00"/>
    <b v="0"/>
    <b v="1"/>
    <s v="film &amp; video/television"/>
    <x v="4"/>
    <x v="19"/>
  </r>
  <r>
    <x v="1"/>
    <n v="5966"/>
    <m/>
    <x v="1"/>
    <s v="USD"/>
    <n v="1555304400"/>
    <n v="1555822800"/>
    <x v="353"/>
    <d v="2019-04-21T05:00:00"/>
    <b v="0"/>
    <b v="0"/>
    <s v="theater/plays"/>
    <x v="3"/>
    <x v="3"/>
  </r>
  <r>
    <x v="0"/>
    <n v="2176"/>
    <m/>
    <x v="1"/>
    <s v="USD"/>
    <n v="1423375200"/>
    <n v="1427778000"/>
    <x v="354"/>
    <d v="2015-03-31T05:00:00"/>
    <b v="0"/>
    <b v="0"/>
    <s v="theater/plays"/>
    <x v="3"/>
    <x v="3"/>
  </r>
  <r>
    <x v="1"/>
    <n v="169"/>
    <m/>
    <x v="1"/>
    <s v="USD"/>
    <n v="1420696800"/>
    <n v="1422424800"/>
    <x v="355"/>
    <d v="2015-01-28T06:00:00"/>
    <b v="0"/>
    <b v="1"/>
    <s v="film &amp; video/documentary"/>
    <x v="4"/>
    <x v="4"/>
  </r>
  <r>
    <x v="1"/>
    <n v="2106"/>
    <m/>
    <x v="1"/>
    <s v="USD"/>
    <n v="1502946000"/>
    <n v="1503637200"/>
    <x v="356"/>
    <d v="2017-08-25T05:00:00"/>
    <b v="0"/>
    <b v="0"/>
    <s v="theater/plays"/>
    <x v="3"/>
    <x v="3"/>
  </r>
  <r>
    <x v="0"/>
    <n v="441"/>
    <m/>
    <x v="1"/>
    <s v="USD"/>
    <n v="1547186400"/>
    <n v="1547618400"/>
    <x v="357"/>
    <d v="2019-01-16T06:00:00"/>
    <b v="0"/>
    <b v="1"/>
    <s v="film &amp; video/documentary"/>
    <x v="4"/>
    <x v="4"/>
  </r>
  <r>
    <x v="0"/>
    <n v="25"/>
    <m/>
    <x v="1"/>
    <s v="USD"/>
    <n v="1444971600"/>
    <n v="1449900000"/>
    <x v="358"/>
    <d v="2015-12-12T06:00:00"/>
    <b v="0"/>
    <b v="0"/>
    <s v="music/indie rock"/>
    <x v="1"/>
    <x v="7"/>
  </r>
  <r>
    <x v="1"/>
    <n v="131"/>
    <m/>
    <x v="1"/>
    <s v="USD"/>
    <n v="1404622800"/>
    <n v="1405141200"/>
    <x v="359"/>
    <d v="2014-07-12T05:00:00"/>
    <b v="0"/>
    <b v="0"/>
    <s v="music/rock"/>
    <x v="1"/>
    <x v="1"/>
  </r>
  <r>
    <x v="0"/>
    <n v="127"/>
    <m/>
    <x v="1"/>
    <s v="USD"/>
    <n v="1571720400"/>
    <n v="1572933600"/>
    <x v="12"/>
    <d v="2019-11-05T06:00:00"/>
    <b v="0"/>
    <b v="0"/>
    <s v="theater/plays"/>
    <x v="3"/>
    <x v="3"/>
  </r>
  <r>
    <x v="0"/>
    <n v="355"/>
    <m/>
    <x v="1"/>
    <s v="USD"/>
    <n v="1526878800"/>
    <n v="1530162000"/>
    <x v="360"/>
    <d v="2018-06-28T05:00:00"/>
    <b v="0"/>
    <b v="0"/>
    <s v="film &amp; video/documentary"/>
    <x v="4"/>
    <x v="4"/>
  </r>
  <r>
    <x v="0"/>
    <n v="44"/>
    <m/>
    <x v="4"/>
    <s v="GBP"/>
    <n v="1319691600"/>
    <n v="1320904800"/>
    <x v="361"/>
    <d v="2011-11-10T06:00:00"/>
    <b v="0"/>
    <b v="0"/>
    <s v="theater/plays"/>
    <x v="3"/>
    <x v="3"/>
  </r>
  <r>
    <x v="1"/>
    <n v="84"/>
    <m/>
    <x v="1"/>
    <s v="USD"/>
    <n v="1371963600"/>
    <n v="1372395600"/>
    <x v="362"/>
    <d v="2013-06-28T05:00:00"/>
    <b v="0"/>
    <b v="0"/>
    <s v="theater/plays"/>
    <x v="3"/>
    <x v="3"/>
  </r>
  <r>
    <x v="1"/>
    <n v="155"/>
    <m/>
    <x v="1"/>
    <s v="USD"/>
    <n v="1433739600"/>
    <n v="1437714000"/>
    <x v="363"/>
    <d v="2015-07-24T05:00:00"/>
    <b v="0"/>
    <b v="0"/>
    <s v="theater/plays"/>
    <x v="3"/>
    <x v="3"/>
  </r>
  <r>
    <x v="0"/>
    <n v="67"/>
    <m/>
    <x v="1"/>
    <s v="USD"/>
    <n v="1508130000"/>
    <n v="1509771600"/>
    <x v="364"/>
    <d v="2017-11-04T05:00:00"/>
    <b v="0"/>
    <b v="0"/>
    <s v="photography/photography books"/>
    <x v="7"/>
    <x v="14"/>
  </r>
  <r>
    <x v="1"/>
    <n v="189"/>
    <m/>
    <x v="1"/>
    <s v="USD"/>
    <n v="1550037600"/>
    <n v="1550556000"/>
    <x v="210"/>
    <d v="2019-02-19T06:00:00"/>
    <b v="0"/>
    <b v="1"/>
    <s v="food/food trucks"/>
    <x v="0"/>
    <x v="0"/>
  </r>
  <r>
    <x v="1"/>
    <n v="4799"/>
    <m/>
    <x v="1"/>
    <s v="USD"/>
    <n v="1486706400"/>
    <n v="1489039200"/>
    <x v="365"/>
    <d v="2017-03-09T06:00:00"/>
    <b v="1"/>
    <b v="1"/>
    <s v="film &amp; video/documentary"/>
    <x v="4"/>
    <x v="4"/>
  </r>
  <r>
    <x v="1"/>
    <n v="1137"/>
    <m/>
    <x v="1"/>
    <s v="USD"/>
    <n v="1553835600"/>
    <n v="1556600400"/>
    <x v="366"/>
    <d v="2019-04-30T05:00:00"/>
    <b v="0"/>
    <b v="0"/>
    <s v="publishing/nonfiction"/>
    <x v="5"/>
    <x v="9"/>
  </r>
  <r>
    <x v="0"/>
    <n v="1068"/>
    <m/>
    <x v="1"/>
    <s v="USD"/>
    <n v="1277528400"/>
    <n v="1278565200"/>
    <x v="367"/>
    <d v="2010-07-08T05:00:00"/>
    <b v="0"/>
    <b v="0"/>
    <s v="theater/plays"/>
    <x v="3"/>
    <x v="3"/>
  </r>
  <r>
    <x v="0"/>
    <n v="424"/>
    <m/>
    <x v="1"/>
    <s v="USD"/>
    <n v="1339477200"/>
    <n v="1339909200"/>
    <x v="368"/>
    <d v="2012-06-17T05:00:00"/>
    <b v="0"/>
    <b v="0"/>
    <s v="technology/wearables"/>
    <x v="2"/>
    <x v="8"/>
  </r>
  <r>
    <x v="3"/>
    <n v="145"/>
    <m/>
    <x v="5"/>
    <s v="CHF"/>
    <n v="1325656800"/>
    <n v="1325829600"/>
    <x v="369"/>
    <d v="2012-01-06T06:00:00"/>
    <b v="0"/>
    <b v="0"/>
    <s v="music/indie rock"/>
    <x v="1"/>
    <x v="7"/>
  </r>
  <r>
    <x v="1"/>
    <n v="1152"/>
    <m/>
    <x v="1"/>
    <s v="USD"/>
    <n v="1288242000"/>
    <n v="1290578400"/>
    <x v="370"/>
    <d v="2010-11-24T06:00:00"/>
    <b v="0"/>
    <b v="0"/>
    <s v="theater/plays"/>
    <x v="3"/>
    <x v="3"/>
  </r>
  <r>
    <x v="1"/>
    <n v="50"/>
    <m/>
    <x v="1"/>
    <s v="USD"/>
    <n v="1379048400"/>
    <n v="1380344400"/>
    <x v="371"/>
    <d v="2013-09-28T05:00:00"/>
    <b v="0"/>
    <b v="0"/>
    <s v="photography/photography books"/>
    <x v="7"/>
    <x v="14"/>
  </r>
  <r>
    <x v="0"/>
    <n v="151"/>
    <m/>
    <x v="1"/>
    <s v="USD"/>
    <n v="1389679200"/>
    <n v="1389852000"/>
    <x v="287"/>
    <d v="2014-01-16T06:00:00"/>
    <b v="0"/>
    <b v="0"/>
    <s v="publishing/nonfiction"/>
    <x v="5"/>
    <x v="9"/>
  </r>
  <r>
    <x v="0"/>
    <n v="1608"/>
    <m/>
    <x v="1"/>
    <s v="USD"/>
    <n v="1294293600"/>
    <n v="1294466400"/>
    <x v="372"/>
    <d v="2011-01-08T06:00:00"/>
    <b v="0"/>
    <b v="0"/>
    <s v="technology/wearables"/>
    <x v="2"/>
    <x v="8"/>
  </r>
  <r>
    <x v="1"/>
    <n v="3059"/>
    <m/>
    <x v="0"/>
    <s v="CAD"/>
    <n v="1500267600"/>
    <n v="1500354000"/>
    <x v="373"/>
    <d v="2017-07-18T05:00:00"/>
    <b v="0"/>
    <b v="0"/>
    <s v="music/jazz"/>
    <x v="1"/>
    <x v="17"/>
  </r>
  <r>
    <x v="1"/>
    <n v="34"/>
    <m/>
    <x v="1"/>
    <s v="USD"/>
    <n v="1375074000"/>
    <n v="1375938000"/>
    <x v="374"/>
    <d v="2013-08-08T05:00:00"/>
    <b v="0"/>
    <b v="1"/>
    <s v="film &amp; video/documentary"/>
    <x v="4"/>
    <x v="4"/>
  </r>
  <r>
    <x v="1"/>
    <n v="220"/>
    <m/>
    <x v="1"/>
    <s v="USD"/>
    <n v="1323324000"/>
    <n v="1323410400"/>
    <x v="375"/>
    <d v="2011-12-09T06:00:00"/>
    <b v="1"/>
    <b v="0"/>
    <s v="theater/plays"/>
    <x v="3"/>
    <x v="3"/>
  </r>
  <r>
    <x v="1"/>
    <n v="1604"/>
    <m/>
    <x v="2"/>
    <s v="AUD"/>
    <n v="1538715600"/>
    <n v="1539406800"/>
    <x v="376"/>
    <d v="2018-10-13T05:00:00"/>
    <b v="0"/>
    <b v="0"/>
    <s v="film &amp; video/drama"/>
    <x v="4"/>
    <x v="6"/>
  </r>
  <r>
    <x v="1"/>
    <n v="454"/>
    <m/>
    <x v="1"/>
    <s v="USD"/>
    <n v="1369285200"/>
    <n v="1369803600"/>
    <x v="377"/>
    <d v="2013-05-29T05:00:00"/>
    <b v="0"/>
    <b v="0"/>
    <s v="music/rock"/>
    <x v="1"/>
    <x v="1"/>
  </r>
  <r>
    <x v="1"/>
    <n v="123"/>
    <m/>
    <x v="6"/>
    <s v="EUR"/>
    <n v="1525755600"/>
    <n v="1525928400"/>
    <x v="378"/>
    <d v="2018-05-10T05:00:00"/>
    <b v="0"/>
    <b v="1"/>
    <s v="film &amp; video/animation"/>
    <x v="4"/>
    <x v="10"/>
  </r>
  <r>
    <x v="0"/>
    <n v="941"/>
    <m/>
    <x v="1"/>
    <s v="USD"/>
    <n v="1296626400"/>
    <n v="1297231200"/>
    <x v="379"/>
    <d v="2011-02-09T06:00:00"/>
    <b v="0"/>
    <b v="0"/>
    <s v="music/indie rock"/>
    <x v="1"/>
    <x v="7"/>
  </r>
  <r>
    <x v="0"/>
    <n v="1"/>
    <m/>
    <x v="1"/>
    <s v="USD"/>
    <n v="1376629200"/>
    <n v="1378530000"/>
    <x v="380"/>
    <d v="2013-09-07T05:00:00"/>
    <b v="0"/>
    <b v="1"/>
    <s v="photography/photography books"/>
    <x v="7"/>
    <x v="14"/>
  </r>
  <r>
    <x v="1"/>
    <n v="299"/>
    <m/>
    <x v="1"/>
    <s v="USD"/>
    <n v="1572152400"/>
    <n v="1572152400"/>
    <x v="381"/>
    <d v="2019-10-27T05:00:00"/>
    <b v="0"/>
    <b v="0"/>
    <s v="theater/plays"/>
    <x v="3"/>
    <x v="3"/>
  </r>
  <r>
    <x v="0"/>
    <n v="40"/>
    <m/>
    <x v="1"/>
    <s v="USD"/>
    <n v="1325829600"/>
    <n v="1329890400"/>
    <x v="382"/>
    <d v="2012-02-22T06:00:00"/>
    <b v="0"/>
    <b v="1"/>
    <s v="film &amp; video/shorts"/>
    <x v="4"/>
    <x v="12"/>
  </r>
  <r>
    <x v="0"/>
    <n v="3015"/>
    <m/>
    <x v="0"/>
    <s v="CAD"/>
    <n v="1273640400"/>
    <n v="1276750800"/>
    <x v="125"/>
    <d v="2010-06-17T05:00:00"/>
    <b v="0"/>
    <b v="1"/>
    <s v="theater/plays"/>
    <x v="3"/>
    <x v="3"/>
  </r>
  <r>
    <x v="1"/>
    <n v="2237"/>
    <m/>
    <x v="1"/>
    <s v="USD"/>
    <n v="1510639200"/>
    <n v="1510898400"/>
    <x v="383"/>
    <d v="2017-11-17T06:00:00"/>
    <b v="0"/>
    <b v="0"/>
    <s v="theater/plays"/>
    <x v="3"/>
    <x v="3"/>
  </r>
  <r>
    <x v="0"/>
    <n v="435"/>
    <m/>
    <x v="1"/>
    <s v="USD"/>
    <n v="1528088400"/>
    <n v="1532408400"/>
    <x v="384"/>
    <d v="2018-07-24T05:00:00"/>
    <b v="0"/>
    <b v="0"/>
    <s v="theater/plays"/>
    <x v="3"/>
    <x v="3"/>
  </r>
  <r>
    <x v="1"/>
    <n v="645"/>
    <m/>
    <x v="1"/>
    <s v="USD"/>
    <n v="1359525600"/>
    <n v="1360562400"/>
    <x v="385"/>
    <d v="2013-02-11T06:00:00"/>
    <b v="1"/>
    <b v="0"/>
    <s v="film &amp; video/documentary"/>
    <x v="4"/>
    <x v="4"/>
  </r>
  <r>
    <x v="1"/>
    <n v="484"/>
    <m/>
    <x v="3"/>
    <s v="DKK"/>
    <n v="1570942800"/>
    <n v="1571547600"/>
    <x v="386"/>
    <d v="2019-10-20T05:00:00"/>
    <b v="0"/>
    <b v="0"/>
    <s v="theater/plays"/>
    <x v="3"/>
    <x v="3"/>
  </r>
  <r>
    <x v="1"/>
    <n v="154"/>
    <m/>
    <x v="0"/>
    <s v="CAD"/>
    <n v="1466398800"/>
    <n v="1468126800"/>
    <x v="387"/>
    <d v="2016-07-10T05:00:00"/>
    <b v="0"/>
    <b v="0"/>
    <s v="film &amp; video/documentary"/>
    <x v="4"/>
    <x v="4"/>
  </r>
  <r>
    <x v="0"/>
    <n v="714"/>
    <m/>
    <x v="1"/>
    <s v="USD"/>
    <n v="1492491600"/>
    <n v="1492837200"/>
    <x v="388"/>
    <d v="2017-04-22T05:00:00"/>
    <b v="0"/>
    <b v="0"/>
    <s v="music/rock"/>
    <x v="1"/>
    <x v="1"/>
  </r>
  <r>
    <x v="2"/>
    <n v="1111"/>
    <m/>
    <x v="1"/>
    <s v="USD"/>
    <n v="1430197200"/>
    <n v="1430197200"/>
    <x v="277"/>
    <d v="2015-04-28T05:00:00"/>
    <b v="0"/>
    <b v="0"/>
    <s v="games/mobile games"/>
    <x v="6"/>
    <x v="20"/>
  </r>
  <r>
    <x v="1"/>
    <n v="82"/>
    <m/>
    <x v="1"/>
    <s v="USD"/>
    <n v="1496034000"/>
    <n v="1496206800"/>
    <x v="389"/>
    <d v="2017-05-31T05:00:00"/>
    <b v="0"/>
    <b v="0"/>
    <s v="theater/plays"/>
    <x v="3"/>
    <x v="3"/>
  </r>
  <r>
    <x v="1"/>
    <n v="134"/>
    <m/>
    <x v="1"/>
    <s v="USD"/>
    <n v="1388728800"/>
    <n v="1389592800"/>
    <x v="390"/>
    <d v="2014-01-13T06:00:00"/>
    <b v="0"/>
    <b v="0"/>
    <s v="publishing/fiction"/>
    <x v="5"/>
    <x v="13"/>
  </r>
  <r>
    <x v="2"/>
    <n v="1089"/>
    <m/>
    <x v="1"/>
    <s v="USD"/>
    <n v="1543298400"/>
    <n v="1545631200"/>
    <x v="391"/>
    <d v="2018-12-24T06:00:00"/>
    <b v="0"/>
    <b v="0"/>
    <s v="film &amp; video/animation"/>
    <x v="4"/>
    <x v="10"/>
  </r>
  <r>
    <x v="0"/>
    <n v="5497"/>
    <m/>
    <x v="1"/>
    <s v="USD"/>
    <n v="1271739600"/>
    <n v="1272430800"/>
    <x v="392"/>
    <d v="2010-04-28T05:00:00"/>
    <b v="0"/>
    <b v="1"/>
    <s v="food/food trucks"/>
    <x v="0"/>
    <x v="0"/>
  </r>
  <r>
    <x v="0"/>
    <n v="418"/>
    <m/>
    <x v="1"/>
    <s v="USD"/>
    <n v="1326434400"/>
    <n v="1327903200"/>
    <x v="393"/>
    <d v="2012-01-30T06:00:00"/>
    <b v="0"/>
    <b v="0"/>
    <s v="theater/plays"/>
    <x v="3"/>
    <x v="3"/>
  </r>
  <r>
    <x v="0"/>
    <n v="1439"/>
    <m/>
    <x v="1"/>
    <s v="USD"/>
    <n v="1295244000"/>
    <n v="1296021600"/>
    <x v="394"/>
    <d v="2011-01-26T06:00:00"/>
    <b v="0"/>
    <b v="1"/>
    <s v="film &amp; video/documentary"/>
    <x v="4"/>
    <x v="4"/>
  </r>
  <r>
    <x v="0"/>
    <n v="15"/>
    <m/>
    <x v="1"/>
    <s v="USD"/>
    <n v="1541221200"/>
    <n v="1543298400"/>
    <x v="395"/>
    <d v="2018-11-27T06:00:00"/>
    <b v="0"/>
    <b v="0"/>
    <s v="theater/plays"/>
    <x v="3"/>
    <x v="3"/>
  </r>
  <r>
    <x v="0"/>
    <n v="1999"/>
    <m/>
    <x v="0"/>
    <s v="CAD"/>
    <n v="1336280400"/>
    <n v="1336366800"/>
    <x v="396"/>
    <d v="2012-05-07T05:00:00"/>
    <b v="0"/>
    <b v="0"/>
    <s v="film &amp; video/documentary"/>
    <x v="4"/>
    <x v="4"/>
  </r>
  <r>
    <x v="1"/>
    <n v="5203"/>
    <m/>
    <x v="1"/>
    <s v="USD"/>
    <n v="1324533600"/>
    <n v="1325052000"/>
    <x v="397"/>
    <d v="2011-12-28T06:00:00"/>
    <b v="0"/>
    <b v="0"/>
    <s v="technology/web"/>
    <x v="2"/>
    <x v="2"/>
  </r>
  <r>
    <x v="1"/>
    <n v="94"/>
    <m/>
    <x v="1"/>
    <s v="USD"/>
    <n v="1498366800"/>
    <n v="1499576400"/>
    <x v="398"/>
    <d v="2017-07-09T05:00:00"/>
    <b v="0"/>
    <b v="0"/>
    <s v="theater/plays"/>
    <x v="3"/>
    <x v="3"/>
  </r>
  <r>
    <x v="0"/>
    <n v="118"/>
    <m/>
    <x v="1"/>
    <s v="USD"/>
    <n v="1498712400"/>
    <n v="1501304400"/>
    <x v="399"/>
    <d v="2017-07-29T05:00:00"/>
    <b v="0"/>
    <b v="1"/>
    <s v="technology/wearables"/>
    <x v="2"/>
    <x v="8"/>
  </r>
  <r>
    <x v="1"/>
    <n v="205"/>
    <m/>
    <x v="1"/>
    <s v="USD"/>
    <n v="1271480400"/>
    <n v="1273208400"/>
    <x v="400"/>
    <d v="2010-05-07T05:00:00"/>
    <b v="0"/>
    <b v="1"/>
    <s v="theater/plays"/>
    <x v="3"/>
    <x v="3"/>
  </r>
  <r>
    <x v="0"/>
    <n v="162"/>
    <m/>
    <x v="1"/>
    <s v="USD"/>
    <n v="1316667600"/>
    <n v="1316840400"/>
    <x v="116"/>
    <d v="2011-09-24T05:00:00"/>
    <b v="0"/>
    <b v="1"/>
    <s v="food/food trucks"/>
    <x v="0"/>
    <x v="0"/>
  </r>
  <r>
    <x v="0"/>
    <n v="83"/>
    <m/>
    <x v="1"/>
    <s v="USD"/>
    <n v="1524027600"/>
    <n v="1524546000"/>
    <x v="401"/>
    <d v="2018-04-24T05:00:00"/>
    <b v="0"/>
    <b v="0"/>
    <s v="music/indie rock"/>
    <x v="1"/>
    <x v="7"/>
  </r>
  <r>
    <x v="1"/>
    <n v="92"/>
    <m/>
    <x v="1"/>
    <s v="USD"/>
    <n v="1438059600"/>
    <n v="1438578000"/>
    <x v="402"/>
    <d v="2015-08-03T05:00:00"/>
    <b v="0"/>
    <b v="0"/>
    <s v="photography/photography books"/>
    <x v="7"/>
    <x v="14"/>
  </r>
  <r>
    <x v="1"/>
    <n v="219"/>
    <m/>
    <x v="1"/>
    <s v="USD"/>
    <n v="1361944800"/>
    <n v="1362549600"/>
    <x v="403"/>
    <d v="2013-03-06T06:00:00"/>
    <b v="0"/>
    <b v="0"/>
    <s v="theater/plays"/>
    <x v="3"/>
    <x v="3"/>
  </r>
  <r>
    <x v="1"/>
    <n v="2526"/>
    <m/>
    <x v="1"/>
    <s v="USD"/>
    <n v="1410584400"/>
    <n v="1413349200"/>
    <x v="404"/>
    <d v="2014-10-15T05:00:00"/>
    <b v="0"/>
    <b v="1"/>
    <s v="theater/plays"/>
    <x v="3"/>
    <x v="3"/>
  </r>
  <r>
    <x v="0"/>
    <n v="747"/>
    <m/>
    <x v="1"/>
    <s v="USD"/>
    <n v="1297404000"/>
    <n v="1298008800"/>
    <x v="405"/>
    <d v="2011-02-18T06:00:00"/>
    <b v="0"/>
    <b v="0"/>
    <s v="film &amp; video/animation"/>
    <x v="4"/>
    <x v="10"/>
  </r>
  <r>
    <x v="3"/>
    <n v="2138"/>
    <m/>
    <x v="1"/>
    <s v="USD"/>
    <n v="1392012000"/>
    <n v="1394427600"/>
    <x v="406"/>
    <d v="2014-03-10T05:00:00"/>
    <b v="0"/>
    <b v="1"/>
    <s v="photography/photography books"/>
    <x v="7"/>
    <x v="14"/>
  </r>
  <r>
    <x v="0"/>
    <n v="84"/>
    <m/>
    <x v="1"/>
    <s v="USD"/>
    <n v="1569733200"/>
    <n v="1572670800"/>
    <x v="407"/>
    <d v="2019-11-02T05:00:00"/>
    <b v="0"/>
    <b v="0"/>
    <s v="theater/plays"/>
    <x v="3"/>
    <x v="3"/>
  </r>
  <r>
    <x v="1"/>
    <n v="94"/>
    <m/>
    <x v="1"/>
    <s v="USD"/>
    <n v="1529643600"/>
    <n v="1531112400"/>
    <x v="408"/>
    <d v="2018-07-09T05:00:00"/>
    <b v="1"/>
    <b v="0"/>
    <s v="theater/plays"/>
    <x v="3"/>
    <x v="3"/>
  </r>
  <r>
    <x v="0"/>
    <n v="91"/>
    <m/>
    <x v="1"/>
    <s v="USD"/>
    <n v="1399006800"/>
    <n v="1400734800"/>
    <x v="409"/>
    <d v="2014-05-22T05:00:00"/>
    <b v="0"/>
    <b v="0"/>
    <s v="theater/plays"/>
    <x v="3"/>
    <x v="3"/>
  </r>
  <r>
    <x v="0"/>
    <n v="792"/>
    <m/>
    <x v="1"/>
    <s v="USD"/>
    <n v="1385359200"/>
    <n v="1386741600"/>
    <x v="410"/>
    <d v="2013-12-11T06:00:00"/>
    <b v="0"/>
    <b v="1"/>
    <s v="film &amp; video/documentary"/>
    <x v="4"/>
    <x v="4"/>
  </r>
  <r>
    <x v="3"/>
    <n v="10"/>
    <m/>
    <x v="0"/>
    <s v="CAD"/>
    <n v="1480572000"/>
    <n v="1481781600"/>
    <x v="411"/>
    <d v="2016-12-15T06:00:00"/>
    <b v="1"/>
    <b v="0"/>
    <s v="theater/plays"/>
    <x v="3"/>
    <x v="3"/>
  </r>
  <r>
    <x v="1"/>
    <n v="1713"/>
    <m/>
    <x v="6"/>
    <s v="EUR"/>
    <n v="1418623200"/>
    <n v="1419660000"/>
    <x v="412"/>
    <d v="2014-12-27T06:00:00"/>
    <b v="0"/>
    <b v="1"/>
    <s v="theater/plays"/>
    <x v="3"/>
    <x v="3"/>
  </r>
  <r>
    <x v="1"/>
    <n v="249"/>
    <m/>
    <x v="1"/>
    <s v="USD"/>
    <n v="1555736400"/>
    <n v="1555822800"/>
    <x v="413"/>
    <d v="2019-04-21T05:00:00"/>
    <b v="0"/>
    <b v="0"/>
    <s v="music/jazz"/>
    <x v="1"/>
    <x v="17"/>
  </r>
  <r>
    <x v="1"/>
    <n v="192"/>
    <m/>
    <x v="1"/>
    <s v="USD"/>
    <n v="1442120400"/>
    <n v="1442379600"/>
    <x v="414"/>
    <d v="2015-09-16T05:00:00"/>
    <b v="0"/>
    <b v="1"/>
    <s v="film &amp; video/animation"/>
    <x v="4"/>
    <x v="10"/>
  </r>
  <r>
    <x v="1"/>
    <n v="247"/>
    <m/>
    <x v="1"/>
    <s v="USD"/>
    <n v="1362376800"/>
    <n v="1364965200"/>
    <x v="415"/>
    <d v="2013-04-03T05:00:00"/>
    <b v="0"/>
    <b v="0"/>
    <s v="theater/plays"/>
    <x v="3"/>
    <x v="3"/>
  </r>
  <r>
    <x v="1"/>
    <n v="2293"/>
    <m/>
    <x v="1"/>
    <s v="USD"/>
    <n v="1478408400"/>
    <n v="1479016800"/>
    <x v="416"/>
    <d v="2016-11-13T06:00:00"/>
    <b v="0"/>
    <b v="0"/>
    <s v="film &amp; video/science fiction"/>
    <x v="4"/>
    <x v="22"/>
  </r>
  <r>
    <x v="1"/>
    <n v="3131"/>
    <m/>
    <x v="1"/>
    <s v="USD"/>
    <n v="1498798800"/>
    <n v="1499662800"/>
    <x v="417"/>
    <d v="2017-07-10T05:00:00"/>
    <b v="0"/>
    <b v="0"/>
    <s v="film &amp; video/television"/>
    <x v="4"/>
    <x v="19"/>
  </r>
  <r>
    <x v="0"/>
    <n v="32"/>
    <m/>
    <x v="1"/>
    <s v="USD"/>
    <n v="1335416400"/>
    <n v="1337835600"/>
    <x v="418"/>
    <d v="2012-05-24T05:00:00"/>
    <b v="0"/>
    <b v="0"/>
    <s v="technology/wearables"/>
    <x v="2"/>
    <x v="8"/>
  </r>
  <r>
    <x v="1"/>
    <n v="143"/>
    <m/>
    <x v="6"/>
    <s v="EUR"/>
    <n v="1504328400"/>
    <n v="1505710800"/>
    <x v="419"/>
    <d v="2017-09-18T05:00:00"/>
    <b v="0"/>
    <b v="0"/>
    <s v="theater/plays"/>
    <x v="3"/>
    <x v="3"/>
  </r>
  <r>
    <x v="3"/>
    <n v="90"/>
    <m/>
    <x v="1"/>
    <s v="USD"/>
    <n v="1285822800"/>
    <n v="1287464400"/>
    <x v="420"/>
    <d v="2010-10-19T05:00:00"/>
    <b v="0"/>
    <b v="0"/>
    <s v="theater/plays"/>
    <x v="3"/>
    <x v="3"/>
  </r>
  <r>
    <x v="1"/>
    <n v="296"/>
    <m/>
    <x v="1"/>
    <s v="USD"/>
    <n v="1311483600"/>
    <n v="1311656400"/>
    <x v="421"/>
    <d v="2011-07-26T05:00:00"/>
    <b v="0"/>
    <b v="1"/>
    <s v="music/indie rock"/>
    <x v="1"/>
    <x v="7"/>
  </r>
  <r>
    <x v="1"/>
    <n v="170"/>
    <m/>
    <x v="1"/>
    <s v="USD"/>
    <n v="1291356000"/>
    <n v="1293170400"/>
    <x v="422"/>
    <d v="2010-12-24T06:00:00"/>
    <b v="0"/>
    <b v="1"/>
    <s v="theater/plays"/>
    <x v="3"/>
    <x v="3"/>
  </r>
  <r>
    <x v="0"/>
    <n v="186"/>
    <m/>
    <x v="1"/>
    <s v="USD"/>
    <n v="1355810400"/>
    <n v="1355983200"/>
    <x v="423"/>
    <d v="2012-12-20T06:00:00"/>
    <b v="0"/>
    <b v="0"/>
    <s v="technology/wearables"/>
    <x v="2"/>
    <x v="8"/>
  </r>
  <r>
    <x v="3"/>
    <n v="439"/>
    <m/>
    <x v="4"/>
    <s v="GBP"/>
    <n v="1513663200"/>
    <n v="1515045600"/>
    <x v="424"/>
    <d v="2018-01-04T06:00:00"/>
    <b v="0"/>
    <b v="0"/>
    <s v="film &amp; video/television"/>
    <x v="4"/>
    <x v="19"/>
  </r>
  <r>
    <x v="0"/>
    <n v="605"/>
    <m/>
    <x v="1"/>
    <s v="USD"/>
    <n v="1365915600"/>
    <n v="1366088400"/>
    <x v="425"/>
    <d v="2013-04-16T05:00:00"/>
    <b v="0"/>
    <b v="1"/>
    <s v="games/video games"/>
    <x v="6"/>
    <x v="11"/>
  </r>
  <r>
    <x v="1"/>
    <n v="86"/>
    <m/>
    <x v="3"/>
    <s v="DKK"/>
    <n v="1551852000"/>
    <n v="1553317200"/>
    <x v="426"/>
    <d v="2019-03-23T05:00:00"/>
    <b v="0"/>
    <b v="0"/>
    <s v="games/video games"/>
    <x v="6"/>
    <x v="11"/>
  </r>
  <r>
    <x v="0"/>
    <n v="1"/>
    <m/>
    <x v="0"/>
    <s v="CAD"/>
    <n v="1540098000"/>
    <n v="1542088800"/>
    <x v="427"/>
    <d v="2018-11-13T06:00:00"/>
    <b v="0"/>
    <b v="0"/>
    <s v="film &amp; video/animation"/>
    <x v="4"/>
    <x v="10"/>
  </r>
  <r>
    <x v="1"/>
    <n v="6286"/>
    <m/>
    <x v="1"/>
    <s v="USD"/>
    <n v="1500440400"/>
    <n v="1503118800"/>
    <x v="428"/>
    <d v="2017-08-19T05:00:00"/>
    <b v="0"/>
    <b v="0"/>
    <s v="music/rock"/>
    <x v="1"/>
    <x v="1"/>
  </r>
  <r>
    <x v="0"/>
    <n v="31"/>
    <m/>
    <x v="1"/>
    <s v="USD"/>
    <n v="1278392400"/>
    <n v="1278478800"/>
    <x v="429"/>
    <d v="2010-07-07T05:00:00"/>
    <b v="0"/>
    <b v="0"/>
    <s v="film &amp; video/drama"/>
    <x v="4"/>
    <x v="6"/>
  </r>
  <r>
    <x v="0"/>
    <n v="1181"/>
    <m/>
    <x v="1"/>
    <s v="USD"/>
    <n v="1480572000"/>
    <n v="1484114400"/>
    <x v="411"/>
    <d v="2017-01-11T06:00:00"/>
    <b v="0"/>
    <b v="0"/>
    <s v="film &amp; video/science fiction"/>
    <x v="4"/>
    <x v="22"/>
  </r>
  <r>
    <x v="0"/>
    <n v="39"/>
    <m/>
    <x v="1"/>
    <s v="USD"/>
    <n v="1382331600"/>
    <n v="1385445600"/>
    <x v="430"/>
    <d v="2013-11-26T06:00:00"/>
    <b v="0"/>
    <b v="1"/>
    <s v="film &amp; video/drama"/>
    <x v="4"/>
    <x v="6"/>
  </r>
  <r>
    <x v="1"/>
    <n v="3727"/>
    <m/>
    <x v="1"/>
    <s v="USD"/>
    <n v="1316754000"/>
    <n v="1318741200"/>
    <x v="431"/>
    <d v="2011-10-16T05:00:00"/>
    <b v="0"/>
    <b v="0"/>
    <s v="theater/plays"/>
    <x v="3"/>
    <x v="3"/>
  </r>
  <r>
    <x v="1"/>
    <n v="1605"/>
    <m/>
    <x v="1"/>
    <s v="USD"/>
    <n v="1518242400"/>
    <n v="1518242400"/>
    <x v="432"/>
    <d v="2018-02-10T06:00:00"/>
    <b v="0"/>
    <b v="1"/>
    <s v="music/indie rock"/>
    <x v="1"/>
    <x v="7"/>
  </r>
  <r>
    <x v="0"/>
    <n v="46"/>
    <m/>
    <x v="1"/>
    <s v="USD"/>
    <n v="1476421200"/>
    <n v="1476594000"/>
    <x v="433"/>
    <d v="2016-10-16T05:00:00"/>
    <b v="0"/>
    <b v="0"/>
    <s v="theater/plays"/>
    <x v="3"/>
    <x v="3"/>
  </r>
  <r>
    <x v="1"/>
    <n v="2120"/>
    <m/>
    <x v="1"/>
    <s v="USD"/>
    <n v="1269752400"/>
    <n v="1273554000"/>
    <x v="434"/>
    <d v="2010-05-11T05:00:00"/>
    <b v="0"/>
    <b v="0"/>
    <s v="theater/plays"/>
    <x v="3"/>
    <x v="3"/>
  </r>
  <r>
    <x v="0"/>
    <n v="105"/>
    <m/>
    <x v="1"/>
    <s v="USD"/>
    <n v="1419746400"/>
    <n v="1421906400"/>
    <x v="435"/>
    <d v="2015-01-22T06:00:00"/>
    <b v="0"/>
    <b v="0"/>
    <s v="film &amp; video/documentary"/>
    <x v="4"/>
    <x v="4"/>
  </r>
  <r>
    <x v="1"/>
    <n v="50"/>
    <m/>
    <x v="1"/>
    <s v="USD"/>
    <n v="1281330000"/>
    <n v="1281589200"/>
    <x v="8"/>
    <d v="2010-08-12T05:00:00"/>
    <b v="0"/>
    <b v="0"/>
    <s v="theater/plays"/>
    <x v="3"/>
    <x v="3"/>
  </r>
  <r>
    <x v="1"/>
    <n v="2080"/>
    <m/>
    <x v="1"/>
    <s v="USD"/>
    <n v="1398661200"/>
    <n v="1400389200"/>
    <x v="436"/>
    <d v="2014-05-18T05:00:00"/>
    <b v="0"/>
    <b v="0"/>
    <s v="film &amp; video/drama"/>
    <x v="4"/>
    <x v="6"/>
  </r>
  <r>
    <x v="0"/>
    <n v="535"/>
    <m/>
    <x v="1"/>
    <s v="USD"/>
    <n v="1359525600"/>
    <n v="1362808800"/>
    <x v="385"/>
    <d v="2013-03-09T06:00:00"/>
    <b v="0"/>
    <b v="0"/>
    <s v="games/mobile games"/>
    <x v="6"/>
    <x v="20"/>
  </r>
  <r>
    <x v="1"/>
    <n v="2105"/>
    <m/>
    <x v="1"/>
    <s v="USD"/>
    <n v="1388469600"/>
    <n v="1388815200"/>
    <x v="437"/>
    <d v="2014-01-04T06:00:00"/>
    <b v="0"/>
    <b v="0"/>
    <s v="film &amp; video/animation"/>
    <x v="4"/>
    <x v="10"/>
  </r>
  <r>
    <x v="1"/>
    <n v="2436"/>
    <m/>
    <x v="1"/>
    <s v="USD"/>
    <n v="1518328800"/>
    <n v="1519538400"/>
    <x v="438"/>
    <d v="2018-02-25T06:00:00"/>
    <b v="0"/>
    <b v="0"/>
    <s v="theater/plays"/>
    <x v="3"/>
    <x v="3"/>
  </r>
  <r>
    <x v="1"/>
    <n v="80"/>
    <m/>
    <x v="1"/>
    <s v="USD"/>
    <n v="1517032800"/>
    <n v="1517810400"/>
    <x v="439"/>
    <d v="2018-02-05T06:00:00"/>
    <b v="0"/>
    <b v="0"/>
    <s v="publishing/translations"/>
    <x v="5"/>
    <x v="18"/>
  </r>
  <r>
    <x v="1"/>
    <n v="42"/>
    <m/>
    <x v="1"/>
    <s v="USD"/>
    <n v="1368594000"/>
    <n v="1370581200"/>
    <x v="440"/>
    <d v="2013-06-07T05:00:00"/>
    <b v="0"/>
    <b v="1"/>
    <s v="technology/wearables"/>
    <x v="2"/>
    <x v="8"/>
  </r>
  <r>
    <x v="1"/>
    <n v="139"/>
    <m/>
    <x v="0"/>
    <s v="CAD"/>
    <n v="1448258400"/>
    <n v="1448863200"/>
    <x v="441"/>
    <d v="2015-11-30T06:00:00"/>
    <b v="0"/>
    <b v="1"/>
    <s v="technology/web"/>
    <x v="2"/>
    <x v="2"/>
  </r>
  <r>
    <x v="0"/>
    <n v="16"/>
    <m/>
    <x v="1"/>
    <s v="USD"/>
    <n v="1555218000"/>
    <n v="1556600400"/>
    <x v="442"/>
    <d v="2019-04-30T05:00:00"/>
    <b v="0"/>
    <b v="0"/>
    <s v="theater/plays"/>
    <x v="3"/>
    <x v="3"/>
  </r>
  <r>
    <x v="1"/>
    <n v="159"/>
    <m/>
    <x v="1"/>
    <s v="USD"/>
    <n v="1431925200"/>
    <n v="1432098000"/>
    <x v="443"/>
    <d v="2015-05-20T05:00:00"/>
    <b v="0"/>
    <b v="0"/>
    <s v="film &amp; video/drama"/>
    <x v="4"/>
    <x v="6"/>
  </r>
  <r>
    <x v="1"/>
    <n v="381"/>
    <m/>
    <x v="1"/>
    <s v="USD"/>
    <n v="1481522400"/>
    <n v="1482127200"/>
    <x v="315"/>
    <d v="2016-12-19T06:00:00"/>
    <b v="0"/>
    <b v="0"/>
    <s v="technology/wearables"/>
    <x v="2"/>
    <x v="8"/>
  </r>
  <r>
    <x v="1"/>
    <n v="194"/>
    <m/>
    <x v="4"/>
    <s v="GBP"/>
    <n v="1335934800"/>
    <n v="1335934800"/>
    <x v="444"/>
    <d v="2012-05-02T05:00:00"/>
    <b v="0"/>
    <b v="1"/>
    <s v="food/food trucks"/>
    <x v="0"/>
    <x v="0"/>
  </r>
  <r>
    <x v="0"/>
    <n v="575"/>
    <m/>
    <x v="1"/>
    <s v="USD"/>
    <n v="1552280400"/>
    <n v="1556946000"/>
    <x v="445"/>
    <d v="2019-05-04T05:00:00"/>
    <b v="0"/>
    <b v="0"/>
    <s v="music/rock"/>
    <x v="1"/>
    <x v="1"/>
  </r>
  <r>
    <x v="1"/>
    <n v="106"/>
    <m/>
    <x v="1"/>
    <s v="USD"/>
    <n v="1529989200"/>
    <n v="1530075600"/>
    <x v="446"/>
    <d v="2018-06-27T05:00:00"/>
    <b v="0"/>
    <b v="0"/>
    <s v="music/electric music"/>
    <x v="1"/>
    <x v="5"/>
  </r>
  <r>
    <x v="1"/>
    <n v="142"/>
    <m/>
    <x v="1"/>
    <s v="USD"/>
    <n v="1418709600"/>
    <n v="1418796000"/>
    <x v="447"/>
    <d v="2014-12-17T06:00:00"/>
    <b v="0"/>
    <b v="0"/>
    <s v="film &amp; video/television"/>
    <x v="4"/>
    <x v="19"/>
  </r>
  <r>
    <x v="1"/>
    <n v="211"/>
    <m/>
    <x v="1"/>
    <s v="USD"/>
    <n v="1372136400"/>
    <n v="1372482000"/>
    <x v="448"/>
    <d v="2013-06-29T05:00:00"/>
    <b v="0"/>
    <b v="1"/>
    <s v="publishing/translations"/>
    <x v="5"/>
    <x v="18"/>
  </r>
  <r>
    <x v="0"/>
    <n v="1120"/>
    <m/>
    <x v="1"/>
    <s v="USD"/>
    <n v="1533877200"/>
    <n v="1534395600"/>
    <x v="342"/>
    <d v="2018-08-16T05:00:00"/>
    <b v="0"/>
    <b v="0"/>
    <s v="publishing/fiction"/>
    <x v="5"/>
    <x v="13"/>
  </r>
  <r>
    <x v="0"/>
    <n v="113"/>
    <m/>
    <x v="1"/>
    <s v="USD"/>
    <n v="1309064400"/>
    <n v="1311397200"/>
    <x v="449"/>
    <d v="2011-07-23T05:00:00"/>
    <b v="0"/>
    <b v="0"/>
    <s v="film &amp; video/science fiction"/>
    <x v="4"/>
    <x v="22"/>
  </r>
  <r>
    <x v="1"/>
    <n v="2756"/>
    <m/>
    <x v="1"/>
    <s v="USD"/>
    <n v="1425877200"/>
    <n v="1426914000"/>
    <x v="450"/>
    <d v="2015-03-21T05:00:00"/>
    <b v="0"/>
    <b v="0"/>
    <s v="technology/wearables"/>
    <x v="2"/>
    <x v="8"/>
  </r>
  <r>
    <x v="1"/>
    <n v="173"/>
    <m/>
    <x v="4"/>
    <s v="GBP"/>
    <n v="1501304400"/>
    <n v="1501477200"/>
    <x v="451"/>
    <d v="2017-07-31T05:00:00"/>
    <b v="0"/>
    <b v="0"/>
    <s v="food/food trucks"/>
    <x v="0"/>
    <x v="0"/>
  </r>
  <r>
    <x v="1"/>
    <n v="87"/>
    <m/>
    <x v="1"/>
    <s v="USD"/>
    <n v="1268287200"/>
    <n v="1269061200"/>
    <x v="452"/>
    <d v="2010-03-20T05:00:00"/>
    <b v="0"/>
    <b v="1"/>
    <s v="photography/photography books"/>
    <x v="7"/>
    <x v="14"/>
  </r>
  <r>
    <x v="0"/>
    <n v="1538"/>
    <m/>
    <x v="1"/>
    <s v="USD"/>
    <n v="1412139600"/>
    <n v="1415772000"/>
    <x v="453"/>
    <d v="2014-11-12T06:00:00"/>
    <b v="0"/>
    <b v="1"/>
    <s v="theater/plays"/>
    <x v="3"/>
    <x v="3"/>
  </r>
  <r>
    <x v="0"/>
    <n v="9"/>
    <m/>
    <x v="1"/>
    <s v="USD"/>
    <n v="1330063200"/>
    <n v="1331013600"/>
    <x v="454"/>
    <d v="2012-03-06T06:00:00"/>
    <b v="0"/>
    <b v="1"/>
    <s v="publishing/fiction"/>
    <x v="5"/>
    <x v="13"/>
  </r>
  <r>
    <x v="0"/>
    <n v="554"/>
    <m/>
    <x v="1"/>
    <s v="USD"/>
    <n v="1576130400"/>
    <n v="1576735200"/>
    <x v="455"/>
    <d v="2019-12-19T06:00:00"/>
    <b v="0"/>
    <b v="0"/>
    <s v="theater/plays"/>
    <x v="3"/>
    <x v="3"/>
  </r>
  <r>
    <x v="1"/>
    <n v="1572"/>
    <m/>
    <x v="4"/>
    <s v="GBP"/>
    <n v="1407128400"/>
    <n v="1411362000"/>
    <x v="456"/>
    <d v="2014-09-22T05:00:00"/>
    <b v="0"/>
    <b v="1"/>
    <s v="food/food trucks"/>
    <x v="0"/>
    <x v="0"/>
  </r>
  <r>
    <x v="0"/>
    <n v="648"/>
    <m/>
    <x v="4"/>
    <s v="GBP"/>
    <n v="1560142800"/>
    <n v="1563685200"/>
    <x v="457"/>
    <d v="2019-07-21T05:00:00"/>
    <b v="0"/>
    <b v="0"/>
    <s v="theater/plays"/>
    <x v="3"/>
    <x v="3"/>
  </r>
  <r>
    <x v="0"/>
    <n v="21"/>
    <m/>
    <x v="4"/>
    <s v="GBP"/>
    <n v="1520575200"/>
    <n v="1521867600"/>
    <x v="458"/>
    <d v="2018-03-24T05:00:00"/>
    <b v="0"/>
    <b v="1"/>
    <s v="publishing/translations"/>
    <x v="5"/>
    <x v="18"/>
  </r>
  <r>
    <x v="1"/>
    <n v="2346"/>
    <m/>
    <x v="1"/>
    <s v="USD"/>
    <n v="1492664400"/>
    <n v="1495515600"/>
    <x v="459"/>
    <d v="2017-05-23T05:00:00"/>
    <b v="0"/>
    <b v="0"/>
    <s v="theater/plays"/>
    <x v="3"/>
    <x v="3"/>
  </r>
  <r>
    <x v="1"/>
    <n v="115"/>
    <m/>
    <x v="1"/>
    <s v="USD"/>
    <n v="1454479200"/>
    <n v="1455948000"/>
    <x v="460"/>
    <d v="2016-02-20T06:00:00"/>
    <b v="0"/>
    <b v="0"/>
    <s v="theater/plays"/>
    <x v="3"/>
    <x v="3"/>
  </r>
  <r>
    <x v="1"/>
    <n v="85"/>
    <m/>
    <x v="6"/>
    <s v="EUR"/>
    <n v="1281934800"/>
    <n v="1282366800"/>
    <x v="461"/>
    <d v="2010-08-21T05:00:00"/>
    <b v="0"/>
    <b v="0"/>
    <s v="technology/wearables"/>
    <x v="2"/>
    <x v="8"/>
  </r>
  <r>
    <x v="1"/>
    <n v="144"/>
    <m/>
    <x v="1"/>
    <s v="USD"/>
    <n v="1573970400"/>
    <n v="1574575200"/>
    <x v="462"/>
    <d v="2019-11-24T06:00:00"/>
    <b v="0"/>
    <b v="0"/>
    <s v="journalism/audio"/>
    <x v="8"/>
    <x v="23"/>
  </r>
  <r>
    <x v="1"/>
    <n v="2443"/>
    <m/>
    <x v="1"/>
    <s v="USD"/>
    <n v="1372654800"/>
    <n v="1374901200"/>
    <x v="463"/>
    <d v="2013-07-27T05:00:00"/>
    <b v="0"/>
    <b v="1"/>
    <s v="food/food trucks"/>
    <x v="0"/>
    <x v="0"/>
  </r>
  <r>
    <x v="3"/>
    <n v="595"/>
    <m/>
    <x v="1"/>
    <s v="USD"/>
    <n v="1275886800"/>
    <n v="1278910800"/>
    <x v="464"/>
    <d v="2010-07-12T05:00:00"/>
    <b v="1"/>
    <b v="1"/>
    <s v="film &amp; video/shorts"/>
    <x v="4"/>
    <x v="12"/>
  </r>
  <r>
    <x v="1"/>
    <n v="64"/>
    <m/>
    <x v="1"/>
    <s v="USD"/>
    <n v="1561784400"/>
    <n v="1562907600"/>
    <x v="465"/>
    <d v="2019-07-12T05:00:00"/>
    <b v="0"/>
    <b v="0"/>
    <s v="photography/photography books"/>
    <x v="7"/>
    <x v="14"/>
  </r>
  <r>
    <x v="1"/>
    <n v="268"/>
    <m/>
    <x v="1"/>
    <s v="USD"/>
    <n v="1332392400"/>
    <n v="1332478800"/>
    <x v="466"/>
    <d v="2012-03-23T05:00:00"/>
    <b v="0"/>
    <b v="0"/>
    <s v="technology/wearables"/>
    <x v="2"/>
    <x v="8"/>
  </r>
  <r>
    <x v="1"/>
    <n v="195"/>
    <m/>
    <x v="3"/>
    <s v="DKK"/>
    <n v="1402376400"/>
    <n v="1402722000"/>
    <x v="467"/>
    <d v="2014-06-14T05:00:00"/>
    <b v="0"/>
    <b v="0"/>
    <s v="theater/plays"/>
    <x v="3"/>
    <x v="3"/>
  </r>
  <r>
    <x v="0"/>
    <n v="54"/>
    <m/>
    <x v="1"/>
    <s v="USD"/>
    <n v="1495342800"/>
    <n v="1496811600"/>
    <x v="468"/>
    <d v="2017-06-07T05:00:00"/>
    <b v="0"/>
    <b v="0"/>
    <s v="film &amp; video/animation"/>
    <x v="4"/>
    <x v="10"/>
  </r>
  <r>
    <x v="0"/>
    <n v="120"/>
    <m/>
    <x v="1"/>
    <s v="USD"/>
    <n v="1482213600"/>
    <n v="1482213600"/>
    <x v="469"/>
    <d v="2016-12-20T06:00:00"/>
    <b v="0"/>
    <b v="1"/>
    <s v="technology/wearables"/>
    <x v="2"/>
    <x v="8"/>
  </r>
  <r>
    <x v="0"/>
    <n v="579"/>
    <m/>
    <x v="3"/>
    <s v="DKK"/>
    <n v="1420092000"/>
    <n v="1420264800"/>
    <x v="470"/>
    <d v="2015-01-03T06:00:00"/>
    <b v="0"/>
    <b v="0"/>
    <s v="technology/web"/>
    <x v="2"/>
    <x v="2"/>
  </r>
  <r>
    <x v="0"/>
    <n v="2072"/>
    <m/>
    <x v="1"/>
    <s v="USD"/>
    <n v="1458018000"/>
    <n v="1458450000"/>
    <x v="471"/>
    <d v="2016-03-20T05:00:00"/>
    <b v="0"/>
    <b v="1"/>
    <s v="film &amp; video/documentary"/>
    <x v="4"/>
    <x v="4"/>
  </r>
  <r>
    <x v="0"/>
    <n v="0"/>
    <m/>
    <x v="1"/>
    <s v="USD"/>
    <n v="1367384400"/>
    <n v="1369803600"/>
    <x v="472"/>
    <d v="2013-05-29T05:00:00"/>
    <b v="0"/>
    <b v="1"/>
    <s v="theater/plays"/>
    <x v="3"/>
    <x v="3"/>
  </r>
  <r>
    <x v="0"/>
    <n v="1796"/>
    <m/>
    <x v="1"/>
    <s v="USD"/>
    <n v="1363064400"/>
    <n v="1363237200"/>
    <x v="473"/>
    <d v="2013-03-14T05:00:00"/>
    <b v="0"/>
    <b v="0"/>
    <s v="film &amp; video/documentary"/>
    <x v="4"/>
    <x v="4"/>
  </r>
  <r>
    <x v="1"/>
    <n v="186"/>
    <m/>
    <x v="2"/>
    <s v="AUD"/>
    <n v="1343365200"/>
    <n v="1345870800"/>
    <x v="474"/>
    <d v="2012-08-25T05:00:00"/>
    <b v="0"/>
    <b v="1"/>
    <s v="games/video games"/>
    <x v="6"/>
    <x v="11"/>
  </r>
  <r>
    <x v="1"/>
    <n v="460"/>
    <m/>
    <x v="1"/>
    <s v="USD"/>
    <n v="1435726800"/>
    <n v="1437454800"/>
    <x v="72"/>
    <d v="2015-07-21T05:00:00"/>
    <b v="0"/>
    <b v="0"/>
    <s v="film &amp; video/drama"/>
    <x v="4"/>
    <x v="6"/>
  </r>
  <r>
    <x v="0"/>
    <n v="62"/>
    <m/>
    <x v="6"/>
    <s v="EUR"/>
    <n v="1431925200"/>
    <n v="1432011600"/>
    <x v="443"/>
    <d v="2015-05-19T05:00:00"/>
    <b v="0"/>
    <b v="0"/>
    <s v="music/rock"/>
    <x v="1"/>
    <x v="1"/>
  </r>
  <r>
    <x v="0"/>
    <n v="347"/>
    <m/>
    <x v="1"/>
    <s v="USD"/>
    <n v="1362722400"/>
    <n v="1366347600"/>
    <x v="475"/>
    <d v="2013-04-19T05:00:00"/>
    <b v="0"/>
    <b v="1"/>
    <s v="publishing/radio &amp; podcasts"/>
    <x v="5"/>
    <x v="15"/>
  </r>
  <r>
    <x v="1"/>
    <n v="2528"/>
    <m/>
    <x v="1"/>
    <s v="USD"/>
    <n v="1511416800"/>
    <n v="1512885600"/>
    <x v="81"/>
    <d v="2017-12-10T06:00:00"/>
    <b v="0"/>
    <b v="1"/>
    <s v="theater/plays"/>
    <x v="3"/>
    <x v="3"/>
  </r>
  <r>
    <x v="0"/>
    <n v="19"/>
    <m/>
    <x v="1"/>
    <s v="USD"/>
    <n v="1365483600"/>
    <n v="1369717200"/>
    <x v="476"/>
    <d v="2013-05-28T05:00:00"/>
    <b v="0"/>
    <b v="1"/>
    <s v="technology/web"/>
    <x v="2"/>
    <x v="2"/>
  </r>
  <r>
    <x v="1"/>
    <n v="3657"/>
    <m/>
    <x v="1"/>
    <s v="USD"/>
    <n v="1532840400"/>
    <n v="1534654800"/>
    <x v="192"/>
    <d v="2018-08-19T05:00:00"/>
    <b v="0"/>
    <b v="0"/>
    <s v="theater/plays"/>
    <x v="3"/>
    <x v="3"/>
  </r>
  <r>
    <x v="0"/>
    <n v="1258"/>
    <m/>
    <x v="1"/>
    <s v="USD"/>
    <n v="1336194000"/>
    <n v="1337058000"/>
    <x v="477"/>
    <d v="2012-05-15T05:00:00"/>
    <b v="0"/>
    <b v="0"/>
    <s v="theater/plays"/>
    <x v="3"/>
    <x v="3"/>
  </r>
  <r>
    <x v="1"/>
    <n v="131"/>
    <m/>
    <x v="2"/>
    <s v="AUD"/>
    <n v="1527742800"/>
    <n v="1529816400"/>
    <x v="478"/>
    <d v="2018-06-24T05:00:00"/>
    <b v="0"/>
    <b v="0"/>
    <s v="film &amp; video/drama"/>
    <x v="4"/>
    <x v="6"/>
  </r>
  <r>
    <x v="0"/>
    <n v="362"/>
    <m/>
    <x v="1"/>
    <s v="USD"/>
    <n v="1564030800"/>
    <n v="1564894800"/>
    <x v="479"/>
    <d v="2019-08-04T05:00:00"/>
    <b v="0"/>
    <b v="0"/>
    <s v="theater/plays"/>
    <x v="3"/>
    <x v="3"/>
  </r>
  <r>
    <x v="1"/>
    <n v="239"/>
    <m/>
    <x v="1"/>
    <s v="USD"/>
    <n v="1404536400"/>
    <n v="1404622800"/>
    <x v="480"/>
    <d v="2014-07-06T05:00:00"/>
    <b v="0"/>
    <b v="1"/>
    <s v="games/video games"/>
    <x v="6"/>
    <x v="11"/>
  </r>
  <r>
    <x v="3"/>
    <n v="35"/>
    <m/>
    <x v="1"/>
    <s v="USD"/>
    <n v="1284008400"/>
    <n v="1284181200"/>
    <x v="180"/>
    <d v="2010-09-11T05:00:00"/>
    <b v="0"/>
    <b v="0"/>
    <s v="film &amp; video/television"/>
    <x v="4"/>
    <x v="19"/>
  </r>
  <r>
    <x v="3"/>
    <n v="528"/>
    <m/>
    <x v="5"/>
    <s v="CHF"/>
    <n v="1386309600"/>
    <n v="1386741600"/>
    <x v="481"/>
    <d v="2013-12-11T06:00:00"/>
    <b v="0"/>
    <b v="1"/>
    <s v="music/rock"/>
    <x v="1"/>
    <x v="1"/>
  </r>
  <r>
    <x v="0"/>
    <n v="133"/>
    <m/>
    <x v="0"/>
    <s v="CAD"/>
    <n v="1324620000"/>
    <n v="1324792800"/>
    <x v="482"/>
    <d v="2011-12-25T06:00:00"/>
    <b v="0"/>
    <b v="1"/>
    <s v="theater/plays"/>
    <x v="3"/>
    <x v="3"/>
  </r>
  <r>
    <x v="0"/>
    <n v="846"/>
    <m/>
    <x v="1"/>
    <s v="USD"/>
    <n v="1281070800"/>
    <n v="1284354000"/>
    <x v="194"/>
    <d v="2010-09-13T05:00:00"/>
    <b v="0"/>
    <b v="0"/>
    <s v="publishing/nonfiction"/>
    <x v="5"/>
    <x v="9"/>
  </r>
  <r>
    <x v="1"/>
    <n v="78"/>
    <m/>
    <x v="1"/>
    <s v="USD"/>
    <n v="1493960400"/>
    <n v="1494392400"/>
    <x v="483"/>
    <d v="2017-05-10T05:00:00"/>
    <b v="0"/>
    <b v="0"/>
    <s v="food/food trucks"/>
    <x v="0"/>
    <x v="0"/>
  </r>
  <r>
    <x v="0"/>
    <n v="10"/>
    <m/>
    <x v="1"/>
    <s v="USD"/>
    <n v="1519365600"/>
    <n v="1519538400"/>
    <x v="484"/>
    <d v="2018-02-25T06:00:00"/>
    <b v="0"/>
    <b v="1"/>
    <s v="film &amp; video/animation"/>
    <x v="4"/>
    <x v="10"/>
  </r>
  <r>
    <x v="1"/>
    <n v="1773"/>
    <m/>
    <x v="1"/>
    <s v="USD"/>
    <n v="1420696800"/>
    <n v="1421906400"/>
    <x v="355"/>
    <d v="2015-01-22T06:00:00"/>
    <b v="0"/>
    <b v="1"/>
    <s v="music/rock"/>
    <x v="1"/>
    <x v="1"/>
  </r>
  <r>
    <x v="1"/>
    <n v="32"/>
    <m/>
    <x v="1"/>
    <s v="USD"/>
    <n v="1555650000"/>
    <n v="1555909200"/>
    <x v="485"/>
    <d v="2019-04-22T05:00:00"/>
    <b v="0"/>
    <b v="0"/>
    <s v="theater/plays"/>
    <x v="3"/>
    <x v="3"/>
  </r>
  <r>
    <x v="1"/>
    <n v="369"/>
    <m/>
    <x v="1"/>
    <s v="USD"/>
    <n v="1471928400"/>
    <n v="1472446800"/>
    <x v="486"/>
    <d v="2016-08-29T05:00:00"/>
    <b v="0"/>
    <b v="1"/>
    <s v="film &amp; video/drama"/>
    <x v="4"/>
    <x v="6"/>
  </r>
  <r>
    <x v="0"/>
    <n v="191"/>
    <m/>
    <x v="1"/>
    <s v="USD"/>
    <n v="1341291600"/>
    <n v="1342328400"/>
    <x v="487"/>
    <d v="2012-07-15T05:00:00"/>
    <b v="0"/>
    <b v="0"/>
    <s v="film &amp; video/shorts"/>
    <x v="4"/>
    <x v="12"/>
  </r>
  <r>
    <x v="1"/>
    <n v="89"/>
    <m/>
    <x v="1"/>
    <s v="USD"/>
    <n v="1267682400"/>
    <n v="1268114400"/>
    <x v="488"/>
    <d v="2010-03-09T06:00:00"/>
    <b v="0"/>
    <b v="0"/>
    <s v="film &amp; video/shorts"/>
    <x v="4"/>
    <x v="12"/>
  </r>
  <r>
    <x v="0"/>
    <n v="1979"/>
    <m/>
    <x v="1"/>
    <s v="USD"/>
    <n v="1272258000"/>
    <n v="1273381200"/>
    <x v="489"/>
    <d v="2010-05-09T05:00:00"/>
    <b v="0"/>
    <b v="0"/>
    <s v="theater/plays"/>
    <x v="3"/>
    <x v="3"/>
  </r>
  <r>
    <x v="0"/>
    <n v="63"/>
    <m/>
    <x v="1"/>
    <s v="USD"/>
    <n v="1290492000"/>
    <n v="1290837600"/>
    <x v="490"/>
    <d v="2010-11-27T06:00:00"/>
    <b v="0"/>
    <b v="0"/>
    <s v="technology/wearables"/>
    <x v="2"/>
    <x v="8"/>
  </r>
  <r>
    <x v="1"/>
    <n v="147"/>
    <m/>
    <x v="1"/>
    <s v="USD"/>
    <n v="1451109600"/>
    <n v="1454306400"/>
    <x v="312"/>
    <d v="2016-02-01T06:00:00"/>
    <b v="0"/>
    <b v="1"/>
    <s v="theater/plays"/>
    <x v="3"/>
    <x v="3"/>
  </r>
  <r>
    <x v="0"/>
    <n v="6080"/>
    <m/>
    <x v="0"/>
    <s v="CAD"/>
    <n v="1454652000"/>
    <n v="1457762400"/>
    <x v="491"/>
    <d v="2016-03-12T06:00:00"/>
    <b v="0"/>
    <b v="0"/>
    <s v="film &amp; video/animation"/>
    <x v="4"/>
    <x v="10"/>
  </r>
  <r>
    <x v="0"/>
    <n v="80"/>
    <m/>
    <x v="4"/>
    <s v="GBP"/>
    <n v="1385186400"/>
    <n v="1389074400"/>
    <x v="492"/>
    <d v="2014-01-07T06:00:00"/>
    <b v="0"/>
    <b v="0"/>
    <s v="music/indie rock"/>
    <x v="1"/>
    <x v="7"/>
  </r>
  <r>
    <x v="0"/>
    <n v="9"/>
    <m/>
    <x v="1"/>
    <s v="USD"/>
    <n v="1399698000"/>
    <n v="1402117200"/>
    <x v="493"/>
    <d v="2014-06-07T05:00:00"/>
    <b v="0"/>
    <b v="0"/>
    <s v="games/video games"/>
    <x v="6"/>
    <x v="11"/>
  </r>
  <r>
    <x v="0"/>
    <n v="1784"/>
    <m/>
    <x v="1"/>
    <s v="USD"/>
    <n v="1283230800"/>
    <n v="1284440400"/>
    <x v="494"/>
    <d v="2010-09-14T05:00:00"/>
    <b v="0"/>
    <b v="1"/>
    <s v="publishing/fiction"/>
    <x v="5"/>
    <x v="13"/>
  </r>
  <r>
    <x v="2"/>
    <n v="3640"/>
    <m/>
    <x v="5"/>
    <s v="CHF"/>
    <n v="1384149600"/>
    <n v="1388988000"/>
    <x v="495"/>
    <d v="2014-01-06T06:00:00"/>
    <b v="0"/>
    <b v="0"/>
    <s v="games/video games"/>
    <x v="6"/>
    <x v="11"/>
  </r>
  <r>
    <x v="1"/>
    <n v="126"/>
    <m/>
    <x v="0"/>
    <s v="CAD"/>
    <n v="1516860000"/>
    <n v="1516946400"/>
    <x v="496"/>
    <d v="2018-01-26T06:00:00"/>
    <b v="0"/>
    <b v="0"/>
    <s v="theater/plays"/>
    <x v="3"/>
    <x v="3"/>
  </r>
  <r>
    <x v="1"/>
    <n v="2218"/>
    <m/>
    <x v="4"/>
    <s v="GBP"/>
    <n v="1374642000"/>
    <n v="1377752400"/>
    <x v="497"/>
    <d v="2013-08-29T05:00:00"/>
    <b v="0"/>
    <b v="0"/>
    <s v="music/indie rock"/>
    <x v="1"/>
    <x v="7"/>
  </r>
  <r>
    <x v="0"/>
    <n v="243"/>
    <m/>
    <x v="1"/>
    <s v="USD"/>
    <n v="1534482000"/>
    <n v="1534568400"/>
    <x v="498"/>
    <d v="2018-08-18T05:00:00"/>
    <b v="0"/>
    <b v="1"/>
    <s v="film &amp; video/drama"/>
    <x v="4"/>
    <x v="6"/>
  </r>
  <r>
    <x v="1"/>
    <n v="202"/>
    <m/>
    <x v="6"/>
    <s v="EUR"/>
    <n v="1528434000"/>
    <n v="1528606800"/>
    <x v="499"/>
    <d v="2018-06-10T05:00:00"/>
    <b v="0"/>
    <b v="1"/>
    <s v="theater/plays"/>
    <x v="3"/>
    <x v="3"/>
  </r>
  <r>
    <x v="1"/>
    <n v="140"/>
    <m/>
    <x v="6"/>
    <s v="EUR"/>
    <n v="1282626000"/>
    <n v="1284872400"/>
    <x v="500"/>
    <d v="2010-09-19T05:00:00"/>
    <b v="0"/>
    <b v="0"/>
    <s v="publishing/fiction"/>
    <x v="5"/>
    <x v="13"/>
  </r>
  <r>
    <x v="1"/>
    <n v="1052"/>
    <m/>
    <x v="3"/>
    <s v="DKK"/>
    <n v="1535605200"/>
    <n v="1537592400"/>
    <x v="501"/>
    <d v="2018-09-22T05:00:00"/>
    <b v="1"/>
    <b v="1"/>
    <s v="film &amp; video/documentary"/>
    <x v="4"/>
    <x v="4"/>
  </r>
  <r>
    <x v="0"/>
    <n v="1296"/>
    <m/>
    <x v="1"/>
    <s v="USD"/>
    <n v="1379826000"/>
    <n v="1381208400"/>
    <x v="502"/>
    <d v="2013-10-08T05:00:00"/>
    <b v="0"/>
    <b v="0"/>
    <s v="games/mobile games"/>
    <x v="6"/>
    <x v="20"/>
  </r>
  <r>
    <x v="0"/>
    <n v="77"/>
    <m/>
    <x v="1"/>
    <s v="USD"/>
    <n v="1561957200"/>
    <n v="1562475600"/>
    <x v="503"/>
    <d v="2019-07-07T05:00:00"/>
    <b v="0"/>
    <b v="1"/>
    <s v="food/food trucks"/>
    <x v="0"/>
    <x v="0"/>
  </r>
  <r>
    <x v="1"/>
    <n v="247"/>
    <m/>
    <x v="1"/>
    <s v="USD"/>
    <n v="1525496400"/>
    <n v="1527397200"/>
    <x v="504"/>
    <d v="2018-05-27T05:00:00"/>
    <b v="0"/>
    <b v="0"/>
    <s v="photography/photography books"/>
    <x v="7"/>
    <x v="14"/>
  </r>
  <r>
    <x v="0"/>
    <n v="395"/>
    <m/>
    <x v="6"/>
    <s v="EUR"/>
    <n v="1433912400"/>
    <n v="1436158800"/>
    <x v="505"/>
    <d v="2015-07-06T05:00:00"/>
    <b v="0"/>
    <b v="0"/>
    <s v="games/mobile games"/>
    <x v="6"/>
    <x v="20"/>
  </r>
  <r>
    <x v="0"/>
    <n v="49"/>
    <m/>
    <x v="4"/>
    <s v="GBP"/>
    <n v="1453442400"/>
    <n v="1456034400"/>
    <x v="506"/>
    <d v="2016-02-21T06:00:00"/>
    <b v="0"/>
    <b v="0"/>
    <s v="music/indie rock"/>
    <x v="1"/>
    <x v="7"/>
  </r>
  <r>
    <x v="0"/>
    <n v="180"/>
    <m/>
    <x v="1"/>
    <s v="USD"/>
    <n v="1378875600"/>
    <n v="1380171600"/>
    <x v="507"/>
    <d v="2013-09-26T05:00:00"/>
    <b v="0"/>
    <b v="0"/>
    <s v="games/video games"/>
    <x v="6"/>
    <x v="11"/>
  </r>
  <r>
    <x v="1"/>
    <n v="84"/>
    <m/>
    <x v="1"/>
    <s v="USD"/>
    <n v="1452232800"/>
    <n v="1453356000"/>
    <x v="508"/>
    <d v="2016-01-21T06:00:00"/>
    <b v="0"/>
    <b v="0"/>
    <s v="music/rock"/>
    <x v="1"/>
    <x v="1"/>
  </r>
  <r>
    <x v="0"/>
    <n v="2690"/>
    <m/>
    <x v="1"/>
    <s v="USD"/>
    <n v="1577253600"/>
    <n v="1578981600"/>
    <x v="509"/>
    <d v="2020-01-14T06:00:00"/>
    <b v="0"/>
    <b v="0"/>
    <s v="theater/plays"/>
    <x v="3"/>
    <x v="3"/>
  </r>
  <r>
    <x v="1"/>
    <n v="88"/>
    <m/>
    <x v="1"/>
    <s v="USD"/>
    <n v="1537160400"/>
    <n v="1537419600"/>
    <x v="510"/>
    <d v="2018-09-20T05:00:00"/>
    <b v="0"/>
    <b v="1"/>
    <s v="theater/plays"/>
    <x v="3"/>
    <x v="3"/>
  </r>
  <r>
    <x v="1"/>
    <n v="156"/>
    <m/>
    <x v="1"/>
    <s v="USD"/>
    <n v="1422165600"/>
    <n v="1423202400"/>
    <x v="511"/>
    <d v="2015-02-06T06:00:00"/>
    <b v="0"/>
    <b v="0"/>
    <s v="film &amp; video/drama"/>
    <x v="4"/>
    <x v="6"/>
  </r>
  <r>
    <x v="1"/>
    <n v="2985"/>
    <m/>
    <x v="1"/>
    <s v="USD"/>
    <n v="1459486800"/>
    <n v="1460610000"/>
    <x v="512"/>
    <d v="2016-04-14T05:00:00"/>
    <b v="0"/>
    <b v="0"/>
    <s v="theater/plays"/>
    <x v="3"/>
    <x v="3"/>
  </r>
  <r>
    <x v="1"/>
    <n v="762"/>
    <m/>
    <x v="1"/>
    <s v="USD"/>
    <n v="1369717200"/>
    <n v="1370494800"/>
    <x v="513"/>
    <d v="2013-06-06T05:00:00"/>
    <b v="0"/>
    <b v="0"/>
    <s v="technology/wearables"/>
    <x v="2"/>
    <x v="8"/>
  </r>
  <r>
    <x v="3"/>
    <n v="1"/>
    <m/>
    <x v="5"/>
    <s v="CHF"/>
    <n v="1330495200"/>
    <n v="1332306000"/>
    <x v="514"/>
    <d v="2012-03-21T05:00:00"/>
    <b v="0"/>
    <b v="0"/>
    <s v="music/indie rock"/>
    <x v="1"/>
    <x v="7"/>
  </r>
  <r>
    <x v="0"/>
    <n v="2779"/>
    <m/>
    <x v="2"/>
    <s v="AUD"/>
    <n v="1419055200"/>
    <n v="1422511200"/>
    <x v="515"/>
    <d v="2015-01-29T06:00:00"/>
    <b v="0"/>
    <b v="1"/>
    <s v="technology/web"/>
    <x v="2"/>
    <x v="2"/>
  </r>
  <r>
    <x v="0"/>
    <n v="92"/>
    <m/>
    <x v="1"/>
    <s v="USD"/>
    <n v="1480140000"/>
    <n v="1480312800"/>
    <x v="516"/>
    <d v="2016-11-28T06:00:00"/>
    <b v="0"/>
    <b v="0"/>
    <s v="theater/plays"/>
    <x v="3"/>
    <x v="3"/>
  </r>
  <r>
    <x v="0"/>
    <n v="1028"/>
    <m/>
    <x v="1"/>
    <s v="USD"/>
    <n v="1293948000"/>
    <n v="1294034400"/>
    <x v="517"/>
    <d v="2011-01-03T06:00:00"/>
    <b v="0"/>
    <b v="0"/>
    <s v="music/rock"/>
    <x v="1"/>
    <x v="1"/>
  </r>
  <r>
    <x v="1"/>
    <n v="554"/>
    <m/>
    <x v="0"/>
    <s v="CAD"/>
    <n v="1482127200"/>
    <n v="1482645600"/>
    <x v="518"/>
    <d v="2016-12-25T06:00:00"/>
    <b v="0"/>
    <b v="0"/>
    <s v="music/indie rock"/>
    <x v="1"/>
    <x v="7"/>
  </r>
  <r>
    <x v="1"/>
    <n v="135"/>
    <m/>
    <x v="3"/>
    <s v="DKK"/>
    <n v="1396414800"/>
    <n v="1399093200"/>
    <x v="519"/>
    <d v="2014-05-03T05:00:00"/>
    <b v="0"/>
    <b v="0"/>
    <s v="music/rock"/>
    <x v="1"/>
    <x v="1"/>
  </r>
  <r>
    <x v="1"/>
    <n v="122"/>
    <m/>
    <x v="1"/>
    <s v="USD"/>
    <n v="1315285200"/>
    <n v="1315890000"/>
    <x v="520"/>
    <d v="2011-09-13T05:00:00"/>
    <b v="0"/>
    <b v="1"/>
    <s v="publishing/translations"/>
    <x v="5"/>
    <x v="18"/>
  </r>
  <r>
    <x v="1"/>
    <n v="221"/>
    <m/>
    <x v="1"/>
    <s v="USD"/>
    <n v="1443762000"/>
    <n v="1444021200"/>
    <x v="521"/>
    <d v="2015-10-05T05:00:00"/>
    <b v="0"/>
    <b v="1"/>
    <s v="film &amp; video/science fiction"/>
    <x v="4"/>
    <x v="22"/>
  </r>
  <r>
    <x v="1"/>
    <n v="126"/>
    <m/>
    <x v="1"/>
    <s v="USD"/>
    <n v="1456293600"/>
    <n v="1460005200"/>
    <x v="522"/>
    <d v="2016-04-07T05:00:00"/>
    <b v="0"/>
    <b v="0"/>
    <s v="theater/plays"/>
    <x v="3"/>
    <x v="3"/>
  </r>
  <r>
    <x v="1"/>
    <n v="1022"/>
    <m/>
    <x v="1"/>
    <s v="USD"/>
    <n v="1470114000"/>
    <n v="1470718800"/>
    <x v="523"/>
    <d v="2016-08-09T05:00:00"/>
    <b v="0"/>
    <b v="0"/>
    <s v="theater/plays"/>
    <x v="3"/>
    <x v="3"/>
  </r>
  <r>
    <x v="1"/>
    <n v="3177"/>
    <m/>
    <x v="1"/>
    <s v="USD"/>
    <n v="1321596000"/>
    <n v="1325052000"/>
    <x v="524"/>
    <d v="2011-12-28T06:00:00"/>
    <b v="0"/>
    <b v="0"/>
    <s v="film &amp; video/animation"/>
    <x v="4"/>
    <x v="10"/>
  </r>
  <r>
    <x v="1"/>
    <n v="198"/>
    <m/>
    <x v="5"/>
    <s v="CHF"/>
    <n v="1318827600"/>
    <n v="1319000400"/>
    <x v="525"/>
    <d v="2011-10-19T05:00:00"/>
    <b v="0"/>
    <b v="0"/>
    <s v="theater/plays"/>
    <x v="3"/>
    <x v="3"/>
  </r>
  <r>
    <x v="0"/>
    <n v="26"/>
    <m/>
    <x v="5"/>
    <s v="CHF"/>
    <n v="1552366800"/>
    <n v="1552539600"/>
    <x v="188"/>
    <d v="2019-03-14T05:00:00"/>
    <b v="0"/>
    <b v="0"/>
    <s v="music/rock"/>
    <x v="1"/>
    <x v="1"/>
  </r>
  <r>
    <x v="1"/>
    <n v="85"/>
    <m/>
    <x v="2"/>
    <s v="AUD"/>
    <n v="1542088800"/>
    <n v="1543816800"/>
    <x v="526"/>
    <d v="2018-12-03T06:00:00"/>
    <b v="0"/>
    <b v="0"/>
    <s v="film &amp; video/documentary"/>
    <x v="4"/>
    <x v="4"/>
  </r>
  <r>
    <x v="0"/>
    <n v="1790"/>
    <m/>
    <x v="1"/>
    <s v="USD"/>
    <n v="1426395600"/>
    <n v="1427086800"/>
    <x v="527"/>
    <d v="2015-03-23T05:00:00"/>
    <b v="0"/>
    <b v="0"/>
    <s v="theater/plays"/>
    <x v="3"/>
    <x v="3"/>
  </r>
  <r>
    <x v="1"/>
    <n v="3596"/>
    <m/>
    <x v="1"/>
    <s v="USD"/>
    <n v="1321336800"/>
    <n v="1323064800"/>
    <x v="528"/>
    <d v="2011-12-05T06:00:00"/>
    <b v="0"/>
    <b v="0"/>
    <s v="theater/plays"/>
    <x v="3"/>
    <x v="3"/>
  </r>
  <r>
    <x v="0"/>
    <n v="37"/>
    <m/>
    <x v="1"/>
    <s v="USD"/>
    <n v="1456293600"/>
    <n v="1458277200"/>
    <x v="522"/>
    <d v="2016-03-18T05:00:00"/>
    <b v="0"/>
    <b v="1"/>
    <s v="music/electric music"/>
    <x v="1"/>
    <x v="5"/>
  </r>
  <r>
    <x v="1"/>
    <n v="244"/>
    <m/>
    <x v="1"/>
    <s v="USD"/>
    <n v="1404968400"/>
    <n v="1405141200"/>
    <x v="529"/>
    <d v="2014-07-12T05:00:00"/>
    <b v="0"/>
    <b v="0"/>
    <s v="music/rock"/>
    <x v="1"/>
    <x v="1"/>
  </r>
  <r>
    <x v="1"/>
    <n v="5180"/>
    <m/>
    <x v="1"/>
    <s v="USD"/>
    <n v="1279170000"/>
    <n v="1283058000"/>
    <x v="530"/>
    <d v="2010-08-29T05:00:00"/>
    <b v="0"/>
    <b v="0"/>
    <s v="theater/plays"/>
    <x v="3"/>
    <x v="3"/>
  </r>
  <r>
    <x v="1"/>
    <n v="589"/>
    <m/>
    <x v="6"/>
    <s v="EUR"/>
    <n v="1294725600"/>
    <n v="1295762400"/>
    <x v="531"/>
    <d v="2011-01-23T06:00:00"/>
    <b v="0"/>
    <b v="0"/>
    <s v="film &amp; video/animation"/>
    <x v="4"/>
    <x v="10"/>
  </r>
  <r>
    <x v="1"/>
    <n v="2725"/>
    <m/>
    <x v="1"/>
    <s v="USD"/>
    <n v="1419055200"/>
    <n v="1419573600"/>
    <x v="515"/>
    <d v="2014-12-26T06:00:00"/>
    <b v="0"/>
    <b v="1"/>
    <s v="music/rock"/>
    <x v="1"/>
    <x v="1"/>
  </r>
  <r>
    <x v="0"/>
    <n v="35"/>
    <m/>
    <x v="6"/>
    <s v="EUR"/>
    <n v="1434690000"/>
    <n v="1438750800"/>
    <x v="532"/>
    <d v="2015-08-05T05:00:00"/>
    <b v="0"/>
    <b v="0"/>
    <s v="film &amp; video/shorts"/>
    <x v="4"/>
    <x v="12"/>
  </r>
  <r>
    <x v="3"/>
    <n v="94"/>
    <m/>
    <x v="1"/>
    <s v="USD"/>
    <n v="1443416400"/>
    <n v="1444798800"/>
    <x v="533"/>
    <d v="2015-10-14T05:00:00"/>
    <b v="0"/>
    <b v="1"/>
    <s v="music/rock"/>
    <x v="1"/>
    <x v="1"/>
  </r>
  <r>
    <x v="1"/>
    <n v="300"/>
    <m/>
    <x v="1"/>
    <s v="USD"/>
    <n v="1399006800"/>
    <n v="1399179600"/>
    <x v="409"/>
    <d v="2014-05-04T05:00:00"/>
    <b v="0"/>
    <b v="0"/>
    <s v="journalism/audio"/>
    <x v="8"/>
    <x v="23"/>
  </r>
  <r>
    <x v="1"/>
    <n v="144"/>
    <m/>
    <x v="1"/>
    <s v="USD"/>
    <n v="1575698400"/>
    <n v="1576562400"/>
    <x v="534"/>
    <d v="2019-12-17T06:00:00"/>
    <b v="0"/>
    <b v="1"/>
    <s v="food/food trucks"/>
    <x v="0"/>
    <x v="0"/>
  </r>
  <r>
    <x v="0"/>
    <n v="558"/>
    <m/>
    <x v="1"/>
    <s v="USD"/>
    <n v="1400562000"/>
    <n v="1400821200"/>
    <x v="53"/>
    <d v="2014-05-23T05:00:00"/>
    <b v="0"/>
    <b v="1"/>
    <s v="theater/plays"/>
    <x v="3"/>
    <x v="3"/>
  </r>
  <r>
    <x v="0"/>
    <n v="64"/>
    <m/>
    <x v="1"/>
    <s v="USD"/>
    <n v="1509512400"/>
    <n v="1510984800"/>
    <x v="535"/>
    <d v="2017-11-18T06:00:00"/>
    <b v="0"/>
    <b v="0"/>
    <s v="theater/plays"/>
    <x v="3"/>
    <x v="3"/>
  </r>
  <r>
    <x v="3"/>
    <n v="37"/>
    <m/>
    <x v="1"/>
    <s v="USD"/>
    <n v="1299823200"/>
    <n v="1302066000"/>
    <x v="536"/>
    <d v="2011-04-06T05:00:00"/>
    <b v="0"/>
    <b v="0"/>
    <s v="music/jazz"/>
    <x v="1"/>
    <x v="17"/>
  </r>
  <r>
    <x v="0"/>
    <n v="245"/>
    <m/>
    <x v="1"/>
    <s v="USD"/>
    <n v="1322719200"/>
    <n v="1322978400"/>
    <x v="537"/>
    <d v="2011-12-04T06:00:00"/>
    <b v="0"/>
    <b v="0"/>
    <s v="film &amp; video/science fiction"/>
    <x v="4"/>
    <x v="22"/>
  </r>
  <r>
    <x v="1"/>
    <n v="87"/>
    <m/>
    <x v="1"/>
    <s v="USD"/>
    <n v="1312693200"/>
    <n v="1313730000"/>
    <x v="538"/>
    <d v="2011-08-19T05:00:00"/>
    <b v="0"/>
    <b v="0"/>
    <s v="music/jazz"/>
    <x v="1"/>
    <x v="17"/>
  </r>
  <r>
    <x v="1"/>
    <n v="3116"/>
    <m/>
    <x v="1"/>
    <s v="USD"/>
    <n v="1393394400"/>
    <n v="1394085600"/>
    <x v="539"/>
    <d v="2014-03-06T06:00:00"/>
    <b v="0"/>
    <b v="0"/>
    <s v="theater/plays"/>
    <x v="3"/>
    <x v="3"/>
  </r>
  <r>
    <x v="0"/>
    <n v="71"/>
    <m/>
    <x v="1"/>
    <s v="USD"/>
    <n v="1304053200"/>
    <n v="1305349200"/>
    <x v="540"/>
    <d v="2011-05-14T05:00:00"/>
    <b v="0"/>
    <b v="0"/>
    <s v="technology/web"/>
    <x v="2"/>
    <x v="2"/>
  </r>
  <r>
    <x v="0"/>
    <n v="42"/>
    <m/>
    <x v="1"/>
    <s v="USD"/>
    <n v="1433912400"/>
    <n v="1434344400"/>
    <x v="505"/>
    <d v="2015-06-15T05:00:00"/>
    <b v="0"/>
    <b v="1"/>
    <s v="games/video games"/>
    <x v="6"/>
    <x v="11"/>
  </r>
  <r>
    <x v="1"/>
    <n v="909"/>
    <m/>
    <x v="1"/>
    <s v="USD"/>
    <n v="1329717600"/>
    <n v="1331186400"/>
    <x v="541"/>
    <d v="2012-03-08T06:00:00"/>
    <b v="0"/>
    <b v="0"/>
    <s v="film &amp; video/documentary"/>
    <x v="4"/>
    <x v="4"/>
  </r>
  <r>
    <x v="1"/>
    <n v="1613"/>
    <m/>
    <x v="1"/>
    <s v="USD"/>
    <n v="1335330000"/>
    <n v="1336539600"/>
    <x v="542"/>
    <d v="2012-05-09T05:00:00"/>
    <b v="0"/>
    <b v="0"/>
    <s v="technology/web"/>
    <x v="2"/>
    <x v="2"/>
  </r>
  <r>
    <x v="1"/>
    <n v="136"/>
    <m/>
    <x v="1"/>
    <s v="USD"/>
    <n v="1268888400"/>
    <n v="1269752400"/>
    <x v="543"/>
    <d v="2010-03-28T05:00:00"/>
    <b v="0"/>
    <b v="0"/>
    <s v="publishing/translations"/>
    <x v="5"/>
    <x v="18"/>
  </r>
  <r>
    <x v="1"/>
    <n v="130"/>
    <m/>
    <x v="1"/>
    <s v="USD"/>
    <n v="1289973600"/>
    <n v="1291615200"/>
    <x v="544"/>
    <d v="2010-12-06T06:00:00"/>
    <b v="0"/>
    <b v="0"/>
    <s v="music/rock"/>
    <x v="1"/>
    <x v="1"/>
  </r>
  <r>
    <x v="0"/>
    <n v="156"/>
    <m/>
    <x v="0"/>
    <s v="CAD"/>
    <n v="1547877600"/>
    <n v="1552366800"/>
    <x v="35"/>
    <d v="2019-03-12T05:00:00"/>
    <b v="0"/>
    <b v="1"/>
    <s v="food/food trucks"/>
    <x v="0"/>
    <x v="0"/>
  </r>
  <r>
    <x v="0"/>
    <n v="1368"/>
    <m/>
    <x v="4"/>
    <s v="GBP"/>
    <n v="1269493200"/>
    <n v="1272171600"/>
    <x v="152"/>
    <d v="2010-04-25T05:00:00"/>
    <b v="0"/>
    <b v="0"/>
    <s v="theater/plays"/>
    <x v="3"/>
    <x v="3"/>
  </r>
  <r>
    <x v="0"/>
    <n v="102"/>
    <m/>
    <x v="1"/>
    <s v="USD"/>
    <n v="1436072400"/>
    <n v="1436677200"/>
    <x v="545"/>
    <d v="2015-07-12T05:00:00"/>
    <b v="0"/>
    <b v="0"/>
    <s v="film &amp; video/documentary"/>
    <x v="4"/>
    <x v="4"/>
  </r>
  <r>
    <x v="0"/>
    <n v="86"/>
    <m/>
    <x v="2"/>
    <s v="AUD"/>
    <n v="1419141600"/>
    <n v="1420092000"/>
    <x v="546"/>
    <d v="2015-01-01T06:00:00"/>
    <b v="0"/>
    <b v="0"/>
    <s v="publishing/radio &amp; podcasts"/>
    <x v="5"/>
    <x v="15"/>
  </r>
  <r>
    <x v="1"/>
    <n v="102"/>
    <m/>
    <x v="1"/>
    <s v="USD"/>
    <n v="1279083600"/>
    <n v="1279947600"/>
    <x v="547"/>
    <d v="2010-07-24T05:00:00"/>
    <b v="0"/>
    <b v="0"/>
    <s v="games/video games"/>
    <x v="6"/>
    <x v="11"/>
  </r>
  <r>
    <x v="0"/>
    <n v="253"/>
    <m/>
    <x v="1"/>
    <s v="USD"/>
    <n v="1401426000"/>
    <n v="1402203600"/>
    <x v="548"/>
    <d v="2014-06-08T05:00:00"/>
    <b v="0"/>
    <b v="0"/>
    <s v="theater/plays"/>
    <x v="3"/>
    <x v="3"/>
  </r>
  <r>
    <x v="1"/>
    <n v="4006"/>
    <m/>
    <x v="1"/>
    <s v="USD"/>
    <n v="1395810000"/>
    <n v="1396933200"/>
    <x v="549"/>
    <d v="2014-04-08T05:00:00"/>
    <b v="0"/>
    <b v="0"/>
    <s v="film &amp; video/animation"/>
    <x v="4"/>
    <x v="10"/>
  </r>
  <r>
    <x v="0"/>
    <n v="157"/>
    <m/>
    <x v="1"/>
    <s v="USD"/>
    <n v="1467003600"/>
    <n v="1467262800"/>
    <x v="550"/>
    <d v="2016-06-30T05:00:00"/>
    <b v="0"/>
    <b v="1"/>
    <s v="theater/plays"/>
    <x v="3"/>
    <x v="3"/>
  </r>
  <r>
    <x v="1"/>
    <n v="1629"/>
    <m/>
    <x v="1"/>
    <s v="USD"/>
    <n v="1268715600"/>
    <n v="1270530000"/>
    <x v="551"/>
    <d v="2010-04-06T05:00:00"/>
    <b v="0"/>
    <b v="1"/>
    <s v="theater/plays"/>
    <x v="3"/>
    <x v="3"/>
  </r>
  <r>
    <x v="0"/>
    <n v="183"/>
    <m/>
    <x v="1"/>
    <s v="USD"/>
    <n v="1457157600"/>
    <n v="1457762400"/>
    <x v="552"/>
    <d v="2016-03-12T06:00:00"/>
    <b v="0"/>
    <b v="1"/>
    <s v="film &amp; video/drama"/>
    <x v="4"/>
    <x v="6"/>
  </r>
  <r>
    <x v="1"/>
    <n v="2188"/>
    <m/>
    <x v="1"/>
    <s v="USD"/>
    <n v="1573970400"/>
    <n v="1575525600"/>
    <x v="462"/>
    <d v="2019-12-05T06:00:00"/>
    <b v="0"/>
    <b v="0"/>
    <s v="theater/plays"/>
    <x v="3"/>
    <x v="3"/>
  </r>
  <r>
    <x v="1"/>
    <n v="2409"/>
    <m/>
    <x v="6"/>
    <s v="EUR"/>
    <n v="1276578000"/>
    <n v="1279083600"/>
    <x v="553"/>
    <d v="2010-07-14T05:00:00"/>
    <b v="0"/>
    <b v="0"/>
    <s v="music/rock"/>
    <x v="1"/>
    <x v="1"/>
  </r>
  <r>
    <x v="0"/>
    <n v="82"/>
    <m/>
    <x v="3"/>
    <s v="DKK"/>
    <n v="1423720800"/>
    <n v="1424412000"/>
    <x v="554"/>
    <d v="2015-02-20T06:00:00"/>
    <b v="0"/>
    <b v="0"/>
    <s v="film &amp; video/documentary"/>
    <x v="4"/>
    <x v="4"/>
  </r>
  <r>
    <x v="0"/>
    <n v="1"/>
    <m/>
    <x v="4"/>
    <s v="GBP"/>
    <n v="1375160400"/>
    <n v="1376197200"/>
    <x v="555"/>
    <d v="2013-08-11T05:00:00"/>
    <b v="0"/>
    <b v="0"/>
    <s v="food/food trucks"/>
    <x v="0"/>
    <x v="0"/>
  </r>
  <r>
    <x v="1"/>
    <n v="194"/>
    <m/>
    <x v="1"/>
    <s v="USD"/>
    <n v="1401426000"/>
    <n v="1402894800"/>
    <x v="548"/>
    <d v="2014-06-16T05:00:00"/>
    <b v="1"/>
    <b v="0"/>
    <s v="technology/wearables"/>
    <x v="2"/>
    <x v="8"/>
  </r>
  <r>
    <x v="1"/>
    <n v="1140"/>
    <m/>
    <x v="1"/>
    <s v="USD"/>
    <n v="1433480400"/>
    <n v="1434430800"/>
    <x v="62"/>
    <d v="2015-06-16T05:00:00"/>
    <b v="0"/>
    <b v="0"/>
    <s v="theater/plays"/>
    <x v="3"/>
    <x v="3"/>
  </r>
  <r>
    <x v="1"/>
    <n v="102"/>
    <m/>
    <x v="1"/>
    <s v="USD"/>
    <n v="1555563600"/>
    <n v="1557896400"/>
    <x v="556"/>
    <d v="2019-05-15T05:00:00"/>
    <b v="0"/>
    <b v="0"/>
    <s v="theater/plays"/>
    <x v="3"/>
    <x v="3"/>
  </r>
  <r>
    <x v="1"/>
    <n v="2857"/>
    <m/>
    <x v="1"/>
    <s v="USD"/>
    <n v="1295676000"/>
    <n v="1297490400"/>
    <x v="557"/>
    <d v="2011-02-12T06:00:00"/>
    <b v="0"/>
    <b v="0"/>
    <s v="theater/plays"/>
    <x v="3"/>
    <x v="3"/>
  </r>
  <r>
    <x v="1"/>
    <n v="107"/>
    <m/>
    <x v="1"/>
    <s v="USD"/>
    <n v="1443848400"/>
    <n v="1447394400"/>
    <x v="27"/>
    <d v="2015-11-13T06:00:00"/>
    <b v="0"/>
    <b v="0"/>
    <s v="publishing/nonfiction"/>
    <x v="5"/>
    <x v="9"/>
  </r>
  <r>
    <x v="1"/>
    <n v="160"/>
    <m/>
    <x v="4"/>
    <s v="GBP"/>
    <n v="1457330400"/>
    <n v="1458277200"/>
    <x v="558"/>
    <d v="2016-03-18T05:00:00"/>
    <b v="0"/>
    <b v="0"/>
    <s v="music/rock"/>
    <x v="1"/>
    <x v="1"/>
  </r>
  <r>
    <x v="1"/>
    <n v="2230"/>
    <m/>
    <x v="1"/>
    <s v="USD"/>
    <n v="1395550800"/>
    <n v="1395723600"/>
    <x v="559"/>
    <d v="2014-03-25T05:00:00"/>
    <b v="0"/>
    <b v="0"/>
    <s v="food/food trucks"/>
    <x v="0"/>
    <x v="0"/>
  </r>
  <r>
    <x v="1"/>
    <n v="316"/>
    <m/>
    <x v="1"/>
    <s v="USD"/>
    <n v="1551852000"/>
    <n v="1552197600"/>
    <x v="426"/>
    <d v="2019-03-10T06:00:00"/>
    <b v="0"/>
    <b v="1"/>
    <s v="music/jazz"/>
    <x v="1"/>
    <x v="17"/>
  </r>
  <r>
    <x v="1"/>
    <n v="117"/>
    <m/>
    <x v="1"/>
    <s v="USD"/>
    <n v="1547618400"/>
    <n v="1549087200"/>
    <x v="560"/>
    <d v="2019-02-02T06:00:00"/>
    <b v="0"/>
    <b v="0"/>
    <s v="film &amp; video/science fiction"/>
    <x v="4"/>
    <x v="22"/>
  </r>
  <r>
    <x v="1"/>
    <n v="6406"/>
    <m/>
    <x v="1"/>
    <s v="USD"/>
    <n v="1355637600"/>
    <n v="1356847200"/>
    <x v="561"/>
    <d v="2012-12-30T06:00:00"/>
    <b v="0"/>
    <b v="0"/>
    <s v="theater/plays"/>
    <x v="3"/>
    <x v="3"/>
  </r>
  <r>
    <x v="3"/>
    <n v="15"/>
    <m/>
    <x v="1"/>
    <s v="USD"/>
    <n v="1374728400"/>
    <n v="1375765200"/>
    <x v="562"/>
    <d v="2013-08-06T05:00:00"/>
    <b v="0"/>
    <b v="0"/>
    <s v="theater/plays"/>
    <x v="3"/>
    <x v="3"/>
  </r>
  <r>
    <x v="1"/>
    <n v="192"/>
    <m/>
    <x v="1"/>
    <s v="USD"/>
    <n v="1287810000"/>
    <n v="1289800800"/>
    <x v="563"/>
    <d v="2010-11-15T06:00:00"/>
    <b v="0"/>
    <b v="0"/>
    <s v="music/electric music"/>
    <x v="1"/>
    <x v="5"/>
  </r>
  <r>
    <x v="1"/>
    <n v="26"/>
    <m/>
    <x v="0"/>
    <s v="CAD"/>
    <n v="1503723600"/>
    <n v="1504501200"/>
    <x v="564"/>
    <d v="2017-09-04T05:00:00"/>
    <b v="0"/>
    <b v="0"/>
    <s v="theater/plays"/>
    <x v="3"/>
    <x v="3"/>
  </r>
  <r>
    <x v="1"/>
    <n v="723"/>
    <m/>
    <x v="1"/>
    <s v="USD"/>
    <n v="1484114400"/>
    <n v="1485669600"/>
    <x v="565"/>
    <d v="2017-01-29T06:00:00"/>
    <b v="0"/>
    <b v="0"/>
    <s v="theater/plays"/>
    <x v="3"/>
    <x v="3"/>
  </r>
  <r>
    <x v="1"/>
    <n v="170"/>
    <m/>
    <x v="6"/>
    <s v="EUR"/>
    <n v="1461906000"/>
    <n v="1462770000"/>
    <x v="566"/>
    <d v="2016-05-09T05:00:00"/>
    <b v="0"/>
    <b v="0"/>
    <s v="theater/plays"/>
    <x v="3"/>
    <x v="3"/>
  </r>
  <r>
    <x v="1"/>
    <n v="238"/>
    <m/>
    <x v="4"/>
    <s v="GBP"/>
    <n v="1379653200"/>
    <n v="1379739600"/>
    <x v="567"/>
    <d v="2013-09-21T05:00:00"/>
    <b v="0"/>
    <b v="1"/>
    <s v="music/indie rock"/>
    <x v="1"/>
    <x v="7"/>
  </r>
  <r>
    <x v="1"/>
    <n v="55"/>
    <m/>
    <x v="1"/>
    <s v="USD"/>
    <n v="1401858000"/>
    <n v="1402722000"/>
    <x v="568"/>
    <d v="2014-06-14T05:00:00"/>
    <b v="0"/>
    <b v="0"/>
    <s v="theater/plays"/>
    <x v="3"/>
    <x v="3"/>
  </r>
  <r>
    <x v="0"/>
    <n v="1198"/>
    <m/>
    <x v="1"/>
    <s v="USD"/>
    <n v="1367470800"/>
    <n v="1369285200"/>
    <x v="569"/>
    <d v="2013-05-23T05:00:00"/>
    <b v="0"/>
    <b v="0"/>
    <s v="publishing/nonfiction"/>
    <x v="5"/>
    <x v="9"/>
  </r>
  <r>
    <x v="0"/>
    <n v="648"/>
    <m/>
    <x v="1"/>
    <s v="USD"/>
    <n v="1304658000"/>
    <n v="1304744400"/>
    <x v="570"/>
    <d v="2011-05-07T05:00:00"/>
    <b v="1"/>
    <b v="1"/>
    <s v="theater/plays"/>
    <x v="3"/>
    <x v="3"/>
  </r>
  <r>
    <x v="1"/>
    <n v="128"/>
    <m/>
    <x v="2"/>
    <s v="AUD"/>
    <n v="1467954000"/>
    <n v="1468299600"/>
    <x v="571"/>
    <d v="2016-07-12T05:00:00"/>
    <b v="0"/>
    <b v="0"/>
    <s v="photography/photography books"/>
    <x v="7"/>
    <x v="14"/>
  </r>
  <r>
    <x v="1"/>
    <n v="2144"/>
    <m/>
    <x v="1"/>
    <s v="USD"/>
    <n v="1473742800"/>
    <n v="1474174800"/>
    <x v="572"/>
    <d v="2016-09-18T05:00:00"/>
    <b v="0"/>
    <b v="0"/>
    <s v="theater/plays"/>
    <x v="3"/>
    <x v="3"/>
  </r>
  <r>
    <x v="0"/>
    <n v="64"/>
    <m/>
    <x v="1"/>
    <s v="USD"/>
    <n v="1523768400"/>
    <n v="1526014800"/>
    <x v="573"/>
    <d v="2018-05-11T05:00:00"/>
    <b v="0"/>
    <b v="0"/>
    <s v="music/indie rock"/>
    <x v="1"/>
    <x v="7"/>
  </r>
  <r>
    <x v="1"/>
    <n v="2693"/>
    <m/>
    <x v="4"/>
    <s v="GBP"/>
    <n v="1437022800"/>
    <n v="1437454800"/>
    <x v="574"/>
    <d v="2015-07-21T05:00:00"/>
    <b v="0"/>
    <b v="0"/>
    <s v="theater/plays"/>
    <x v="3"/>
    <x v="3"/>
  </r>
  <r>
    <x v="1"/>
    <n v="432"/>
    <m/>
    <x v="1"/>
    <s v="USD"/>
    <n v="1422165600"/>
    <n v="1422684000"/>
    <x v="511"/>
    <d v="2015-01-31T06:00:00"/>
    <b v="0"/>
    <b v="0"/>
    <s v="photography/photography books"/>
    <x v="7"/>
    <x v="14"/>
  </r>
  <r>
    <x v="0"/>
    <n v="62"/>
    <m/>
    <x v="1"/>
    <s v="USD"/>
    <n v="1580104800"/>
    <n v="1581314400"/>
    <x v="575"/>
    <d v="2020-02-10T06:00:00"/>
    <b v="0"/>
    <b v="0"/>
    <s v="theater/plays"/>
    <x v="3"/>
    <x v="3"/>
  </r>
  <r>
    <x v="1"/>
    <n v="189"/>
    <m/>
    <x v="1"/>
    <s v="USD"/>
    <n v="1285650000"/>
    <n v="1286427600"/>
    <x v="576"/>
    <d v="2010-10-07T05:00:00"/>
    <b v="0"/>
    <b v="1"/>
    <s v="theater/plays"/>
    <x v="3"/>
    <x v="3"/>
  </r>
  <r>
    <x v="1"/>
    <n v="154"/>
    <m/>
    <x v="4"/>
    <s v="GBP"/>
    <n v="1276664400"/>
    <n v="1278738000"/>
    <x v="577"/>
    <d v="2010-07-10T05:00:00"/>
    <b v="1"/>
    <b v="0"/>
    <s v="food/food trucks"/>
    <x v="0"/>
    <x v="0"/>
  </r>
  <r>
    <x v="1"/>
    <n v="96"/>
    <m/>
    <x v="1"/>
    <s v="USD"/>
    <n v="1286168400"/>
    <n v="1286427600"/>
    <x v="578"/>
    <d v="2010-10-07T05:00:00"/>
    <b v="0"/>
    <b v="0"/>
    <s v="music/indie rock"/>
    <x v="1"/>
    <x v="7"/>
  </r>
  <r>
    <x v="0"/>
    <n v="750"/>
    <m/>
    <x v="1"/>
    <s v="USD"/>
    <n v="1467781200"/>
    <n v="1467954000"/>
    <x v="579"/>
    <d v="2016-07-08T05:00:00"/>
    <b v="0"/>
    <b v="1"/>
    <s v="theater/plays"/>
    <x v="3"/>
    <x v="3"/>
  </r>
  <r>
    <x v="3"/>
    <n v="87"/>
    <m/>
    <x v="1"/>
    <s v="USD"/>
    <n v="1556686800"/>
    <n v="1557637200"/>
    <x v="580"/>
    <d v="2019-05-12T05:00:00"/>
    <b v="0"/>
    <b v="1"/>
    <s v="theater/plays"/>
    <x v="3"/>
    <x v="3"/>
  </r>
  <r>
    <x v="1"/>
    <n v="3063"/>
    <m/>
    <x v="1"/>
    <s v="USD"/>
    <n v="1553576400"/>
    <n v="1553922000"/>
    <x v="581"/>
    <d v="2019-03-30T05:00:00"/>
    <b v="0"/>
    <b v="0"/>
    <s v="theater/plays"/>
    <x v="3"/>
    <x v="3"/>
  </r>
  <r>
    <x v="2"/>
    <n v="278"/>
    <m/>
    <x v="1"/>
    <s v="USD"/>
    <n v="1414904400"/>
    <n v="1416463200"/>
    <x v="582"/>
    <d v="2014-11-20T06:00:00"/>
    <b v="0"/>
    <b v="0"/>
    <s v="theater/plays"/>
    <x v="3"/>
    <x v="3"/>
  </r>
  <r>
    <x v="0"/>
    <n v="105"/>
    <m/>
    <x v="1"/>
    <s v="USD"/>
    <n v="1446876000"/>
    <n v="1447221600"/>
    <x v="336"/>
    <d v="2015-11-11T06:00:00"/>
    <b v="0"/>
    <b v="0"/>
    <s v="film &amp; video/animation"/>
    <x v="4"/>
    <x v="10"/>
  </r>
  <r>
    <x v="3"/>
    <n v="1658"/>
    <m/>
    <x v="1"/>
    <s v="USD"/>
    <n v="1490418000"/>
    <n v="1491627600"/>
    <x v="583"/>
    <d v="2017-04-08T05:00:00"/>
    <b v="0"/>
    <b v="0"/>
    <s v="film &amp; video/television"/>
    <x v="4"/>
    <x v="19"/>
  </r>
  <r>
    <x v="1"/>
    <n v="2266"/>
    <m/>
    <x v="1"/>
    <s v="USD"/>
    <n v="1360389600"/>
    <n v="1363150800"/>
    <x v="584"/>
    <d v="2013-03-13T05:00:00"/>
    <b v="0"/>
    <b v="0"/>
    <s v="film &amp; video/television"/>
    <x v="4"/>
    <x v="19"/>
  </r>
  <r>
    <x v="0"/>
    <n v="2604"/>
    <m/>
    <x v="3"/>
    <s v="DKK"/>
    <n v="1326866400"/>
    <n v="1330754400"/>
    <x v="585"/>
    <d v="2012-03-03T06:00:00"/>
    <b v="0"/>
    <b v="1"/>
    <s v="film &amp; video/animation"/>
    <x v="4"/>
    <x v="10"/>
  </r>
  <r>
    <x v="0"/>
    <n v="65"/>
    <m/>
    <x v="1"/>
    <s v="USD"/>
    <n v="1479103200"/>
    <n v="1479794400"/>
    <x v="586"/>
    <d v="2016-11-22T06:00:00"/>
    <b v="0"/>
    <b v="0"/>
    <s v="theater/plays"/>
    <x v="3"/>
    <x v="3"/>
  </r>
  <r>
    <x v="0"/>
    <n v="94"/>
    <m/>
    <x v="1"/>
    <s v="USD"/>
    <n v="1280206800"/>
    <n v="1281243600"/>
    <x v="587"/>
    <d v="2010-08-08T05:00:00"/>
    <b v="0"/>
    <b v="1"/>
    <s v="theater/plays"/>
    <x v="3"/>
    <x v="3"/>
  </r>
  <r>
    <x v="2"/>
    <n v="45"/>
    <m/>
    <x v="1"/>
    <s v="USD"/>
    <n v="1532754000"/>
    <n v="1532754000"/>
    <x v="588"/>
    <d v="2018-07-28T05:00:00"/>
    <b v="0"/>
    <b v="1"/>
    <s v="film &amp; video/drama"/>
    <x v="4"/>
    <x v="6"/>
  </r>
  <r>
    <x v="0"/>
    <n v="257"/>
    <m/>
    <x v="1"/>
    <s v="USD"/>
    <n v="1453096800"/>
    <n v="1453356000"/>
    <x v="589"/>
    <d v="2016-01-21T06:00:00"/>
    <b v="0"/>
    <b v="0"/>
    <s v="theater/plays"/>
    <x v="3"/>
    <x v="3"/>
  </r>
  <r>
    <x v="1"/>
    <n v="194"/>
    <m/>
    <x v="5"/>
    <s v="CHF"/>
    <n v="1487570400"/>
    <n v="1489986000"/>
    <x v="590"/>
    <d v="2017-03-20T05:00:00"/>
    <b v="0"/>
    <b v="0"/>
    <s v="theater/plays"/>
    <x v="3"/>
    <x v="3"/>
  </r>
  <r>
    <x v="1"/>
    <n v="129"/>
    <m/>
    <x v="0"/>
    <s v="CAD"/>
    <n v="1545026400"/>
    <n v="1545804000"/>
    <x v="591"/>
    <d v="2018-12-26T06:00:00"/>
    <b v="0"/>
    <b v="0"/>
    <s v="technology/wearables"/>
    <x v="2"/>
    <x v="8"/>
  </r>
  <r>
    <x v="1"/>
    <n v="375"/>
    <m/>
    <x v="1"/>
    <s v="USD"/>
    <n v="1488348000"/>
    <n v="1489899600"/>
    <x v="592"/>
    <d v="2017-03-19T05:00:00"/>
    <b v="0"/>
    <b v="0"/>
    <s v="theater/plays"/>
    <x v="3"/>
    <x v="3"/>
  </r>
  <r>
    <x v="0"/>
    <n v="2928"/>
    <m/>
    <x v="0"/>
    <s v="CAD"/>
    <n v="1545112800"/>
    <n v="1546495200"/>
    <x v="593"/>
    <d v="2019-01-03T06:00:00"/>
    <b v="0"/>
    <b v="0"/>
    <s v="theater/plays"/>
    <x v="3"/>
    <x v="3"/>
  </r>
  <r>
    <x v="0"/>
    <n v="4697"/>
    <m/>
    <x v="1"/>
    <s v="USD"/>
    <n v="1537938000"/>
    <n v="1539752400"/>
    <x v="594"/>
    <d v="2018-10-17T05:00:00"/>
    <b v="0"/>
    <b v="1"/>
    <s v="music/rock"/>
    <x v="1"/>
    <x v="1"/>
  </r>
  <r>
    <x v="0"/>
    <n v="2915"/>
    <m/>
    <x v="1"/>
    <s v="USD"/>
    <n v="1363150800"/>
    <n v="1364101200"/>
    <x v="595"/>
    <d v="2013-03-24T05:00:00"/>
    <b v="0"/>
    <b v="0"/>
    <s v="games/video games"/>
    <x v="6"/>
    <x v="11"/>
  </r>
  <r>
    <x v="0"/>
    <n v="18"/>
    <m/>
    <x v="1"/>
    <s v="USD"/>
    <n v="1523250000"/>
    <n v="1525323600"/>
    <x v="596"/>
    <d v="2018-05-03T05:00:00"/>
    <b v="0"/>
    <b v="0"/>
    <s v="publishing/translations"/>
    <x v="5"/>
    <x v="18"/>
  </r>
  <r>
    <x v="3"/>
    <n v="723"/>
    <m/>
    <x v="1"/>
    <s v="USD"/>
    <n v="1499317200"/>
    <n v="1500872400"/>
    <x v="597"/>
    <d v="2017-07-24T05:00:00"/>
    <b v="1"/>
    <b v="0"/>
    <s v="food/food trucks"/>
    <x v="0"/>
    <x v="0"/>
  </r>
  <r>
    <x v="0"/>
    <n v="602"/>
    <m/>
    <x v="5"/>
    <s v="CHF"/>
    <n v="1287550800"/>
    <n v="1288501200"/>
    <x v="598"/>
    <d v="2010-10-31T05:00:00"/>
    <b v="1"/>
    <b v="1"/>
    <s v="theater/plays"/>
    <x v="3"/>
    <x v="3"/>
  </r>
  <r>
    <x v="0"/>
    <n v="1"/>
    <m/>
    <x v="1"/>
    <s v="USD"/>
    <n v="1404795600"/>
    <n v="1407128400"/>
    <x v="599"/>
    <d v="2014-08-04T05:00:00"/>
    <b v="0"/>
    <b v="0"/>
    <s v="music/jazz"/>
    <x v="1"/>
    <x v="17"/>
  </r>
  <r>
    <x v="0"/>
    <n v="3868"/>
    <m/>
    <x v="6"/>
    <s v="EUR"/>
    <n v="1393048800"/>
    <n v="1394344800"/>
    <x v="600"/>
    <d v="2014-03-09T06:00:00"/>
    <b v="0"/>
    <b v="0"/>
    <s v="film &amp; video/shorts"/>
    <x v="4"/>
    <x v="12"/>
  </r>
  <r>
    <x v="1"/>
    <n v="409"/>
    <m/>
    <x v="1"/>
    <s v="USD"/>
    <n v="1470373200"/>
    <n v="1474088400"/>
    <x v="601"/>
    <d v="2016-09-17T05:00:00"/>
    <b v="0"/>
    <b v="0"/>
    <s v="technology/web"/>
    <x v="2"/>
    <x v="2"/>
  </r>
  <r>
    <x v="1"/>
    <n v="234"/>
    <m/>
    <x v="1"/>
    <s v="USD"/>
    <n v="1460091600"/>
    <n v="1460264400"/>
    <x v="602"/>
    <d v="2016-04-10T05:00:00"/>
    <b v="0"/>
    <b v="0"/>
    <s v="technology/web"/>
    <x v="2"/>
    <x v="2"/>
  </r>
  <r>
    <x v="1"/>
    <n v="3016"/>
    <m/>
    <x v="1"/>
    <s v="USD"/>
    <n v="1440392400"/>
    <n v="1440824400"/>
    <x v="335"/>
    <d v="2015-08-29T05:00:00"/>
    <b v="0"/>
    <b v="0"/>
    <s v="music/metal"/>
    <x v="1"/>
    <x v="16"/>
  </r>
  <r>
    <x v="1"/>
    <n v="264"/>
    <m/>
    <x v="1"/>
    <s v="USD"/>
    <n v="1488434400"/>
    <n v="1489554000"/>
    <x v="603"/>
    <d v="2017-03-15T05:00:00"/>
    <b v="1"/>
    <b v="0"/>
    <s v="photography/photography books"/>
    <x v="7"/>
    <x v="14"/>
  </r>
  <r>
    <x v="0"/>
    <n v="504"/>
    <m/>
    <x v="2"/>
    <s v="AUD"/>
    <n v="1514440800"/>
    <n v="1514872800"/>
    <x v="604"/>
    <d v="2018-01-02T06:00:00"/>
    <b v="0"/>
    <b v="0"/>
    <s v="food/food trucks"/>
    <x v="0"/>
    <x v="0"/>
  </r>
  <r>
    <x v="0"/>
    <n v="14"/>
    <m/>
    <x v="1"/>
    <s v="USD"/>
    <n v="1514354400"/>
    <n v="1515736800"/>
    <x v="605"/>
    <d v="2018-01-12T06:00:00"/>
    <b v="0"/>
    <b v="0"/>
    <s v="film &amp; video/science fiction"/>
    <x v="4"/>
    <x v="22"/>
  </r>
  <r>
    <x v="3"/>
    <n v="390"/>
    <m/>
    <x v="1"/>
    <s v="USD"/>
    <n v="1440910800"/>
    <n v="1442898000"/>
    <x v="606"/>
    <d v="2015-09-22T05:00:00"/>
    <b v="0"/>
    <b v="0"/>
    <s v="music/rock"/>
    <x v="1"/>
    <x v="1"/>
  </r>
  <r>
    <x v="0"/>
    <n v="750"/>
    <m/>
    <x v="4"/>
    <s v="GBP"/>
    <n v="1296108000"/>
    <n v="1296194400"/>
    <x v="65"/>
    <d v="2011-01-28T06:00:00"/>
    <b v="0"/>
    <b v="0"/>
    <s v="film &amp; video/documentary"/>
    <x v="4"/>
    <x v="4"/>
  </r>
  <r>
    <x v="0"/>
    <n v="77"/>
    <m/>
    <x v="1"/>
    <s v="USD"/>
    <n v="1440133200"/>
    <n v="1440910800"/>
    <x v="607"/>
    <d v="2015-08-30T05:00:00"/>
    <b v="1"/>
    <b v="0"/>
    <s v="theater/plays"/>
    <x v="3"/>
    <x v="3"/>
  </r>
  <r>
    <x v="0"/>
    <n v="752"/>
    <m/>
    <x v="3"/>
    <s v="DKK"/>
    <n v="1332910800"/>
    <n v="1335502800"/>
    <x v="608"/>
    <d v="2012-04-27T05:00:00"/>
    <b v="0"/>
    <b v="0"/>
    <s v="music/jazz"/>
    <x v="1"/>
    <x v="17"/>
  </r>
  <r>
    <x v="0"/>
    <n v="131"/>
    <m/>
    <x v="1"/>
    <s v="USD"/>
    <n v="1544335200"/>
    <n v="1544680800"/>
    <x v="609"/>
    <d v="2018-12-13T06:00:00"/>
    <b v="0"/>
    <b v="0"/>
    <s v="theater/plays"/>
    <x v="3"/>
    <x v="3"/>
  </r>
  <r>
    <x v="0"/>
    <n v="87"/>
    <m/>
    <x v="1"/>
    <s v="USD"/>
    <n v="1286427600"/>
    <n v="1288414800"/>
    <x v="610"/>
    <d v="2010-10-30T05:00:00"/>
    <b v="0"/>
    <b v="0"/>
    <s v="theater/plays"/>
    <x v="3"/>
    <x v="3"/>
  </r>
  <r>
    <x v="0"/>
    <n v="1063"/>
    <m/>
    <x v="1"/>
    <s v="USD"/>
    <n v="1329717600"/>
    <n v="1330581600"/>
    <x v="541"/>
    <d v="2012-03-01T06:00:00"/>
    <b v="0"/>
    <b v="0"/>
    <s v="music/jazz"/>
    <x v="1"/>
    <x v="17"/>
  </r>
  <r>
    <x v="1"/>
    <n v="272"/>
    <m/>
    <x v="1"/>
    <s v="USD"/>
    <n v="1310187600"/>
    <n v="1311397200"/>
    <x v="611"/>
    <d v="2011-07-23T05:00:00"/>
    <b v="0"/>
    <b v="1"/>
    <s v="film &amp; video/documentary"/>
    <x v="4"/>
    <x v="4"/>
  </r>
  <r>
    <x v="3"/>
    <n v="25"/>
    <m/>
    <x v="1"/>
    <s v="USD"/>
    <n v="1377838800"/>
    <n v="1378357200"/>
    <x v="612"/>
    <d v="2013-09-05T05:00:00"/>
    <b v="0"/>
    <b v="1"/>
    <s v="theater/plays"/>
    <x v="3"/>
    <x v="3"/>
  </r>
  <r>
    <x v="1"/>
    <n v="419"/>
    <m/>
    <x v="1"/>
    <s v="USD"/>
    <n v="1410325200"/>
    <n v="1411102800"/>
    <x v="613"/>
    <d v="2014-09-19T05:00:00"/>
    <b v="0"/>
    <b v="0"/>
    <s v="journalism/audio"/>
    <x v="8"/>
    <x v="23"/>
  </r>
  <r>
    <x v="0"/>
    <n v="76"/>
    <m/>
    <x v="1"/>
    <s v="USD"/>
    <n v="1343797200"/>
    <n v="1344834000"/>
    <x v="614"/>
    <d v="2012-08-13T05:00:00"/>
    <b v="0"/>
    <b v="0"/>
    <s v="theater/plays"/>
    <x v="3"/>
    <x v="3"/>
  </r>
  <r>
    <x v="1"/>
    <n v="1621"/>
    <m/>
    <x v="6"/>
    <s v="EUR"/>
    <n v="1498453200"/>
    <n v="1499230800"/>
    <x v="615"/>
    <d v="2017-07-05T05:00:00"/>
    <b v="0"/>
    <b v="0"/>
    <s v="theater/plays"/>
    <x v="3"/>
    <x v="3"/>
  </r>
  <r>
    <x v="1"/>
    <n v="1101"/>
    <m/>
    <x v="1"/>
    <s v="USD"/>
    <n v="1456380000"/>
    <n v="1457416800"/>
    <x v="90"/>
    <d v="2016-03-08T06:00:00"/>
    <b v="0"/>
    <b v="0"/>
    <s v="music/indie rock"/>
    <x v="1"/>
    <x v="7"/>
  </r>
  <r>
    <x v="1"/>
    <n v="1073"/>
    <m/>
    <x v="1"/>
    <s v="USD"/>
    <n v="1280552400"/>
    <n v="1280898000"/>
    <x v="616"/>
    <d v="2010-08-04T05:00:00"/>
    <b v="0"/>
    <b v="1"/>
    <s v="theater/plays"/>
    <x v="3"/>
    <x v="3"/>
  </r>
  <r>
    <x v="0"/>
    <n v="4428"/>
    <m/>
    <x v="2"/>
    <s v="AUD"/>
    <n v="1521608400"/>
    <n v="1522472400"/>
    <x v="617"/>
    <d v="2018-03-31T05:00:00"/>
    <b v="0"/>
    <b v="0"/>
    <s v="theater/plays"/>
    <x v="3"/>
    <x v="3"/>
  </r>
  <r>
    <x v="0"/>
    <n v="58"/>
    <m/>
    <x v="6"/>
    <s v="EUR"/>
    <n v="1460696400"/>
    <n v="1462510800"/>
    <x v="618"/>
    <d v="2016-05-06T05:00:00"/>
    <b v="0"/>
    <b v="0"/>
    <s v="music/indie rock"/>
    <x v="1"/>
    <x v="7"/>
  </r>
  <r>
    <x v="3"/>
    <n v="1218"/>
    <m/>
    <x v="1"/>
    <s v="USD"/>
    <n v="1313730000"/>
    <n v="1317790800"/>
    <x v="619"/>
    <d v="2011-10-05T05:00:00"/>
    <b v="0"/>
    <b v="0"/>
    <s v="photography/photography books"/>
    <x v="7"/>
    <x v="14"/>
  </r>
  <r>
    <x v="1"/>
    <n v="331"/>
    <m/>
    <x v="1"/>
    <s v="USD"/>
    <n v="1568178000"/>
    <n v="1568782800"/>
    <x v="620"/>
    <d v="2019-09-18T05:00:00"/>
    <b v="0"/>
    <b v="0"/>
    <s v="journalism/audio"/>
    <x v="8"/>
    <x v="23"/>
  </r>
  <r>
    <x v="1"/>
    <n v="1170"/>
    <m/>
    <x v="1"/>
    <s v="USD"/>
    <n v="1348635600"/>
    <n v="1349413200"/>
    <x v="621"/>
    <d v="2012-10-05T05:00:00"/>
    <b v="0"/>
    <b v="0"/>
    <s v="photography/photography books"/>
    <x v="7"/>
    <x v="14"/>
  </r>
  <r>
    <x v="0"/>
    <n v="111"/>
    <m/>
    <x v="1"/>
    <s v="USD"/>
    <n v="1468126800"/>
    <n v="1472446800"/>
    <x v="622"/>
    <d v="2016-08-29T05:00:00"/>
    <b v="0"/>
    <b v="0"/>
    <s v="publishing/fiction"/>
    <x v="5"/>
    <x v="13"/>
  </r>
  <r>
    <x v="3"/>
    <n v="215"/>
    <m/>
    <x v="1"/>
    <s v="USD"/>
    <n v="1547877600"/>
    <n v="1548050400"/>
    <x v="35"/>
    <d v="2019-01-21T06:00:00"/>
    <b v="0"/>
    <b v="0"/>
    <s v="film &amp; video/drama"/>
    <x v="4"/>
    <x v="6"/>
  </r>
  <r>
    <x v="1"/>
    <n v="363"/>
    <m/>
    <x v="1"/>
    <s v="USD"/>
    <n v="1571374800"/>
    <n v="1571806800"/>
    <x v="623"/>
    <d v="2019-10-23T05:00:00"/>
    <b v="0"/>
    <b v="1"/>
    <s v="food/food trucks"/>
    <x v="0"/>
    <x v="0"/>
  </r>
  <r>
    <x v="0"/>
    <n v="2955"/>
    <m/>
    <x v="1"/>
    <s v="USD"/>
    <n v="1576303200"/>
    <n v="1576476000"/>
    <x v="624"/>
    <d v="2019-12-16T06:00:00"/>
    <b v="0"/>
    <b v="1"/>
    <s v="games/mobile games"/>
    <x v="6"/>
    <x v="20"/>
  </r>
  <r>
    <x v="0"/>
    <n v="1657"/>
    <m/>
    <x v="1"/>
    <s v="USD"/>
    <n v="1324447200"/>
    <n v="1324965600"/>
    <x v="625"/>
    <d v="2011-12-27T06:00:00"/>
    <b v="0"/>
    <b v="0"/>
    <s v="theater/plays"/>
    <x v="3"/>
    <x v="3"/>
  </r>
  <r>
    <x v="1"/>
    <n v="103"/>
    <m/>
    <x v="1"/>
    <s v="USD"/>
    <n v="1386741600"/>
    <n v="1387519200"/>
    <x v="626"/>
    <d v="2013-12-20T06:00:00"/>
    <b v="0"/>
    <b v="0"/>
    <s v="theater/plays"/>
    <x v="3"/>
    <x v="3"/>
  </r>
  <r>
    <x v="1"/>
    <n v="147"/>
    <m/>
    <x v="1"/>
    <s v="USD"/>
    <n v="1537074000"/>
    <n v="1537246800"/>
    <x v="627"/>
    <d v="2018-09-18T05:00:00"/>
    <b v="0"/>
    <b v="0"/>
    <s v="theater/plays"/>
    <x v="3"/>
    <x v="3"/>
  </r>
  <r>
    <x v="1"/>
    <n v="110"/>
    <m/>
    <x v="0"/>
    <s v="CAD"/>
    <n v="1277787600"/>
    <n v="1279515600"/>
    <x v="628"/>
    <d v="2010-07-19T05:00:00"/>
    <b v="0"/>
    <b v="0"/>
    <s v="publishing/nonfiction"/>
    <x v="5"/>
    <x v="9"/>
  </r>
  <r>
    <x v="0"/>
    <n v="926"/>
    <m/>
    <x v="0"/>
    <s v="CAD"/>
    <n v="1440306000"/>
    <n v="1442379600"/>
    <x v="629"/>
    <d v="2015-09-16T05:00:00"/>
    <b v="0"/>
    <b v="0"/>
    <s v="theater/plays"/>
    <x v="3"/>
    <x v="3"/>
  </r>
  <r>
    <x v="1"/>
    <n v="134"/>
    <m/>
    <x v="1"/>
    <s v="USD"/>
    <n v="1522126800"/>
    <n v="1523077200"/>
    <x v="630"/>
    <d v="2018-04-07T05:00:00"/>
    <b v="0"/>
    <b v="0"/>
    <s v="technology/wearables"/>
    <x v="2"/>
    <x v="8"/>
  </r>
  <r>
    <x v="1"/>
    <n v="269"/>
    <m/>
    <x v="1"/>
    <s v="USD"/>
    <n v="1489298400"/>
    <n v="1489554000"/>
    <x v="631"/>
    <d v="2017-03-15T05:00:00"/>
    <b v="0"/>
    <b v="0"/>
    <s v="theater/plays"/>
    <x v="3"/>
    <x v="3"/>
  </r>
  <r>
    <x v="1"/>
    <n v="175"/>
    <m/>
    <x v="1"/>
    <s v="USD"/>
    <n v="1547100000"/>
    <n v="1548482400"/>
    <x v="632"/>
    <d v="2019-01-26T06:00:00"/>
    <b v="0"/>
    <b v="1"/>
    <s v="film &amp; video/television"/>
    <x v="4"/>
    <x v="19"/>
  </r>
  <r>
    <x v="1"/>
    <n v="69"/>
    <m/>
    <x v="1"/>
    <s v="USD"/>
    <n v="1383022800"/>
    <n v="1384063200"/>
    <x v="633"/>
    <d v="2013-11-10T06:00:00"/>
    <b v="0"/>
    <b v="0"/>
    <s v="technology/web"/>
    <x v="2"/>
    <x v="2"/>
  </r>
  <r>
    <x v="1"/>
    <n v="190"/>
    <m/>
    <x v="1"/>
    <s v="USD"/>
    <n v="1322373600"/>
    <n v="1322892000"/>
    <x v="634"/>
    <d v="2011-12-03T06:00:00"/>
    <b v="0"/>
    <b v="1"/>
    <s v="film &amp; video/documentary"/>
    <x v="4"/>
    <x v="4"/>
  </r>
  <r>
    <x v="1"/>
    <n v="237"/>
    <m/>
    <x v="1"/>
    <s v="USD"/>
    <n v="1349240400"/>
    <n v="1350709200"/>
    <x v="635"/>
    <d v="2012-10-20T05:00:00"/>
    <b v="1"/>
    <b v="1"/>
    <s v="film &amp; video/documentary"/>
    <x v="4"/>
    <x v="4"/>
  </r>
  <r>
    <x v="0"/>
    <n v="77"/>
    <m/>
    <x v="4"/>
    <s v="GBP"/>
    <n v="1562648400"/>
    <n v="1564203600"/>
    <x v="636"/>
    <d v="2019-07-27T05:00:00"/>
    <b v="0"/>
    <b v="0"/>
    <s v="music/rock"/>
    <x v="1"/>
    <x v="1"/>
  </r>
  <r>
    <x v="0"/>
    <n v="1748"/>
    <m/>
    <x v="1"/>
    <s v="USD"/>
    <n v="1508216400"/>
    <n v="1509685200"/>
    <x v="637"/>
    <d v="2017-11-03T05:00:00"/>
    <b v="0"/>
    <b v="0"/>
    <s v="theater/plays"/>
    <x v="3"/>
    <x v="3"/>
  </r>
  <r>
    <x v="0"/>
    <n v="79"/>
    <m/>
    <x v="1"/>
    <s v="USD"/>
    <n v="1511762400"/>
    <n v="1514959200"/>
    <x v="638"/>
    <d v="2018-01-03T06:00:00"/>
    <b v="0"/>
    <b v="0"/>
    <s v="theater/plays"/>
    <x v="3"/>
    <x v="3"/>
  </r>
  <r>
    <x v="1"/>
    <n v="196"/>
    <m/>
    <x v="6"/>
    <s v="EUR"/>
    <n v="1447480800"/>
    <n v="1448863200"/>
    <x v="639"/>
    <d v="2015-11-30T06:00:00"/>
    <b v="1"/>
    <b v="0"/>
    <s v="music/rock"/>
    <x v="1"/>
    <x v="1"/>
  </r>
  <r>
    <x v="0"/>
    <n v="889"/>
    <m/>
    <x v="1"/>
    <s v="USD"/>
    <n v="1429506000"/>
    <n v="1429592400"/>
    <x v="640"/>
    <d v="2015-04-21T05:00:00"/>
    <b v="0"/>
    <b v="1"/>
    <s v="theater/plays"/>
    <x v="3"/>
    <x v="3"/>
  </r>
  <r>
    <x v="1"/>
    <n v="7295"/>
    <m/>
    <x v="1"/>
    <s v="USD"/>
    <n v="1522472400"/>
    <n v="1522645200"/>
    <x v="641"/>
    <d v="2018-04-02T05:00:00"/>
    <b v="0"/>
    <b v="0"/>
    <s v="music/electric music"/>
    <x v="1"/>
    <x v="5"/>
  </r>
  <r>
    <x v="1"/>
    <n v="2893"/>
    <m/>
    <x v="0"/>
    <s v="CAD"/>
    <n v="1322114400"/>
    <n v="1323324000"/>
    <x v="642"/>
    <d v="2011-12-08T06:00:00"/>
    <b v="0"/>
    <b v="0"/>
    <s v="technology/wearables"/>
    <x v="2"/>
    <x v="8"/>
  </r>
  <r>
    <x v="0"/>
    <n v="56"/>
    <m/>
    <x v="1"/>
    <s v="USD"/>
    <n v="1561438800"/>
    <n v="1561525200"/>
    <x v="230"/>
    <d v="2019-06-26T05:00:00"/>
    <b v="0"/>
    <b v="0"/>
    <s v="film &amp; video/drama"/>
    <x v="4"/>
    <x v="6"/>
  </r>
  <r>
    <x v="0"/>
    <n v="1"/>
    <m/>
    <x v="1"/>
    <s v="USD"/>
    <n v="1264399200"/>
    <n v="1265695200"/>
    <x v="67"/>
    <d v="2010-02-09T06:00:00"/>
    <b v="0"/>
    <b v="0"/>
    <s v="technology/wearables"/>
    <x v="2"/>
    <x v="8"/>
  </r>
  <r>
    <x v="1"/>
    <n v="820"/>
    <m/>
    <x v="1"/>
    <s v="USD"/>
    <n v="1301202000"/>
    <n v="1301806800"/>
    <x v="643"/>
    <d v="2011-04-03T05:00:00"/>
    <b v="1"/>
    <b v="0"/>
    <s v="theater/plays"/>
    <x v="3"/>
    <x v="3"/>
  </r>
  <r>
    <x v="0"/>
    <n v="83"/>
    <m/>
    <x v="1"/>
    <s v="USD"/>
    <n v="1374469200"/>
    <n v="1374901200"/>
    <x v="644"/>
    <d v="2013-07-27T05:00:00"/>
    <b v="0"/>
    <b v="0"/>
    <s v="technology/wearables"/>
    <x v="2"/>
    <x v="8"/>
  </r>
  <r>
    <x v="1"/>
    <n v="2038"/>
    <m/>
    <x v="1"/>
    <s v="USD"/>
    <n v="1334984400"/>
    <n v="1336453200"/>
    <x v="645"/>
    <d v="2012-05-08T05:00:00"/>
    <b v="1"/>
    <b v="1"/>
    <s v="publishing/translations"/>
    <x v="5"/>
    <x v="18"/>
  </r>
  <r>
    <x v="1"/>
    <n v="116"/>
    <m/>
    <x v="1"/>
    <s v="USD"/>
    <n v="1467608400"/>
    <n v="1468904400"/>
    <x v="646"/>
    <d v="2016-07-19T05:00:00"/>
    <b v="0"/>
    <b v="0"/>
    <s v="film &amp; video/animation"/>
    <x v="4"/>
    <x v="10"/>
  </r>
  <r>
    <x v="0"/>
    <n v="2025"/>
    <m/>
    <x v="4"/>
    <s v="GBP"/>
    <n v="1386741600"/>
    <n v="1387087200"/>
    <x v="626"/>
    <d v="2013-12-15T06:00:00"/>
    <b v="0"/>
    <b v="0"/>
    <s v="publishing/nonfiction"/>
    <x v="5"/>
    <x v="9"/>
  </r>
  <r>
    <x v="1"/>
    <n v="1345"/>
    <m/>
    <x v="2"/>
    <s v="AUD"/>
    <n v="1546754400"/>
    <n v="1547445600"/>
    <x v="647"/>
    <d v="2019-01-14T06:00:00"/>
    <b v="0"/>
    <b v="1"/>
    <s v="technology/web"/>
    <x v="2"/>
    <x v="2"/>
  </r>
  <r>
    <x v="1"/>
    <n v="168"/>
    <m/>
    <x v="1"/>
    <s v="USD"/>
    <n v="1544248800"/>
    <n v="1547359200"/>
    <x v="159"/>
    <d v="2019-01-13T06:00:00"/>
    <b v="0"/>
    <b v="0"/>
    <s v="film &amp; video/drama"/>
    <x v="4"/>
    <x v="6"/>
  </r>
  <r>
    <x v="1"/>
    <n v="137"/>
    <m/>
    <x v="5"/>
    <s v="CHF"/>
    <n v="1495429200"/>
    <n v="1496293200"/>
    <x v="648"/>
    <d v="2017-06-01T05:00:00"/>
    <b v="0"/>
    <b v="0"/>
    <s v="theater/plays"/>
    <x v="3"/>
    <x v="3"/>
  </r>
  <r>
    <x v="1"/>
    <n v="186"/>
    <m/>
    <x v="6"/>
    <s v="EUR"/>
    <n v="1334811600"/>
    <n v="1335416400"/>
    <x v="267"/>
    <d v="2012-04-26T05:00:00"/>
    <b v="0"/>
    <b v="0"/>
    <s v="theater/plays"/>
    <x v="3"/>
    <x v="3"/>
  </r>
  <r>
    <x v="1"/>
    <n v="125"/>
    <m/>
    <x v="1"/>
    <s v="USD"/>
    <n v="1531544400"/>
    <n v="1532149200"/>
    <x v="649"/>
    <d v="2018-07-21T05:00:00"/>
    <b v="0"/>
    <b v="1"/>
    <s v="theater/plays"/>
    <x v="3"/>
    <x v="3"/>
  </r>
  <r>
    <x v="0"/>
    <n v="14"/>
    <m/>
    <x v="6"/>
    <s v="EUR"/>
    <n v="1453615200"/>
    <n v="1453788000"/>
    <x v="248"/>
    <d v="2016-01-26T06:00:00"/>
    <b v="1"/>
    <b v="1"/>
    <s v="theater/plays"/>
    <x v="3"/>
    <x v="3"/>
  </r>
  <r>
    <x v="1"/>
    <n v="202"/>
    <m/>
    <x v="1"/>
    <s v="USD"/>
    <n v="1467954000"/>
    <n v="1471496400"/>
    <x v="571"/>
    <d v="2016-08-18T05:00:00"/>
    <b v="0"/>
    <b v="0"/>
    <s v="theater/plays"/>
    <x v="3"/>
    <x v="3"/>
  </r>
  <r>
    <x v="1"/>
    <n v="103"/>
    <m/>
    <x v="1"/>
    <s v="USD"/>
    <n v="1471842000"/>
    <n v="1472878800"/>
    <x v="650"/>
    <d v="2016-09-03T05:00:00"/>
    <b v="0"/>
    <b v="0"/>
    <s v="publishing/radio &amp; podcasts"/>
    <x v="5"/>
    <x v="15"/>
  </r>
  <r>
    <x v="1"/>
    <n v="1785"/>
    <m/>
    <x v="1"/>
    <s v="USD"/>
    <n v="1408424400"/>
    <n v="1408510800"/>
    <x v="1"/>
    <d v="2014-08-20T05:00:00"/>
    <b v="0"/>
    <b v="0"/>
    <s v="music/rock"/>
    <x v="1"/>
    <x v="1"/>
  </r>
  <r>
    <x v="0"/>
    <n v="656"/>
    <m/>
    <x v="1"/>
    <s v="USD"/>
    <n v="1281157200"/>
    <n v="1281589200"/>
    <x v="651"/>
    <d v="2010-08-12T05:00:00"/>
    <b v="0"/>
    <b v="0"/>
    <s v="games/mobile games"/>
    <x v="6"/>
    <x v="20"/>
  </r>
  <r>
    <x v="1"/>
    <n v="157"/>
    <m/>
    <x v="1"/>
    <s v="USD"/>
    <n v="1373432400"/>
    <n v="1375851600"/>
    <x v="652"/>
    <d v="2013-08-07T05:00:00"/>
    <b v="0"/>
    <b v="1"/>
    <s v="theater/plays"/>
    <x v="3"/>
    <x v="3"/>
  </r>
  <r>
    <x v="1"/>
    <n v="555"/>
    <m/>
    <x v="1"/>
    <s v="USD"/>
    <n v="1313989200"/>
    <n v="1315803600"/>
    <x v="653"/>
    <d v="2011-09-12T05:00:00"/>
    <b v="0"/>
    <b v="0"/>
    <s v="film &amp; video/documentary"/>
    <x v="4"/>
    <x v="4"/>
  </r>
  <r>
    <x v="1"/>
    <n v="297"/>
    <m/>
    <x v="1"/>
    <s v="USD"/>
    <n v="1371445200"/>
    <n v="1373691600"/>
    <x v="654"/>
    <d v="2013-07-13T05:00:00"/>
    <b v="0"/>
    <b v="0"/>
    <s v="technology/wearables"/>
    <x v="2"/>
    <x v="8"/>
  </r>
  <r>
    <x v="1"/>
    <n v="123"/>
    <m/>
    <x v="1"/>
    <s v="USD"/>
    <n v="1338267600"/>
    <n v="1339218000"/>
    <x v="655"/>
    <d v="2012-06-09T05:00:00"/>
    <b v="0"/>
    <b v="0"/>
    <s v="publishing/fiction"/>
    <x v="5"/>
    <x v="13"/>
  </r>
  <r>
    <x v="3"/>
    <n v="38"/>
    <m/>
    <x v="3"/>
    <s v="DKK"/>
    <n v="1519192800"/>
    <n v="1520402400"/>
    <x v="656"/>
    <d v="2018-03-07T06:00:00"/>
    <b v="0"/>
    <b v="1"/>
    <s v="theater/plays"/>
    <x v="3"/>
    <x v="3"/>
  </r>
  <r>
    <x v="3"/>
    <n v="60"/>
    <m/>
    <x v="1"/>
    <s v="USD"/>
    <n v="1522818000"/>
    <n v="1523336400"/>
    <x v="657"/>
    <d v="2018-04-10T05:00:00"/>
    <b v="0"/>
    <b v="0"/>
    <s v="music/rock"/>
    <x v="1"/>
    <x v="1"/>
  </r>
  <r>
    <x v="1"/>
    <n v="3036"/>
    <m/>
    <x v="1"/>
    <s v="USD"/>
    <n v="1509948000"/>
    <n v="1512280800"/>
    <x v="265"/>
    <d v="2017-12-03T06:00:00"/>
    <b v="0"/>
    <b v="0"/>
    <s v="film &amp; video/documentary"/>
    <x v="4"/>
    <x v="4"/>
  </r>
  <r>
    <x v="1"/>
    <n v="144"/>
    <m/>
    <x v="2"/>
    <s v="AUD"/>
    <n v="1456898400"/>
    <n v="1458709200"/>
    <x v="658"/>
    <d v="2016-03-23T05:00:00"/>
    <b v="0"/>
    <b v="0"/>
    <s v="theater/plays"/>
    <x v="3"/>
    <x v="3"/>
  </r>
  <r>
    <x v="1"/>
    <n v="121"/>
    <m/>
    <x v="4"/>
    <s v="GBP"/>
    <n v="1413954000"/>
    <n v="1414126800"/>
    <x v="659"/>
    <d v="2014-10-24T05:00:00"/>
    <b v="0"/>
    <b v="1"/>
    <s v="theater/plays"/>
    <x v="3"/>
    <x v="3"/>
  </r>
  <r>
    <x v="0"/>
    <n v="1596"/>
    <m/>
    <x v="1"/>
    <s v="USD"/>
    <n v="1416031200"/>
    <n v="1416204000"/>
    <x v="660"/>
    <d v="2014-11-17T06:00:00"/>
    <b v="0"/>
    <b v="0"/>
    <s v="games/mobile games"/>
    <x v="6"/>
    <x v="20"/>
  </r>
  <r>
    <x v="3"/>
    <n v="524"/>
    <m/>
    <x v="1"/>
    <s v="USD"/>
    <n v="1287982800"/>
    <n v="1288501200"/>
    <x v="661"/>
    <d v="2010-10-31T05:00:00"/>
    <b v="0"/>
    <b v="1"/>
    <s v="theater/plays"/>
    <x v="3"/>
    <x v="3"/>
  </r>
  <r>
    <x v="1"/>
    <n v="181"/>
    <m/>
    <x v="1"/>
    <s v="USD"/>
    <n v="1547964000"/>
    <n v="1552971600"/>
    <x v="4"/>
    <d v="2019-03-19T05:00:00"/>
    <b v="0"/>
    <b v="0"/>
    <s v="technology/web"/>
    <x v="2"/>
    <x v="2"/>
  </r>
  <r>
    <x v="0"/>
    <n v="10"/>
    <m/>
    <x v="1"/>
    <s v="USD"/>
    <n v="1464152400"/>
    <n v="1465102800"/>
    <x v="662"/>
    <d v="2016-06-05T05:00:00"/>
    <b v="0"/>
    <b v="0"/>
    <s v="theater/plays"/>
    <x v="3"/>
    <x v="3"/>
  </r>
  <r>
    <x v="1"/>
    <n v="122"/>
    <m/>
    <x v="1"/>
    <s v="USD"/>
    <n v="1359957600"/>
    <n v="1360130400"/>
    <x v="663"/>
    <d v="2013-02-06T06:00:00"/>
    <b v="0"/>
    <b v="0"/>
    <s v="film &amp; video/drama"/>
    <x v="4"/>
    <x v="6"/>
  </r>
  <r>
    <x v="1"/>
    <n v="1071"/>
    <m/>
    <x v="0"/>
    <s v="CAD"/>
    <n v="1432357200"/>
    <n v="1432875600"/>
    <x v="664"/>
    <d v="2015-05-29T05:00:00"/>
    <b v="0"/>
    <b v="0"/>
    <s v="technology/wearables"/>
    <x v="2"/>
    <x v="8"/>
  </r>
  <r>
    <x v="3"/>
    <n v="219"/>
    <m/>
    <x v="1"/>
    <s v="USD"/>
    <n v="1500786000"/>
    <n v="1500872400"/>
    <x v="665"/>
    <d v="2017-07-24T05:00:00"/>
    <b v="0"/>
    <b v="0"/>
    <s v="technology/web"/>
    <x v="2"/>
    <x v="2"/>
  </r>
  <r>
    <x v="0"/>
    <n v="1121"/>
    <m/>
    <x v="1"/>
    <s v="USD"/>
    <n v="1490158800"/>
    <n v="1492146000"/>
    <x v="666"/>
    <d v="2017-04-14T05:00:00"/>
    <b v="0"/>
    <b v="1"/>
    <s v="music/rock"/>
    <x v="1"/>
    <x v="1"/>
  </r>
  <r>
    <x v="1"/>
    <n v="980"/>
    <m/>
    <x v="1"/>
    <s v="USD"/>
    <n v="1406178000"/>
    <n v="1407301200"/>
    <x v="43"/>
    <d v="2014-08-06T05:00:00"/>
    <b v="0"/>
    <b v="0"/>
    <s v="music/metal"/>
    <x v="1"/>
    <x v="16"/>
  </r>
  <r>
    <x v="1"/>
    <n v="536"/>
    <m/>
    <x v="1"/>
    <s v="USD"/>
    <n v="1485583200"/>
    <n v="1486620000"/>
    <x v="667"/>
    <d v="2017-02-09T06:00:00"/>
    <b v="0"/>
    <b v="1"/>
    <s v="theater/plays"/>
    <x v="3"/>
    <x v="3"/>
  </r>
  <r>
    <x v="1"/>
    <n v="1991"/>
    <m/>
    <x v="1"/>
    <s v="USD"/>
    <n v="1459314000"/>
    <n v="1459918800"/>
    <x v="668"/>
    <d v="2016-04-06T05:00:00"/>
    <b v="0"/>
    <b v="0"/>
    <s v="photography/photography books"/>
    <x v="7"/>
    <x v="14"/>
  </r>
  <r>
    <x v="3"/>
    <n v="29"/>
    <m/>
    <x v="1"/>
    <s v="USD"/>
    <n v="1424412000"/>
    <n v="1424757600"/>
    <x v="669"/>
    <d v="2015-02-24T06:00:00"/>
    <b v="0"/>
    <b v="0"/>
    <s v="publishing/nonfiction"/>
    <x v="5"/>
    <x v="9"/>
  </r>
  <r>
    <x v="1"/>
    <n v="180"/>
    <m/>
    <x v="1"/>
    <s v="USD"/>
    <n v="1478844000"/>
    <n v="1479880800"/>
    <x v="670"/>
    <d v="2016-11-23T06:00:00"/>
    <b v="0"/>
    <b v="0"/>
    <s v="music/indie rock"/>
    <x v="1"/>
    <x v="7"/>
  </r>
  <r>
    <x v="0"/>
    <n v="15"/>
    <m/>
    <x v="1"/>
    <s v="USD"/>
    <n v="1416117600"/>
    <n v="1418018400"/>
    <x v="671"/>
    <d v="2014-12-08T06:00:00"/>
    <b v="0"/>
    <b v="1"/>
    <s v="theater/plays"/>
    <x v="3"/>
    <x v="3"/>
  </r>
  <r>
    <x v="0"/>
    <n v="191"/>
    <m/>
    <x v="1"/>
    <s v="USD"/>
    <n v="1340946000"/>
    <n v="1341032400"/>
    <x v="672"/>
    <d v="2012-06-30T05:00:00"/>
    <b v="0"/>
    <b v="0"/>
    <s v="music/indie rock"/>
    <x v="1"/>
    <x v="7"/>
  </r>
  <r>
    <x v="0"/>
    <n v="16"/>
    <m/>
    <x v="1"/>
    <s v="USD"/>
    <n v="1486101600"/>
    <n v="1486360800"/>
    <x v="673"/>
    <d v="2017-02-06T06:00:00"/>
    <b v="0"/>
    <b v="0"/>
    <s v="theater/plays"/>
    <x v="3"/>
    <x v="3"/>
  </r>
  <r>
    <x v="1"/>
    <n v="130"/>
    <m/>
    <x v="1"/>
    <s v="USD"/>
    <n v="1274590800"/>
    <n v="1274677200"/>
    <x v="674"/>
    <d v="2010-05-24T05:00:00"/>
    <b v="0"/>
    <b v="0"/>
    <s v="theater/plays"/>
    <x v="3"/>
    <x v="3"/>
  </r>
  <r>
    <x v="1"/>
    <n v="122"/>
    <m/>
    <x v="1"/>
    <s v="USD"/>
    <n v="1263880800"/>
    <n v="1267509600"/>
    <x v="675"/>
    <d v="2010-03-02T06:00:00"/>
    <b v="0"/>
    <b v="0"/>
    <s v="music/electric music"/>
    <x v="1"/>
    <x v="5"/>
  </r>
  <r>
    <x v="0"/>
    <n v="17"/>
    <m/>
    <x v="1"/>
    <s v="USD"/>
    <n v="1445403600"/>
    <n v="1445922000"/>
    <x v="676"/>
    <d v="2015-10-27T05:00:00"/>
    <b v="0"/>
    <b v="1"/>
    <s v="theater/plays"/>
    <x v="3"/>
    <x v="3"/>
  </r>
  <r>
    <x v="1"/>
    <n v="140"/>
    <m/>
    <x v="1"/>
    <s v="USD"/>
    <n v="1533877200"/>
    <n v="1534050000"/>
    <x v="342"/>
    <d v="2018-08-12T05:00:00"/>
    <b v="0"/>
    <b v="1"/>
    <s v="theater/plays"/>
    <x v="3"/>
    <x v="3"/>
  </r>
  <r>
    <x v="0"/>
    <n v="34"/>
    <m/>
    <x v="1"/>
    <s v="USD"/>
    <n v="1275195600"/>
    <n v="1277528400"/>
    <x v="677"/>
    <d v="2010-06-26T05:00:00"/>
    <b v="0"/>
    <b v="0"/>
    <s v="technology/wearables"/>
    <x v="2"/>
    <x v="8"/>
  </r>
  <r>
    <x v="1"/>
    <n v="3388"/>
    <m/>
    <x v="1"/>
    <s v="USD"/>
    <n v="1318136400"/>
    <n v="1318568400"/>
    <x v="678"/>
    <d v="2011-10-14T05:00:00"/>
    <b v="0"/>
    <b v="0"/>
    <s v="technology/web"/>
    <x v="2"/>
    <x v="2"/>
  </r>
  <r>
    <x v="1"/>
    <n v="280"/>
    <m/>
    <x v="1"/>
    <s v="USD"/>
    <n v="1283403600"/>
    <n v="1284354000"/>
    <x v="679"/>
    <d v="2010-09-13T05:00:00"/>
    <b v="0"/>
    <b v="0"/>
    <s v="theater/plays"/>
    <x v="3"/>
    <x v="3"/>
  </r>
  <r>
    <x v="3"/>
    <n v="614"/>
    <m/>
    <x v="1"/>
    <s v="USD"/>
    <n v="1267423200"/>
    <n v="1269579600"/>
    <x v="680"/>
    <d v="2010-03-26T05:00:00"/>
    <b v="0"/>
    <b v="1"/>
    <s v="film &amp; video/animation"/>
    <x v="4"/>
    <x v="10"/>
  </r>
  <r>
    <x v="1"/>
    <n v="366"/>
    <m/>
    <x v="6"/>
    <s v="EUR"/>
    <n v="1412744400"/>
    <n v="1413781200"/>
    <x v="681"/>
    <d v="2014-10-20T05:00:00"/>
    <b v="0"/>
    <b v="1"/>
    <s v="technology/wearables"/>
    <x v="2"/>
    <x v="8"/>
  </r>
  <r>
    <x v="0"/>
    <n v="1"/>
    <m/>
    <x v="4"/>
    <s v="GBP"/>
    <n v="1277960400"/>
    <n v="1280120400"/>
    <x v="682"/>
    <d v="2010-07-26T05:00:00"/>
    <b v="0"/>
    <b v="0"/>
    <s v="music/electric music"/>
    <x v="1"/>
    <x v="5"/>
  </r>
  <r>
    <x v="1"/>
    <n v="270"/>
    <m/>
    <x v="1"/>
    <s v="USD"/>
    <n v="1458190800"/>
    <n v="1459486800"/>
    <x v="683"/>
    <d v="2016-04-01T05:00:00"/>
    <b v="1"/>
    <b v="1"/>
    <s v="publishing/nonfiction"/>
    <x v="5"/>
    <x v="9"/>
  </r>
  <r>
    <x v="3"/>
    <n v="114"/>
    <m/>
    <x v="1"/>
    <s v="USD"/>
    <n v="1280984400"/>
    <n v="1282539600"/>
    <x v="684"/>
    <d v="2010-08-23T05:00:00"/>
    <b v="0"/>
    <b v="1"/>
    <s v="theater/plays"/>
    <x v="3"/>
    <x v="3"/>
  </r>
  <r>
    <x v="1"/>
    <n v="137"/>
    <m/>
    <x v="1"/>
    <s v="USD"/>
    <n v="1274590800"/>
    <n v="1275886800"/>
    <x v="674"/>
    <d v="2010-06-07T05:00:00"/>
    <b v="0"/>
    <b v="0"/>
    <s v="photography/photography books"/>
    <x v="7"/>
    <x v="14"/>
  </r>
  <r>
    <x v="1"/>
    <n v="3205"/>
    <m/>
    <x v="1"/>
    <s v="USD"/>
    <n v="1351400400"/>
    <n v="1355983200"/>
    <x v="685"/>
    <d v="2012-12-20T06:00:00"/>
    <b v="0"/>
    <b v="0"/>
    <s v="theater/plays"/>
    <x v="3"/>
    <x v="3"/>
  </r>
  <r>
    <x v="1"/>
    <n v="288"/>
    <m/>
    <x v="3"/>
    <s v="DKK"/>
    <n v="1514354400"/>
    <n v="1515391200"/>
    <x v="605"/>
    <d v="2018-01-08T06:00:00"/>
    <b v="0"/>
    <b v="1"/>
    <s v="theater/plays"/>
    <x v="3"/>
    <x v="3"/>
  </r>
  <r>
    <x v="1"/>
    <n v="148"/>
    <m/>
    <x v="1"/>
    <s v="USD"/>
    <n v="1421733600"/>
    <n v="1422252000"/>
    <x v="686"/>
    <d v="2015-01-26T06:00:00"/>
    <b v="0"/>
    <b v="0"/>
    <s v="theater/plays"/>
    <x v="3"/>
    <x v="3"/>
  </r>
  <r>
    <x v="1"/>
    <n v="114"/>
    <m/>
    <x v="1"/>
    <s v="USD"/>
    <n v="1305176400"/>
    <n v="1305522000"/>
    <x v="687"/>
    <d v="2011-05-16T05:00:00"/>
    <b v="0"/>
    <b v="0"/>
    <s v="film &amp; video/drama"/>
    <x v="4"/>
    <x v="6"/>
  </r>
  <r>
    <x v="1"/>
    <n v="1518"/>
    <m/>
    <x v="0"/>
    <s v="CAD"/>
    <n v="1414126800"/>
    <n v="1414904400"/>
    <x v="688"/>
    <d v="2014-11-02T05:00:00"/>
    <b v="0"/>
    <b v="0"/>
    <s v="music/rock"/>
    <x v="1"/>
    <x v="1"/>
  </r>
  <r>
    <x v="0"/>
    <n v="1274"/>
    <m/>
    <x v="1"/>
    <s v="USD"/>
    <n v="1517810400"/>
    <n v="1520402400"/>
    <x v="689"/>
    <d v="2018-03-07T06:00:00"/>
    <b v="0"/>
    <b v="0"/>
    <s v="music/electric music"/>
    <x v="1"/>
    <x v="5"/>
  </r>
  <r>
    <x v="0"/>
    <n v="210"/>
    <m/>
    <x v="6"/>
    <s v="EUR"/>
    <n v="1564635600"/>
    <n v="1567141200"/>
    <x v="690"/>
    <d v="2019-08-30T05:00:00"/>
    <b v="0"/>
    <b v="1"/>
    <s v="games/video games"/>
    <x v="6"/>
    <x v="11"/>
  </r>
  <r>
    <x v="1"/>
    <n v="166"/>
    <m/>
    <x v="1"/>
    <s v="USD"/>
    <n v="1500699600"/>
    <n v="1501131600"/>
    <x v="691"/>
    <d v="2017-07-27T05:00:00"/>
    <b v="0"/>
    <b v="0"/>
    <s v="music/rock"/>
    <x v="1"/>
    <x v="1"/>
  </r>
  <r>
    <x v="1"/>
    <n v="100"/>
    <m/>
    <x v="2"/>
    <s v="AUD"/>
    <n v="1354082400"/>
    <n v="1355032800"/>
    <x v="692"/>
    <d v="2012-12-09T06:00:00"/>
    <b v="0"/>
    <b v="0"/>
    <s v="music/jazz"/>
    <x v="1"/>
    <x v="17"/>
  </r>
  <r>
    <x v="1"/>
    <n v="235"/>
    <m/>
    <x v="1"/>
    <s v="USD"/>
    <n v="1336453200"/>
    <n v="1339477200"/>
    <x v="693"/>
    <d v="2012-06-12T05:00:00"/>
    <b v="0"/>
    <b v="1"/>
    <s v="theater/plays"/>
    <x v="3"/>
    <x v="3"/>
  </r>
  <r>
    <x v="1"/>
    <n v="148"/>
    <m/>
    <x v="1"/>
    <s v="USD"/>
    <n v="1305262800"/>
    <n v="1305954000"/>
    <x v="694"/>
    <d v="2011-05-21T05:00:00"/>
    <b v="0"/>
    <b v="0"/>
    <s v="music/rock"/>
    <x v="1"/>
    <x v="1"/>
  </r>
  <r>
    <x v="1"/>
    <n v="198"/>
    <m/>
    <x v="1"/>
    <s v="USD"/>
    <n v="1492232400"/>
    <n v="1494392400"/>
    <x v="695"/>
    <d v="2017-05-10T05:00:00"/>
    <b v="1"/>
    <b v="1"/>
    <s v="music/indie rock"/>
    <x v="1"/>
    <x v="7"/>
  </r>
  <r>
    <x v="0"/>
    <n v="248"/>
    <m/>
    <x v="2"/>
    <s v="AUD"/>
    <n v="1537333200"/>
    <n v="1537419600"/>
    <x v="123"/>
    <d v="2018-09-20T05:00:00"/>
    <b v="0"/>
    <b v="0"/>
    <s v="film &amp; video/science fiction"/>
    <x v="4"/>
    <x v="22"/>
  </r>
  <r>
    <x v="0"/>
    <n v="513"/>
    <m/>
    <x v="1"/>
    <s v="USD"/>
    <n v="1444107600"/>
    <n v="1447999200"/>
    <x v="696"/>
    <d v="2015-11-20T06:00:00"/>
    <b v="0"/>
    <b v="0"/>
    <s v="publishing/translations"/>
    <x v="5"/>
    <x v="18"/>
  </r>
  <r>
    <x v="1"/>
    <n v="150"/>
    <m/>
    <x v="1"/>
    <s v="USD"/>
    <n v="1386741600"/>
    <n v="1388037600"/>
    <x v="626"/>
    <d v="2013-12-26T06:00:00"/>
    <b v="0"/>
    <b v="0"/>
    <s v="theater/plays"/>
    <x v="3"/>
    <x v="3"/>
  </r>
  <r>
    <x v="0"/>
    <n v="3410"/>
    <m/>
    <x v="1"/>
    <s v="USD"/>
    <n v="1376542800"/>
    <n v="1378789200"/>
    <x v="697"/>
    <d v="2013-09-10T05:00:00"/>
    <b v="0"/>
    <b v="0"/>
    <s v="games/video games"/>
    <x v="6"/>
    <x v="11"/>
  </r>
  <r>
    <x v="1"/>
    <n v="216"/>
    <m/>
    <x v="6"/>
    <s v="EUR"/>
    <n v="1397451600"/>
    <n v="1398056400"/>
    <x v="698"/>
    <d v="2014-04-21T05:00:00"/>
    <b v="0"/>
    <b v="1"/>
    <s v="theater/plays"/>
    <x v="3"/>
    <x v="3"/>
  </r>
  <r>
    <x v="3"/>
    <n v="26"/>
    <m/>
    <x v="1"/>
    <s v="USD"/>
    <n v="1548482400"/>
    <n v="1550815200"/>
    <x v="699"/>
    <d v="2019-02-22T06:00:00"/>
    <b v="0"/>
    <b v="0"/>
    <s v="theater/plays"/>
    <x v="3"/>
    <x v="3"/>
  </r>
  <r>
    <x v="1"/>
    <n v="5139"/>
    <m/>
    <x v="1"/>
    <s v="USD"/>
    <n v="1549692000"/>
    <n v="1550037600"/>
    <x v="700"/>
    <d v="2019-02-13T06:00:00"/>
    <b v="0"/>
    <b v="0"/>
    <s v="music/indie rock"/>
    <x v="1"/>
    <x v="7"/>
  </r>
  <r>
    <x v="1"/>
    <n v="2353"/>
    <m/>
    <x v="1"/>
    <s v="USD"/>
    <n v="1492059600"/>
    <n v="1492923600"/>
    <x v="701"/>
    <d v="2017-04-23T05:00:00"/>
    <b v="0"/>
    <b v="0"/>
    <s v="theater/plays"/>
    <x v="3"/>
    <x v="3"/>
  </r>
  <r>
    <x v="1"/>
    <n v="78"/>
    <m/>
    <x v="6"/>
    <s v="EUR"/>
    <n v="1463979600"/>
    <n v="1467522000"/>
    <x v="702"/>
    <d v="2016-07-03T05:00:00"/>
    <b v="0"/>
    <b v="0"/>
    <s v="technology/web"/>
    <x v="2"/>
    <x v="2"/>
  </r>
  <r>
    <x v="0"/>
    <n v="10"/>
    <m/>
    <x v="1"/>
    <s v="USD"/>
    <n v="1415253600"/>
    <n v="1416117600"/>
    <x v="703"/>
    <d v="2014-11-16T06:00:00"/>
    <b v="0"/>
    <b v="0"/>
    <s v="music/rock"/>
    <x v="1"/>
    <x v="1"/>
  </r>
  <r>
    <x v="0"/>
    <n v="2201"/>
    <m/>
    <x v="1"/>
    <s v="USD"/>
    <n v="1562216400"/>
    <n v="1563771600"/>
    <x v="704"/>
    <d v="2019-07-22T05:00:00"/>
    <b v="0"/>
    <b v="0"/>
    <s v="theater/plays"/>
    <x v="3"/>
    <x v="3"/>
  </r>
  <r>
    <x v="0"/>
    <n v="676"/>
    <m/>
    <x v="1"/>
    <s v="USD"/>
    <n v="1316754000"/>
    <n v="1319259600"/>
    <x v="431"/>
    <d v="2011-10-22T05:00:00"/>
    <b v="0"/>
    <b v="0"/>
    <s v="theater/plays"/>
    <x v="3"/>
    <x v="3"/>
  </r>
  <r>
    <x v="1"/>
    <n v="174"/>
    <m/>
    <x v="5"/>
    <s v="CHF"/>
    <n v="1313211600"/>
    <n v="1313643600"/>
    <x v="705"/>
    <d v="2011-08-18T05:00:00"/>
    <b v="0"/>
    <b v="0"/>
    <s v="film &amp; video/animation"/>
    <x v="4"/>
    <x v="10"/>
  </r>
  <r>
    <x v="0"/>
    <n v="831"/>
    <m/>
    <x v="1"/>
    <s v="USD"/>
    <n v="1439528400"/>
    <n v="1440306000"/>
    <x v="706"/>
    <d v="2015-08-23T05:00:00"/>
    <b v="0"/>
    <b v="1"/>
    <s v="theater/plays"/>
    <x v="3"/>
    <x v="3"/>
  </r>
  <r>
    <x v="1"/>
    <n v="164"/>
    <m/>
    <x v="1"/>
    <s v="USD"/>
    <n v="1469163600"/>
    <n v="1470805200"/>
    <x v="707"/>
    <d v="2016-08-10T05:00:00"/>
    <b v="0"/>
    <b v="1"/>
    <s v="film &amp; video/drama"/>
    <x v="4"/>
    <x v="6"/>
  </r>
  <r>
    <x v="3"/>
    <n v="56"/>
    <m/>
    <x v="5"/>
    <s v="CHF"/>
    <n v="1288501200"/>
    <n v="1292911200"/>
    <x v="708"/>
    <d v="2010-12-21T06:00:00"/>
    <b v="0"/>
    <b v="0"/>
    <s v="theater/plays"/>
    <x v="3"/>
    <x v="3"/>
  </r>
  <r>
    <x v="1"/>
    <n v="161"/>
    <m/>
    <x v="1"/>
    <s v="USD"/>
    <n v="1298959200"/>
    <n v="1301374800"/>
    <x v="709"/>
    <d v="2011-03-29T05:00:00"/>
    <b v="0"/>
    <b v="1"/>
    <s v="film &amp; video/animation"/>
    <x v="4"/>
    <x v="10"/>
  </r>
  <r>
    <x v="1"/>
    <n v="138"/>
    <m/>
    <x v="1"/>
    <s v="USD"/>
    <n v="1387260000"/>
    <n v="1387864800"/>
    <x v="710"/>
    <d v="2013-12-24T06:00:00"/>
    <b v="0"/>
    <b v="0"/>
    <s v="music/rock"/>
    <x v="1"/>
    <x v="1"/>
  </r>
  <r>
    <x v="1"/>
    <n v="3308"/>
    <m/>
    <x v="1"/>
    <s v="USD"/>
    <n v="1457244000"/>
    <n v="1458190800"/>
    <x v="711"/>
    <d v="2016-03-17T05:00:00"/>
    <b v="0"/>
    <b v="0"/>
    <s v="technology/web"/>
    <x v="2"/>
    <x v="2"/>
  </r>
  <r>
    <x v="1"/>
    <n v="127"/>
    <m/>
    <x v="2"/>
    <s v="AUD"/>
    <n v="1556341200"/>
    <n v="1559278800"/>
    <x v="157"/>
    <d v="2019-05-31T05:00:00"/>
    <b v="0"/>
    <b v="1"/>
    <s v="film &amp; video/animation"/>
    <x v="4"/>
    <x v="10"/>
  </r>
  <r>
    <x v="1"/>
    <n v="207"/>
    <m/>
    <x v="6"/>
    <s v="EUR"/>
    <n v="1522126800"/>
    <n v="1522731600"/>
    <x v="630"/>
    <d v="2018-04-03T05:00:00"/>
    <b v="0"/>
    <b v="1"/>
    <s v="music/jazz"/>
    <x v="1"/>
    <x v="17"/>
  </r>
  <r>
    <x v="0"/>
    <n v="859"/>
    <m/>
    <x v="0"/>
    <s v="CAD"/>
    <n v="1305954000"/>
    <n v="1306731600"/>
    <x v="712"/>
    <d v="2011-05-30T05:00:00"/>
    <b v="0"/>
    <b v="0"/>
    <s v="music/rock"/>
    <x v="1"/>
    <x v="1"/>
  </r>
  <r>
    <x v="2"/>
    <n v="31"/>
    <m/>
    <x v="1"/>
    <s v="USD"/>
    <n v="1350709200"/>
    <n v="1352527200"/>
    <x v="93"/>
    <d v="2012-11-10T06:00:00"/>
    <b v="0"/>
    <b v="0"/>
    <s v="film &amp; video/animation"/>
    <x v="4"/>
    <x v="10"/>
  </r>
  <r>
    <x v="0"/>
    <n v="45"/>
    <m/>
    <x v="1"/>
    <s v="USD"/>
    <n v="1401166800"/>
    <n v="1404363600"/>
    <x v="713"/>
    <d v="2014-07-03T05:00:00"/>
    <b v="0"/>
    <b v="0"/>
    <s v="theater/plays"/>
    <x v="3"/>
    <x v="3"/>
  </r>
  <r>
    <x v="3"/>
    <n v="1113"/>
    <m/>
    <x v="1"/>
    <s v="USD"/>
    <n v="1266127200"/>
    <n v="1266645600"/>
    <x v="714"/>
    <d v="2010-02-20T06:00:00"/>
    <b v="0"/>
    <b v="0"/>
    <s v="theater/plays"/>
    <x v="3"/>
    <x v="3"/>
  </r>
  <r>
    <x v="0"/>
    <n v="6"/>
    <m/>
    <x v="1"/>
    <s v="USD"/>
    <n v="1481436000"/>
    <n v="1482818400"/>
    <x v="715"/>
    <d v="2016-12-27T06:00:00"/>
    <b v="0"/>
    <b v="0"/>
    <s v="food/food trucks"/>
    <x v="0"/>
    <x v="0"/>
  </r>
  <r>
    <x v="0"/>
    <n v="7"/>
    <m/>
    <x v="1"/>
    <s v="USD"/>
    <n v="1372222800"/>
    <n v="1374642000"/>
    <x v="716"/>
    <d v="2013-07-24T05:00:00"/>
    <b v="0"/>
    <b v="1"/>
    <s v="theater/plays"/>
    <x v="3"/>
    <x v="3"/>
  </r>
  <r>
    <x v="1"/>
    <n v="181"/>
    <m/>
    <x v="5"/>
    <s v="CHF"/>
    <n v="1372136400"/>
    <n v="1372482000"/>
    <x v="448"/>
    <d v="2013-06-29T05:00:00"/>
    <b v="0"/>
    <b v="0"/>
    <s v="publishing/nonfiction"/>
    <x v="5"/>
    <x v="9"/>
  </r>
  <r>
    <x v="1"/>
    <n v="110"/>
    <m/>
    <x v="1"/>
    <s v="USD"/>
    <n v="1513922400"/>
    <n v="1514959200"/>
    <x v="717"/>
    <d v="2018-01-03T06:00:00"/>
    <b v="0"/>
    <b v="0"/>
    <s v="music/rock"/>
    <x v="1"/>
    <x v="1"/>
  </r>
  <r>
    <x v="0"/>
    <n v="31"/>
    <m/>
    <x v="1"/>
    <s v="USD"/>
    <n v="1477976400"/>
    <n v="1478235600"/>
    <x v="718"/>
    <d v="2016-11-04T05:00:00"/>
    <b v="0"/>
    <b v="0"/>
    <s v="film &amp; video/drama"/>
    <x v="4"/>
    <x v="6"/>
  </r>
  <r>
    <x v="0"/>
    <n v="78"/>
    <m/>
    <x v="1"/>
    <s v="USD"/>
    <n v="1407474000"/>
    <n v="1408078800"/>
    <x v="719"/>
    <d v="2014-08-15T05:00:00"/>
    <b v="0"/>
    <b v="1"/>
    <s v="games/mobile games"/>
    <x v="6"/>
    <x v="20"/>
  </r>
  <r>
    <x v="1"/>
    <n v="185"/>
    <m/>
    <x v="1"/>
    <s v="USD"/>
    <n v="1546149600"/>
    <n v="1548136800"/>
    <x v="720"/>
    <d v="2019-01-22T06:00:00"/>
    <b v="0"/>
    <b v="0"/>
    <s v="technology/web"/>
    <x v="2"/>
    <x v="2"/>
  </r>
  <r>
    <x v="1"/>
    <n v="121"/>
    <m/>
    <x v="1"/>
    <s v="USD"/>
    <n v="1338440400"/>
    <n v="1340859600"/>
    <x v="721"/>
    <d v="2012-06-28T05:00:00"/>
    <b v="0"/>
    <b v="1"/>
    <s v="theater/plays"/>
    <x v="3"/>
    <x v="3"/>
  </r>
  <r>
    <x v="0"/>
    <n v="1225"/>
    <m/>
    <x v="4"/>
    <s v="GBP"/>
    <n v="1454133600"/>
    <n v="1454479200"/>
    <x v="722"/>
    <d v="2016-02-03T06:00:00"/>
    <b v="0"/>
    <b v="0"/>
    <s v="theater/plays"/>
    <x v="3"/>
    <x v="3"/>
  </r>
  <r>
    <x v="0"/>
    <n v="1"/>
    <m/>
    <x v="5"/>
    <s v="CHF"/>
    <n v="1434085200"/>
    <n v="1434430800"/>
    <x v="139"/>
    <d v="2015-06-16T05:00:00"/>
    <b v="0"/>
    <b v="0"/>
    <s v="music/rock"/>
    <x v="1"/>
    <x v="1"/>
  </r>
  <r>
    <x v="1"/>
    <n v="106"/>
    <m/>
    <x v="1"/>
    <s v="USD"/>
    <n v="1577772000"/>
    <n v="1579672800"/>
    <x v="723"/>
    <d v="2020-01-22T06:00:00"/>
    <b v="0"/>
    <b v="1"/>
    <s v="photography/photography books"/>
    <x v="7"/>
    <x v="14"/>
  </r>
  <r>
    <x v="1"/>
    <n v="142"/>
    <m/>
    <x v="1"/>
    <s v="USD"/>
    <n v="1562216400"/>
    <n v="1562389200"/>
    <x v="704"/>
    <d v="2019-07-06T05:00:00"/>
    <b v="0"/>
    <b v="0"/>
    <s v="photography/photography books"/>
    <x v="7"/>
    <x v="14"/>
  </r>
  <r>
    <x v="1"/>
    <n v="233"/>
    <m/>
    <x v="1"/>
    <s v="USD"/>
    <n v="1548568800"/>
    <n v="1551506400"/>
    <x v="724"/>
    <d v="2019-03-02T06:00:00"/>
    <b v="0"/>
    <b v="0"/>
    <s v="theater/plays"/>
    <x v="3"/>
    <x v="3"/>
  </r>
  <r>
    <x v="1"/>
    <n v="218"/>
    <m/>
    <x v="1"/>
    <s v="USD"/>
    <n v="1514872800"/>
    <n v="1516600800"/>
    <x v="725"/>
    <d v="2018-01-22T06:00:00"/>
    <b v="0"/>
    <b v="0"/>
    <s v="music/rock"/>
    <x v="1"/>
    <x v="1"/>
  </r>
  <r>
    <x v="0"/>
    <n v="67"/>
    <m/>
    <x v="2"/>
    <s v="AUD"/>
    <n v="1416031200"/>
    <n v="1420437600"/>
    <x v="660"/>
    <d v="2015-01-05T06:00:00"/>
    <b v="0"/>
    <b v="0"/>
    <s v="film &amp; video/documentary"/>
    <x v="4"/>
    <x v="4"/>
  </r>
  <r>
    <x v="1"/>
    <n v="76"/>
    <m/>
    <x v="1"/>
    <s v="USD"/>
    <n v="1330927200"/>
    <n v="1332997200"/>
    <x v="726"/>
    <d v="2012-03-29T05:00:00"/>
    <b v="0"/>
    <b v="1"/>
    <s v="film &amp; video/drama"/>
    <x v="4"/>
    <x v="6"/>
  </r>
  <r>
    <x v="1"/>
    <n v="43"/>
    <m/>
    <x v="1"/>
    <s v="USD"/>
    <n v="1571115600"/>
    <n v="1574920800"/>
    <x v="727"/>
    <d v="2019-11-28T06:00:00"/>
    <b v="0"/>
    <b v="1"/>
    <s v="theater/plays"/>
    <x v="3"/>
    <x v="3"/>
  </r>
  <r>
    <x v="0"/>
    <n v="19"/>
    <m/>
    <x v="1"/>
    <s v="USD"/>
    <n v="1463461200"/>
    <n v="1464930000"/>
    <x v="728"/>
    <d v="2016-06-03T05:00:00"/>
    <b v="0"/>
    <b v="0"/>
    <s v="food/food trucks"/>
    <x v="0"/>
    <x v="0"/>
  </r>
  <r>
    <x v="0"/>
    <n v="2108"/>
    <m/>
    <x v="5"/>
    <s v="CHF"/>
    <n v="1344920400"/>
    <n v="1345006800"/>
    <x v="729"/>
    <d v="2012-08-15T05:00:00"/>
    <b v="0"/>
    <b v="0"/>
    <s v="film &amp; video/documentary"/>
    <x v="4"/>
    <x v="4"/>
  </r>
  <r>
    <x v="1"/>
    <n v="221"/>
    <m/>
    <x v="1"/>
    <s v="USD"/>
    <n v="1511848800"/>
    <n v="1512712800"/>
    <x v="730"/>
    <d v="2017-12-08T06:00:00"/>
    <b v="0"/>
    <b v="1"/>
    <s v="theater/plays"/>
    <x v="3"/>
    <x v="3"/>
  </r>
  <r>
    <x v="0"/>
    <n v="679"/>
    <m/>
    <x v="1"/>
    <s v="USD"/>
    <n v="1452319200"/>
    <n v="1452492000"/>
    <x v="731"/>
    <d v="2016-01-11T06:00:00"/>
    <b v="0"/>
    <b v="1"/>
    <s v="games/video games"/>
    <x v="6"/>
    <x v="11"/>
  </r>
  <r>
    <x v="1"/>
    <n v="2805"/>
    <m/>
    <x v="0"/>
    <s v="CAD"/>
    <n v="1523854800"/>
    <n v="1524286800"/>
    <x v="78"/>
    <d v="2018-04-21T05:00:00"/>
    <b v="0"/>
    <b v="0"/>
    <s v="publishing/nonfiction"/>
    <x v="5"/>
    <x v="9"/>
  </r>
  <r>
    <x v="1"/>
    <n v="68"/>
    <m/>
    <x v="1"/>
    <s v="USD"/>
    <n v="1346043600"/>
    <n v="1346907600"/>
    <x v="732"/>
    <d v="2012-09-06T05:00:00"/>
    <b v="0"/>
    <b v="0"/>
    <s v="games/video games"/>
    <x v="6"/>
    <x v="11"/>
  </r>
  <r>
    <x v="0"/>
    <n v="36"/>
    <m/>
    <x v="3"/>
    <s v="DKK"/>
    <n v="1464325200"/>
    <n v="1464498000"/>
    <x v="733"/>
    <d v="2016-05-29T05:00:00"/>
    <b v="0"/>
    <b v="1"/>
    <s v="music/rock"/>
    <x v="1"/>
    <x v="1"/>
  </r>
  <r>
    <x v="1"/>
    <n v="183"/>
    <m/>
    <x v="0"/>
    <s v="CAD"/>
    <n v="1511935200"/>
    <n v="1514181600"/>
    <x v="734"/>
    <d v="2017-12-25T06:00:00"/>
    <b v="0"/>
    <b v="0"/>
    <s v="music/rock"/>
    <x v="1"/>
    <x v="1"/>
  </r>
  <r>
    <x v="1"/>
    <n v="133"/>
    <m/>
    <x v="1"/>
    <s v="USD"/>
    <n v="1392012000"/>
    <n v="1392184800"/>
    <x v="406"/>
    <d v="2014-02-12T06:00:00"/>
    <b v="1"/>
    <b v="1"/>
    <s v="theater/plays"/>
    <x v="3"/>
    <x v="3"/>
  </r>
  <r>
    <x v="1"/>
    <n v="2489"/>
    <m/>
    <x v="6"/>
    <s v="EUR"/>
    <n v="1556946000"/>
    <n v="1559365200"/>
    <x v="735"/>
    <d v="2019-06-01T05:00:00"/>
    <b v="0"/>
    <b v="1"/>
    <s v="publishing/nonfiction"/>
    <x v="5"/>
    <x v="9"/>
  </r>
  <r>
    <x v="1"/>
    <n v="69"/>
    <m/>
    <x v="1"/>
    <s v="USD"/>
    <n v="1548050400"/>
    <n v="1549173600"/>
    <x v="736"/>
    <d v="2019-02-03T06:00:00"/>
    <b v="0"/>
    <b v="1"/>
    <s v="theater/plays"/>
    <x v="3"/>
    <x v="3"/>
  </r>
  <r>
    <x v="0"/>
    <n v="47"/>
    <m/>
    <x v="1"/>
    <s v="USD"/>
    <n v="1353736800"/>
    <n v="1355032800"/>
    <x v="737"/>
    <d v="2012-12-09T06:00:00"/>
    <b v="1"/>
    <b v="0"/>
    <s v="games/video games"/>
    <x v="6"/>
    <x v="11"/>
  </r>
  <r>
    <x v="1"/>
    <n v="279"/>
    <m/>
    <x v="4"/>
    <s v="GBP"/>
    <n v="1532840400"/>
    <n v="1533963600"/>
    <x v="192"/>
    <d v="2018-08-11T05:00:00"/>
    <b v="0"/>
    <b v="1"/>
    <s v="music/rock"/>
    <x v="1"/>
    <x v="1"/>
  </r>
  <r>
    <x v="1"/>
    <n v="210"/>
    <m/>
    <x v="1"/>
    <s v="USD"/>
    <n v="1488261600"/>
    <n v="1489381200"/>
    <x v="738"/>
    <d v="2017-03-13T05:00:00"/>
    <b v="0"/>
    <b v="0"/>
    <s v="film &amp; video/documentary"/>
    <x v="4"/>
    <x v="4"/>
  </r>
  <r>
    <x v="1"/>
    <n v="2100"/>
    <m/>
    <x v="1"/>
    <s v="USD"/>
    <n v="1393567200"/>
    <n v="1395032400"/>
    <x v="739"/>
    <d v="2014-03-17T05:00:00"/>
    <b v="0"/>
    <b v="0"/>
    <s v="music/rock"/>
    <x v="1"/>
    <x v="1"/>
  </r>
  <r>
    <x v="1"/>
    <n v="252"/>
    <m/>
    <x v="1"/>
    <s v="USD"/>
    <n v="1410325200"/>
    <n v="1412485200"/>
    <x v="613"/>
    <d v="2014-10-05T05:00:00"/>
    <b v="1"/>
    <b v="1"/>
    <s v="music/rock"/>
    <x v="1"/>
    <x v="1"/>
  </r>
  <r>
    <x v="1"/>
    <n v="1280"/>
    <m/>
    <x v="1"/>
    <s v="USD"/>
    <n v="1276923600"/>
    <n v="1279688400"/>
    <x v="740"/>
    <d v="2010-07-21T05:00:00"/>
    <b v="0"/>
    <b v="1"/>
    <s v="publishing/nonfiction"/>
    <x v="5"/>
    <x v="9"/>
  </r>
  <r>
    <x v="1"/>
    <n v="157"/>
    <m/>
    <x v="4"/>
    <s v="GBP"/>
    <n v="1500958800"/>
    <n v="1501995600"/>
    <x v="145"/>
    <d v="2017-08-06T05:00:00"/>
    <b v="0"/>
    <b v="0"/>
    <s v="film &amp; video/shorts"/>
    <x v="4"/>
    <x v="12"/>
  </r>
  <r>
    <x v="1"/>
    <n v="194"/>
    <m/>
    <x v="1"/>
    <s v="USD"/>
    <n v="1292220000"/>
    <n v="1294639200"/>
    <x v="741"/>
    <d v="2011-01-10T06:00:00"/>
    <b v="0"/>
    <b v="1"/>
    <s v="theater/plays"/>
    <x v="3"/>
    <x v="3"/>
  </r>
  <r>
    <x v="1"/>
    <n v="82"/>
    <m/>
    <x v="2"/>
    <s v="AUD"/>
    <n v="1304398800"/>
    <n v="1305435600"/>
    <x v="742"/>
    <d v="2011-05-15T05:00:00"/>
    <b v="0"/>
    <b v="1"/>
    <s v="film &amp; video/drama"/>
    <x v="4"/>
    <x v="6"/>
  </r>
  <r>
    <x v="0"/>
    <n v="70"/>
    <m/>
    <x v="1"/>
    <s v="USD"/>
    <n v="1535432400"/>
    <n v="1537592400"/>
    <x v="202"/>
    <d v="2018-09-22T05:00:00"/>
    <b v="0"/>
    <b v="0"/>
    <s v="theater/plays"/>
    <x v="3"/>
    <x v="3"/>
  </r>
  <r>
    <x v="0"/>
    <n v="154"/>
    <m/>
    <x v="1"/>
    <s v="USD"/>
    <n v="1433826000"/>
    <n v="1435122000"/>
    <x v="743"/>
    <d v="2015-06-24T05:00:00"/>
    <b v="0"/>
    <b v="0"/>
    <s v="theater/plays"/>
    <x v="3"/>
    <x v="3"/>
  </r>
  <r>
    <x v="0"/>
    <n v="22"/>
    <m/>
    <x v="1"/>
    <s v="USD"/>
    <n v="1514959200"/>
    <n v="1520056800"/>
    <x v="744"/>
    <d v="2018-03-03T06:00:00"/>
    <b v="0"/>
    <b v="0"/>
    <s v="theater/plays"/>
    <x v="3"/>
    <x v="3"/>
  </r>
  <r>
    <x v="1"/>
    <n v="4233"/>
    <m/>
    <x v="1"/>
    <s v="USD"/>
    <n v="1332738000"/>
    <n v="1335675600"/>
    <x v="745"/>
    <d v="2012-04-29T05:00:00"/>
    <b v="0"/>
    <b v="0"/>
    <s v="photography/photography books"/>
    <x v="7"/>
    <x v="14"/>
  </r>
  <r>
    <x v="1"/>
    <n v="1297"/>
    <m/>
    <x v="3"/>
    <s v="DKK"/>
    <n v="1445490000"/>
    <n v="1448431200"/>
    <x v="746"/>
    <d v="2015-11-25T06:00:00"/>
    <b v="1"/>
    <b v="0"/>
    <s v="publishing/translations"/>
    <x v="5"/>
    <x v="18"/>
  </r>
  <r>
    <x v="1"/>
    <n v="165"/>
    <m/>
    <x v="3"/>
    <s v="DKK"/>
    <n v="1297663200"/>
    <n v="1298613600"/>
    <x v="747"/>
    <d v="2011-02-25T06:00:00"/>
    <b v="0"/>
    <b v="0"/>
    <s v="publishing/translations"/>
    <x v="5"/>
    <x v="18"/>
  </r>
  <r>
    <x v="1"/>
    <n v="119"/>
    <m/>
    <x v="1"/>
    <s v="USD"/>
    <n v="1371963600"/>
    <n v="1372482000"/>
    <x v="362"/>
    <d v="2013-06-29T05:00:00"/>
    <b v="0"/>
    <b v="0"/>
    <s v="theater/plays"/>
    <x v="3"/>
    <x v="3"/>
  </r>
  <r>
    <x v="0"/>
    <n v="1758"/>
    <m/>
    <x v="1"/>
    <s v="USD"/>
    <n v="1425103200"/>
    <n v="1425621600"/>
    <x v="748"/>
    <d v="2015-03-06T06:00:00"/>
    <b v="0"/>
    <b v="0"/>
    <s v="technology/web"/>
    <x v="2"/>
    <x v="2"/>
  </r>
  <r>
    <x v="0"/>
    <n v="94"/>
    <m/>
    <x v="1"/>
    <s v="USD"/>
    <n v="1265349600"/>
    <n v="1266300000"/>
    <x v="749"/>
    <d v="2010-02-16T06:00:00"/>
    <b v="0"/>
    <b v="0"/>
    <s v="music/indie rock"/>
    <x v="1"/>
    <x v="7"/>
  </r>
  <r>
    <x v="1"/>
    <n v="1797"/>
    <m/>
    <x v="1"/>
    <s v="USD"/>
    <n v="1301202000"/>
    <n v="1305867600"/>
    <x v="643"/>
    <d v="2011-05-20T05:00:00"/>
    <b v="0"/>
    <b v="0"/>
    <s v="music/jazz"/>
    <x v="1"/>
    <x v="17"/>
  </r>
  <r>
    <x v="1"/>
    <n v="261"/>
    <m/>
    <x v="1"/>
    <s v="USD"/>
    <n v="1538024400"/>
    <n v="1538802000"/>
    <x v="750"/>
    <d v="2018-10-06T05:00:00"/>
    <b v="0"/>
    <b v="0"/>
    <s v="theater/plays"/>
    <x v="3"/>
    <x v="3"/>
  </r>
  <r>
    <x v="1"/>
    <n v="157"/>
    <m/>
    <x v="1"/>
    <s v="USD"/>
    <n v="1395032400"/>
    <n v="1398920400"/>
    <x v="751"/>
    <d v="2014-05-01T05:00:00"/>
    <b v="0"/>
    <b v="1"/>
    <s v="film &amp; video/documentary"/>
    <x v="4"/>
    <x v="4"/>
  </r>
  <r>
    <x v="1"/>
    <n v="3533"/>
    <m/>
    <x v="1"/>
    <s v="USD"/>
    <n v="1405486800"/>
    <n v="1405659600"/>
    <x v="752"/>
    <d v="2014-07-18T05:00:00"/>
    <b v="0"/>
    <b v="1"/>
    <s v="theater/plays"/>
    <x v="3"/>
    <x v="3"/>
  </r>
  <r>
    <x v="1"/>
    <n v="155"/>
    <m/>
    <x v="1"/>
    <s v="USD"/>
    <n v="1455861600"/>
    <n v="1457244000"/>
    <x v="753"/>
    <d v="2016-03-06T06:00:00"/>
    <b v="0"/>
    <b v="0"/>
    <s v="technology/web"/>
    <x v="2"/>
    <x v="2"/>
  </r>
  <r>
    <x v="1"/>
    <n v="132"/>
    <m/>
    <x v="6"/>
    <s v="EUR"/>
    <n v="1529038800"/>
    <n v="1529298000"/>
    <x v="754"/>
    <d v="2018-06-18T05:00:00"/>
    <b v="0"/>
    <b v="0"/>
    <s v="technology/wearables"/>
    <x v="2"/>
    <x v="8"/>
  </r>
  <r>
    <x v="0"/>
    <n v="33"/>
    <m/>
    <x v="1"/>
    <s v="USD"/>
    <n v="1535259600"/>
    <n v="1535778000"/>
    <x v="755"/>
    <d v="2018-09-01T05:00:00"/>
    <b v="0"/>
    <b v="0"/>
    <s v="photography/photography books"/>
    <x v="7"/>
    <x v="14"/>
  </r>
  <r>
    <x v="3"/>
    <n v="94"/>
    <m/>
    <x v="1"/>
    <s v="USD"/>
    <n v="1327212000"/>
    <n v="1327471200"/>
    <x v="756"/>
    <d v="2012-01-25T06:00:00"/>
    <b v="0"/>
    <b v="0"/>
    <s v="film &amp; video/documentary"/>
    <x v="4"/>
    <x v="4"/>
  </r>
  <r>
    <x v="1"/>
    <n v="1354"/>
    <m/>
    <x v="4"/>
    <s v="GBP"/>
    <n v="1526360400"/>
    <n v="1529557200"/>
    <x v="757"/>
    <d v="2018-06-21T05:00:00"/>
    <b v="0"/>
    <b v="0"/>
    <s v="technology/web"/>
    <x v="2"/>
    <x v="2"/>
  </r>
  <r>
    <x v="1"/>
    <n v="48"/>
    <m/>
    <x v="1"/>
    <s v="USD"/>
    <n v="1532149200"/>
    <n v="1535259600"/>
    <x v="758"/>
    <d v="2018-08-26T05:00:00"/>
    <b v="1"/>
    <b v="1"/>
    <s v="technology/web"/>
    <x v="2"/>
    <x v="2"/>
  </r>
  <r>
    <x v="1"/>
    <n v="110"/>
    <m/>
    <x v="1"/>
    <s v="USD"/>
    <n v="1515304800"/>
    <n v="1515564000"/>
    <x v="759"/>
    <d v="2018-01-10T06:00:00"/>
    <b v="0"/>
    <b v="0"/>
    <s v="food/food trucks"/>
    <x v="0"/>
    <x v="0"/>
  </r>
  <r>
    <x v="1"/>
    <n v="172"/>
    <m/>
    <x v="1"/>
    <s v="USD"/>
    <n v="1276318800"/>
    <n v="1277096400"/>
    <x v="760"/>
    <d v="2010-06-21T05:00:00"/>
    <b v="0"/>
    <b v="0"/>
    <s v="film &amp; video/drama"/>
    <x v="4"/>
    <x v="6"/>
  </r>
  <r>
    <x v="1"/>
    <n v="307"/>
    <m/>
    <x v="1"/>
    <s v="USD"/>
    <n v="1328767200"/>
    <n v="1329026400"/>
    <x v="761"/>
    <d v="2012-02-12T06:00:00"/>
    <b v="0"/>
    <b v="1"/>
    <s v="music/indie rock"/>
    <x v="1"/>
    <x v="7"/>
  </r>
  <r>
    <x v="0"/>
    <n v="1"/>
    <m/>
    <x v="1"/>
    <s v="USD"/>
    <n v="1321682400"/>
    <n v="1322978400"/>
    <x v="762"/>
    <d v="2011-12-04T06:00:00"/>
    <b v="1"/>
    <b v="0"/>
    <s v="music/rock"/>
    <x v="1"/>
    <x v="1"/>
  </r>
  <r>
    <x v="1"/>
    <n v="160"/>
    <m/>
    <x v="1"/>
    <s v="USD"/>
    <n v="1335934800"/>
    <n v="1338786000"/>
    <x v="444"/>
    <d v="2012-06-04T05:00:00"/>
    <b v="0"/>
    <b v="0"/>
    <s v="music/electric music"/>
    <x v="1"/>
    <x v="5"/>
  </r>
  <r>
    <x v="0"/>
    <n v="31"/>
    <m/>
    <x v="1"/>
    <s v="USD"/>
    <n v="1310792400"/>
    <n v="1311656400"/>
    <x v="763"/>
    <d v="2011-07-26T05:00:00"/>
    <b v="0"/>
    <b v="1"/>
    <s v="games/video games"/>
    <x v="6"/>
    <x v="11"/>
  </r>
  <r>
    <x v="1"/>
    <n v="1467"/>
    <m/>
    <x v="0"/>
    <s v="CAD"/>
    <n v="1308546000"/>
    <n v="1308978000"/>
    <x v="764"/>
    <d v="2011-06-25T05:00:00"/>
    <b v="0"/>
    <b v="1"/>
    <s v="music/indie rock"/>
    <x v="1"/>
    <x v="7"/>
  </r>
  <r>
    <x v="1"/>
    <n v="2662"/>
    <m/>
    <x v="0"/>
    <s v="CAD"/>
    <n v="1574056800"/>
    <n v="1576389600"/>
    <x v="765"/>
    <d v="2019-12-15T06:00:00"/>
    <b v="0"/>
    <b v="0"/>
    <s v="publishing/fiction"/>
    <x v="5"/>
    <x v="13"/>
  </r>
  <r>
    <x v="1"/>
    <n v="452"/>
    <m/>
    <x v="2"/>
    <s v="AUD"/>
    <n v="1308373200"/>
    <n v="1311051600"/>
    <x v="766"/>
    <d v="2011-07-19T05:00:00"/>
    <b v="0"/>
    <b v="0"/>
    <s v="theater/plays"/>
    <x v="3"/>
    <x v="3"/>
  </r>
  <r>
    <x v="1"/>
    <n v="158"/>
    <m/>
    <x v="1"/>
    <s v="USD"/>
    <n v="1335243600"/>
    <n v="1336712400"/>
    <x v="767"/>
    <d v="2012-05-11T05:00:00"/>
    <b v="0"/>
    <b v="0"/>
    <s v="food/food trucks"/>
    <x v="0"/>
    <x v="0"/>
  </r>
  <r>
    <x v="1"/>
    <n v="225"/>
    <m/>
    <x v="5"/>
    <s v="CHF"/>
    <n v="1328421600"/>
    <n v="1330408800"/>
    <x v="768"/>
    <d v="2012-02-28T06:00:00"/>
    <b v="1"/>
    <b v="0"/>
    <s v="film &amp; video/shorts"/>
    <x v="4"/>
    <x v="12"/>
  </r>
  <r>
    <x v="0"/>
    <n v="35"/>
    <m/>
    <x v="1"/>
    <s v="USD"/>
    <n v="1524286800"/>
    <n v="1524891600"/>
    <x v="769"/>
    <d v="2018-04-28T05:00:00"/>
    <b v="1"/>
    <b v="0"/>
    <s v="food/food trucks"/>
    <x v="0"/>
    <x v="0"/>
  </r>
  <r>
    <x v="0"/>
    <n v="63"/>
    <m/>
    <x v="1"/>
    <s v="USD"/>
    <n v="1362117600"/>
    <n v="1363669200"/>
    <x v="770"/>
    <d v="2013-03-19T05:00:00"/>
    <b v="0"/>
    <b v="1"/>
    <s v="theater/plays"/>
    <x v="3"/>
    <x v="3"/>
  </r>
  <r>
    <x v="1"/>
    <n v="65"/>
    <m/>
    <x v="1"/>
    <s v="USD"/>
    <n v="1550556000"/>
    <n v="1551420000"/>
    <x v="771"/>
    <d v="2019-03-01T06:00:00"/>
    <b v="0"/>
    <b v="1"/>
    <s v="technology/wearables"/>
    <x v="2"/>
    <x v="8"/>
  </r>
  <r>
    <x v="1"/>
    <n v="163"/>
    <m/>
    <x v="1"/>
    <s v="USD"/>
    <n v="1269147600"/>
    <n v="1269838800"/>
    <x v="772"/>
    <d v="2010-03-29T05:00:00"/>
    <b v="0"/>
    <b v="0"/>
    <s v="theater/plays"/>
    <x v="3"/>
    <x v="3"/>
  </r>
  <r>
    <x v="1"/>
    <n v="85"/>
    <m/>
    <x v="1"/>
    <s v="USD"/>
    <n v="1312174800"/>
    <n v="1312520400"/>
    <x v="773"/>
    <d v="2011-08-05T05:00:00"/>
    <b v="0"/>
    <b v="0"/>
    <s v="theater/plays"/>
    <x v="3"/>
    <x v="3"/>
  </r>
  <r>
    <x v="1"/>
    <n v="217"/>
    <m/>
    <x v="1"/>
    <s v="USD"/>
    <n v="1434517200"/>
    <n v="1436504400"/>
    <x v="774"/>
    <d v="2015-07-10T05:00:00"/>
    <b v="0"/>
    <b v="1"/>
    <s v="film &amp; video/television"/>
    <x v="4"/>
    <x v="19"/>
  </r>
  <r>
    <x v="1"/>
    <n v="150"/>
    <m/>
    <x v="1"/>
    <s v="USD"/>
    <n v="1471582800"/>
    <n v="1472014800"/>
    <x v="775"/>
    <d v="2016-08-24T05:00:00"/>
    <b v="0"/>
    <b v="0"/>
    <s v="film &amp; video/shorts"/>
    <x v="4"/>
    <x v="12"/>
  </r>
  <r>
    <x v="1"/>
    <n v="3272"/>
    <m/>
    <x v="1"/>
    <s v="USD"/>
    <n v="1410757200"/>
    <n v="1411534800"/>
    <x v="776"/>
    <d v="2014-09-24T05:00:00"/>
    <b v="0"/>
    <b v="0"/>
    <s v="theater/plays"/>
    <x v="3"/>
    <x v="3"/>
  </r>
  <r>
    <x v="3"/>
    <n v="898"/>
    <m/>
    <x v="1"/>
    <s v="USD"/>
    <n v="1304830800"/>
    <n v="1304917200"/>
    <x v="777"/>
    <d v="2011-05-09T05:00:00"/>
    <b v="0"/>
    <b v="0"/>
    <s v="photography/photography books"/>
    <x v="7"/>
    <x v="14"/>
  </r>
  <r>
    <x v="1"/>
    <n v="300"/>
    <m/>
    <x v="1"/>
    <s v="USD"/>
    <n v="1539061200"/>
    <n v="1539579600"/>
    <x v="778"/>
    <d v="2018-10-15T05:00:00"/>
    <b v="0"/>
    <b v="0"/>
    <s v="food/food trucks"/>
    <x v="0"/>
    <x v="0"/>
  </r>
  <r>
    <x v="1"/>
    <n v="126"/>
    <m/>
    <x v="1"/>
    <s v="USD"/>
    <n v="1381554000"/>
    <n v="1382504400"/>
    <x v="779"/>
    <d v="2013-10-23T05:00:00"/>
    <b v="0"/>
    <b v="0"/>
    <s v="theater/plays"/>
    <x v="3"/>
    <x v="3"/>
  </r>
  <r>
    <x v="0"/>
    <n v="526"/>
    <m/>
    <x v="1"/>
    <s v="USD"/>
    <n v="1277096400"/>
    <n v="1278306000"/>
    <x v="780"/>
    <d v="2010-07-05T05:00:00"/>
    <b v="0"/>
    <b v="0"/>
    <s v="film &amp; video/drama"/>
    <x v="4"/>
    <x v="6"/>
  </r>
  <r>
    <x v="0"/>
    <n v="121"/>
    <m/>
    <x v="1"/>
    <s v="USD"/>
    <n v="1440392400"/>
    <n v="1442552400"/>
    <x v="335"/>
    <d v="2015-09-18T05:00:00"/>
    <b v="0"/>
    <b v="0"/>
    <s v="theater/plays"/>
    <x v="3"/>
    <x v="3"/>
  </r>
  <r>
    <x v="1"/>
    <n v="2320"/>
    <m/>
    <x v="1"/>
    <s v="USD"/>
    <n v="1509512400"/>
    <n v="1511071200"/>
    <x v="535"/>
    <d v="2017-11-19T06:00:00"/>
    <b v="0"/>
    <b v="1"/>
    <s v="theater/plays"/>
    <x v="3"/>
    <x v="3"/>
  </r>
  <r>
    <x v="1"/>
    <n v="81"/>
    <m/>
    <x v="2"/>
    <s v="AUD"/>
    <n v="1535950800"/>
    <n v="1536382800"/>
    <x v="270"/>
    <d v="2018-09-08T05:00:00"/>
    <b v="0"/>
    <b v="0"/>
    <s v="film &amp; video/science fiction"/>
    <x v="4"/>
    <x v="22"/>
  </r>
  <r>
    <x v="1"/>
    <n v="1887"/>
    <m/>
    <x v="1"/>
    <s v="USD"/>
    <n v="1389160800"/>
    <n v="1389592800"/>
    <x v="781"/>
    <d v="2014-01-13T06:00:00"/>
    <b v="0"/>
    <b v="0"/>
    <s v="photography/photography books"/>
    <x v="7"/>
    <x v="14"/>
  </r>
  <r>
    <x v="1"/>
    <n v="4358"/>
    <m/>
    <x v="1"/>
    <s v="USD"/>
    <n v="1271998800"/>
    <n v="1275282000"/>
    <x v="782"/>
    <d v="2010-05-31T05:00:00"/>
    <b v="0"/>
    <b v="1"/>
    <s v="photography/photography books"/>
    <x v="7"/>
    <x v="14"/>
  </r>
  <r>
    <x v="0"/>
    <n v="67"/>
    <m/>
    <x v="1"/>
    <s v="USD"/>
    <n v="1294898400"/>
    <n v="1294984800"/>
    <x v="783"/>
    <d v="2011-01-14T06:00:00"/>
    <b v="0"/>
    <b v="0"/>
    <s v="music/rock"/>
    <x v="1"/>
    <x v="1"/>
  </r>
  <r>
    <x v="0"/>
    <n v="57"/>
    <m/>
    <x v="0"/>
    <s v="CAD"/>
    <n v="1559970000"/>
    <n v="1562043600"/>
    <x v="784"/>
    <d v="2019-07-02T05:00:00"/>
    <b v="0"/>
    <b v="0"/>
    <s v="photography/photography books"/>
    <x v="7"/>
    <x v="14"/>
  </r>
  <r>
    <x v="0"/>
    <n v="1229"/>
    <m/>
    <x v="1"/>
    <s v="USD"/>
    <n v="1469509200"/>
    <n v="1469595600"/>
    <x v="785"/>
    <d v="2016-07-27T05:00:00"/>
    <b v="0"/>
    <b v="0"/>
    <s v="food/food trucks"/>
    <x v="0"/>
    <x v="0"/>
  </r>
  <r>
    <x v="0"/>
    <n v="12"/>
    <m/>
    <x v="6"/>
    <s v="EUR"/>
    <n v="1579068000"/>
    <n v="1581141600"/>
    <x v="786"/>
    <d v="2020-02-08T06:00:00"/>
    <b v="0"/>
    <b v="0"/>
    <s v="music/metal"/>
    <x v="1"/>
    <x v="16"/>
  </r>
  <r>
    <x v="1"/>
    <n v="53"/>
    <m/>
    <x v="1"/>
    <s v="USD"/>
    <n v="1487743200"/>
    <n v="1488520800"/>
    <x v="787"/>
    <d v="2017-03-03T06:00:00"/>
    <b v="0"/>
    <b v="0"/>
    <s v="publishing/nonfiction"/>
    <x v="5"/>
    <x v="9"/>
  </r>
  <r>
    <x v="1"/>
    <n v="2414"/>
    <m/>
    <x v="1"/>
    <s v="USD"/>
    <n v="1563685200"/>
    <n v="1563858000"/>
    <x v="788"/>
    <d v="2019-07-23T05:00:00"/>
    <b v="0"/>
    <b v="0"/>
    <s v="music/electric music"/>
    <x v="1"/>
    <x v="5"/>
  </r>
  <r>
    <x v="0"/>
    <n v="452"/>
    <m/>
    <x v="1"/>
    <s v="USD"/>
    <n v="1436418000"/>
    <n v="1438923600"/>
    <x v="330"/>
    <d v="2015-08-07T05:00:00"/>
    <b v="0"/>
    <b v="1"/>
    <s v="theater/plays"/>
    <x v="3"/>
    <x v="3"/>
  </r>
  <r>
    <x v="1"/>
    <n v="80"/>
    <m/>
    <x v="1"/>
    <s v="USD"/>
    <n v="1421820000"/>
    <n v="1422165600"/>
    <x v="789"/>
    <d v="2015-01-25T06:00:00"/>
    <b v="0"/>
    <b v="0"/>
    <s v="theater/plays"/>
    <x v="3"/>
    <x v="3"/>
  </r>
  <r>
    <x v="1"/>
    <n v="193"/>
    <m/>
    <x v="1"/>
    <s v="USD"/>
    <n v="1274763600"/>
    <n v="1277874000"/>
    <x v="790"/>
    <d v="2010-06-30T05:00:00"/>
    <b v="0"/>
    <b v="0"/>
    <s v="film &amp; video/shorts"/>
    <x v="4"/>
    <x v="12"/>
  </r>
  <r>
    <x v="0"/>
    <n v="1886"/>
    <m/>
    <x v="1"/>
    <s v="USD"/>
    <n v="1399179600"/>
    <n v="1399352400"/>
    <x v="791"/>
    <d v="2014-05-06T05:00:00"/>
    <b v="0"/>
    <b v="1"/>
    <s v="theater/plays"/>
    <x v="3"/>
    <x v="3"/>
  </r>
  <r>
    <x v="1"/>
    <n v="52"/>
    <m/>
    <x v="1"/>
    <s v="USD"/>
    <n v="1275800400"/>
    <n v="1279083600"/>
    <x v="792"/>
    <d v="2010-07-14T05:00:00"/>
    <b v="0"/>
    <b v="0"/>
    <s v="theater/plays"/>
    <x v="3"/>
    <x v="3"/>
  </r>
  <r>
    <x v="0"/>
    <n v="1825"/>
    <m/>
    <x v="1"/>
    <s v="USD"/>
    <n v="1282798800"/>
    <n v="1284354000"/>
    <x v="793"/>
    <d v="2010-09-13T05:00:00"/>
    <b v="0"/>
    <b v="0"/>
    <s v="music/indie rock"/>
    <x v="1"/>
    <x v="7"/>
  </r>
  <r>
    <x v="0"/>
    <n v="31"/>
    <m/>
    <x v="1"/>
    <s v="USD"/>
    <n v="1437109200"/>
    <n v="1441170000"/>
    <x v="794"/>
    <d v="2015-09-02T05:00:00"/>
    <b v="0"/>
    <b v="1"/>
    <s v="theater/plays"/>
    <x v="3"/>
    <x v="3"/>
  </r>
  <r>
    <x v="1"/>
    <n v="290"/>
    <m/>
    <x v="1"/>
    <s v="USD"/>
    <n v="1491886800"/>
    <n v="1493528400"/>
    <x v="795"/>
    <d v="2017-04-30T05:00:00"/>
    <b v="0"/>
    <b v="0"/>
    <s v="theater/plays"/>
    <x v="3"/>
    <x v="3"/>
  </r>
  <r>
    <x v="1"/>
    <n v="122"/>
    <m/>
    <x v="1"/>
    <s v="USD"/>
    <n v="1394600400"/>
    <n v="1395205200"/>
    <x v="796"/>
    <d v="2014-03-19T05:00:00"/>
    <b v="0"/>
    <b v="1"/>
    <s v="music/electric music"/>
    <x v="1"/>
    <x v="5"/>
  </r>
  <r>
    <x v="1"/>
    <n v="1470"/>
    <m/>
    <x v="1"/>
    <s v="USD"/>
    <n v="1561352400"/>
    <n v="1561438800"/>
    <x v="797"/>
    <d v="2019-06-25T05:00:00"/>
    <b v="0"/>
    <b v="0"/>
    <s v="music/indie rock"/>
    <x v="1"/>
    <x v="7"/>
  </r>
  <r>
    <x v="1"/>
    <n v="165"/>
    <m/>
    <x v="0"/>
    <s v="CAD"/>
    <n v="1322892000"/>
    <n v="1326693600"/>
    <x v="798"/>
    <d v="2012-01-16T06:00:00"/>
    <b v="0"/>
    <b v="0"/>
    <s v="film &amp; video/documentary"/>
    <x v="4"/>
    <x v="4"/>
  </r>
  <r>
    <x v="1"/>
    <n v="182"/>
    <m/>
    <x v="1"/>
    <s v="USD"/>
    <n v="1274418000"/>
    <n v="1277960400"/>
    <x v="799"/>
    <d v="2010-07-01T05:00:00"/>
    <b v="0"/>
    <b v="0"/>
    <s v="publishing/translations"/>
    <x v="5"/>
    <x v="18"/>
  </r>
  <r>
    <x v="1"/>
    <n v="199"/>
    <m/>
    <x v="6"/>
    <s v="EUR"/>
    <n v="1434344400"/>
    <n v="1434690000"/>
    <x v="800"/>
    <d v="2015-06-19T05:00:00"/>
    <b v="0"/>
    <b v="1"/>
    <s v="film &amp; video/documentary"/>
    <x v="4"/>
    <x v="4"/>
  </r>
  <r>
    <x v="1"/>
    <n v="56"/>
    <m/>
    <x v="4"/>
    <s v="GBP"/>
    <n v="1373518800"/>
    <n v="1376110800"/>
    <x v="801"/>
    <d v="2013-08-10T05:00:00"/>
    <b v="0"/>
    <b v="1"/>
    <s v="film &amp; video/television"/>
    <x v="4"/>
    <x v="19"/>
  </r>
  <r>
    <x v="0"/>
    <n v="107"/>
    <m/>
    <x v="1"/>
    <s v="USD"/>
    <n v="1517637600"/>
    <n v="1518415200"/>
    <x v="802"/>
    <d v="2018-02-12T06:00:00"/>
    <b v="0"/>
    <b v="0"/>
    <s v="theater/plays"/>
    <x v="3"/>
    <x v="3"/>
  </r>
  <r>
    <x v="1"/>
    <n v="1460"/>
    <m/>
    <x v="2"/>
    <s v="AUD"/>
    <n v="1310619600"/>
    <n v="1310878800"/>
    <x v="803"/>
    <d v="2011-07-17T05:00:00"/>
    <b v="0"/>
    <b v="1"/>
    <s v="food/food trucks"/>
    <x v="0"/>
    <x v="0"/>
  </r>
  <r>
    <x v="0"/>
    <n v="27"/>
    <m/>
    <x v="1"/>
    <s v="USD"/>
    <n v="1556427600"/>
    <n v="1556600400"/>
    <x v="212"/>
    <d v="2019-04-30T05:00:00"/>
    <b v="0"/>
    <b v="0"/>
    <s v="theater/plays"/>
    <x v="3"/>
    <x v="3"/>
  </r>
  <r>
    <x v="0"/>
    <n v="1221"/>
    <m/>
    <x v="1"/>
    <s v="USD"/>
    <n v="1576476000"/>
    <n v="1576994400"/>
    <x v="804"/>
    <d v="2019-12-22T06:00:00"/>
    <b v="0"/>
    <b v="0"/>
    <s v="film &amp; video/documentary"/>
    <x v="4"/>
    <x v="4"/>
  </r>
  <r>
    <x v="1"/>
    <n v="123"/>
    <m/>
    <x v="5"/>
    <s v="CHF"/>
    <n v="1381122000"/>
    <n v="1382677200"/>
    <x v="805"/>
    <d v="2013-10-25T05:00:00"/>
    <b v="0"/>
    <b v="0"/>
    <s v="music/jazz"/>
    <x v="1"/>
    <x v="17"/>
  </r>
  <r>
    <x v="0"/>
    <n v="1"/>
    <m/>
    <x v="1"/>
    <s v="USD"/>
    <n v="1411102800"/>
    <n v="1411189200"/>
    <x v="806"/>
    <d v="2014-09-20T05:00:00"/>
    <b v="0"/>
    <b v="1"/>
    <s v="technology/web"/>
    <x v="2"/>
    <x v="2"/>
  </r>
  <r>
    <x v="1"/>
    <n v="159"/>
    <m/>
    <x v="1"/>
    <s v="USD"/>
    <n v="1531803600"/>
    <n v="1534654800"/>
    <x v="807"/>
    <d v="2018-08-19T05:00:00"/>
    <b v="0"/>
    <b v="1"/>
    <s v="music/rock"/>
    <x v="1"/>
    <x v="1"/>
  </r>
  <r>
    <x v="1"/>
    <n v="110"/>
    <m/>
    <x v="1"/>
    <s v="USD"/>
    <n v="1454133600"/>
    <n v="1457762400"/>
    <x v="722"/>
    <d v="2016-03-12T06:00:00"/>
    <b v="0"/>
    <b v="0"/>
    <s v="technology/web"/>
    <x v="2"/>
    <x v="2"/>
  </r>
  <r>
    <x v="2"/>
    <n v="14"/>
    <m/>
    <x v="1"/>
    <s v="USD"/>
    <n v="1336194000"/>
    <n v="1337490000"/>
    <x v="477"/>
    <d v="2012-05-20T05:00:00"/>
    <b v="0"/>
    <b v="1"/>
    <s v="publishing/nonfiction"/>
    <x v="5"/>
    <x v="9"/>
  </r>
  <r>
    <x v="0"/>
    <n v="16"/>
    <m/>
    <x v="1"/>
    <s v="USD"/>
    <n v="1349326800"/>
    <n v="1349672400"/>
    <x v="259"/>
    <d v="2012-10-08T05:00:00"/>
    <b v="0"/>
    <b v="0"/>
    <s v="publishing/radio &amp; podcasts"/>
    <x v="5"/>
    <x v="15"/>
  </r>
  <r>
    <x v="1"/>
    <n v="236"/>
    <m/>
    <x v="1"/>
    <s v="USD"/>
    <n v="1379566800"/>
    <n v="1379826000"/>
    <x v="9"/>
    <d v="2013-09-22T05:00:00"/>
    <b v="0"/>
    <b v="0"/>
    <s v="theater/plays"/>
    <x v="3"/>
    <x v="3"/>
  </r>
  <r>
    <x v="1"/>
    <n v="191"/>
    <m/>
    <x v="1"/>
    <s v="USD"/>
    <n v="1494651600"/>
    <n v="1497762000"/>
    <x v="808"/>
    <d v="2017-06-18T05:00:00"/>
    <b v="1"/>
    <b v="1"/>
    <s v="film &amp; video/documentary"/>
    <x v="4"/>
    <x v="4"/>
  </r>
  <r>
    <x v="0"/>
    <n v="41"/>
    <m/>
    <x v="1"/>
    <s v="USD"/>
    <n v="1303880400"/>
    <n v="1304485200"/>
    <x v="809"/>
    <d v="2011-05-04T05:00:00"/>
    <b v="0"/>
    <b v="0"/>
    <s v="theater/plays"/>
    <x v="3"/>
    <x v="3"/>
  </r>
  <r>
    <x v="1"/>
    <n v="3934"/>
    <m/>
    <x v="1"/>
    <s v="USD"/>
    <n v="1335934800"/>
    <n v="1336885200"/>
    <x v="444"/>
    <d v="2012-05-13T05:00:00"/>
    <b v="0"/>
    <b v="0"/>
    <s v="games/video games"/>
    <x v="6"/>
    <x v="11"/>
  </r>
  <r>
    <x v="1"/>
    <n v="80"/>
    <m/>
    <x v="0"/>
    <s v="CAD"/>
    <n v="1528088400"/>
    <n v="1530421200"/>
    <x v="384"/>
    <d v="2018-07-01T05:00:00"/>
    <b v="0"/>
    <b v="1"/>
    <s v="theater/plays"/>
    <x v="3"/>
    <x v="3"/>
  </r>
  <r>
    <x v="3"/>
    <n v="296"/>
    <m/>
    <x v="1"/>
    <s v="USD"/>
    <n v="1421906400"/>
    <n v="1421992800"/>
    <x v="810"/>
    <d v="2015-01-23T06:00:00"/>
    <b v="0"/>
    <b v="0"/>
    <s v="theater/plays"/>
    <x v="3"/>
    <x v="3"/>
  </r>
  <r>
    <x v="1"/>
    <n v="462"/>
    <m/>
    <x v="1"/>
    <s v="USD"/>
    <n v="1568005200"/>
    <n v="1568178000"/>
    <x v="811"/>
    <d v="2019-09-11T05:00:00"/>
    <b v="1"/>
    <b v="0"/>
    <s v="technology/web"/>
    <x v="2"/>
    <x v="2"/>
  </r>
  <r>
    <x v="1"/>
    <n v="179"/>
    <m/>
    <x v="1"/>
    <s v="USD"/>
    <n v="1346821200"/>
    <n v="1347944400"/>
    <x v="812"/>
    <d v="2012-09-18T05:00:00"/>
    <b v="1"/>
    <b v="0"/>
    <s v="film &amp; video/drama"/>
    <x v="4"/>
    <x v="6"/>
  </r>
  <r>
    <x v="0"/>
    <n v="523"/>
    <m/>
    <x v="2"/>
    <s v="AUD"/>
    <n v="1557637200"/>
    <n v="1558760400"/>
    <x v="813"/>
    <d v="2019-05-25T05:00:00"/>
    <b v="0"/>
    <b v="0"/>
    <s v="film &amp; video/drama"/>
    <x v="4"/>
    <x v="6"/>
  </r>
  <r>
    <x v="0"/>
    <n v="141"/>
    <m/>
    <x v="4"/>
    <s v="GBP"/>
    <n v="1375592400"/>
    <n v="1376629200"/>
    <x v="814"/>
    <d v="2013-08-16T05:00:00"/>
    <b v="0"/>
    <b v="0"/>
    <s v="theater/plays"/>
    <x v="3"/>
    <x v="3"/>
  </r>
  <r>
    <x v="1"/>
    <n v="1866"/>
    <m/>
    <x v="4"/>
    <s v="GBP"/>
    <n v="1503982800"/>
    <n v="1504760400"/>
    <x v="80"/>
    <d v="2017-09-07T05:00:00"/>
    <b v="0"/>
    <b v="0"/>
    <s v="film &amp; video/television"/>
    <x v="4"/>
    <x v="19"/>
  </r>
  <r>
    <x v="0"/>
    <n v="52"/>
    <m/>
    <x v="1"/>
    <s v="USD"/>
    <n v="1418882400"/>
    <n v="1419660000"/>
    <x v="815"/>
    <d v="2014-12-27T06:00:00"/>
    <b v="0"/>
    <b v="0"/>
    <s v="photography/photography books"/>
    <x v="7"/>
    <x v="14"/>
  </r>
  <r>
    <x v="2"/>
    <n v="27"/>
    <m/>
    <x v="4"/>
    <s v="GBP"/>
    <n v="1309237200"/>
    <n v="1311310800"/>
    <x v="816"/>
    <d v="2011-07-22T05:00:00"/>
    <b v="0"/>
    <b v="1"/>
    <s v="film &amp; video/shorts"/>
    <x v="4"/>
    <x v="12"/>
  </r>
  <r>
    <x v="1"/>
    <n v="156"/>
    <m/>
    <x v="5"/>
    <s v="CHF"/>
    <n v="1343365200"/>
    <n v="1344315600"/>
    <x v="474"/>
    <d v="2012-08-07T05:00:00"/>
    <b v="0"/>
    <b v="0"/>
    <s v="publishing/radio &amp; podcasts"/>
    <x v="5"/>
    <x v="15"/>
  </r>
  <r>
    <x v="0"/>
    <n v="225"/>
    <m/>
    <x v="2"/>
    <s v="AUD"/>
    <n v="1507957200"/>
    <n v="1510725600"/>
    <x v="817"/>
    <d v="2017-11-15T06:00:00"/>
    <b v="0"/>
    <b v="1"/>
    <s v="theater/plays"/>
    <x v="3"/>
    <x v="3"/>
  </r>
  <r>
    <x v="1"/>
    <n v="255"/>
    <m/>
    <x v="1"/>
    <s v="USD"/>
    <n v="1549519200"/>
    <n v="1551247200"/>
    <x v="818"/>
    <d v="2019-02-27T06:00:00"/>
    <b v="1"/>
    <b v="0"/>
    <s v="film &amp; video/animation"/>
    <x v="4"/>
    <x v="10"/>
  </r>
  <r>
    <x v="0"/>
    <n v="38"/>
    <m/>
    <x v="1"/>
    <s v="USD"/>
    <n v="1329026400"/>
    <n v="1330236000"/>
    <x v="819"/>
    <d v="2012-02-26T06:00:00"/>
    <b v="0"/>
    <b v="0"/>
    <s v="technology/web"/>
    <x v="2"/>
    <x v="2"/>
  </r>
  <r>
    <x v="1"/>
    <n v="2261"/>
    <m/>
    <x v="1"/>
    <s v="USD"/>
    <n v="1544335200"/>
    <n v="1545112800"/>
    <x v="609"/>
    <d v="2018-12-18T06:00:00"/>
    <b v="0"/>
    <b v="1"/>
    <s v="music/world music"/>
    <x v="1"/>
    <x v="21"/>
  </r>
  <r>
    <x v="1"/>
    <n v="40"/>
    <m/>
    <x v="1"/>
    <s v="USD"/>
    <n v="1279083600"/>
    <n v="1279170000"/>
    <x v="547"/>
    <d v="2010-07-15T05:00:00"/>
    <b v="0"/>
    <b v="0"/>
    <s v="theater/plays"/>
    <x v="3"/>
    <x v="3"/>
  </r>
  <r>
    <x v="1"/>
    <n v="2289"/>
    <m/>
    <x v="6"/>
    <s v="EUR"/>
    <n v="1572498000"/>
    <n v="1573452000"/>
    <x v="820"/>
    <d v="2019-11-11T06:00:00"/>
    <b v="0"/>
    <b v="0"/>
    <s v="theater/plays"/>
    <x v="3"/>
    <x v="3"/>
  </r>
  <r>
    <x v="1"/>
    <n v="65"/>
    <m/>
    <x v="1"/>
    <s v="USD"/>
    <n v="1506056400"/>
    <n v="1507093200"/>
    <x v="821"/>
    <d v="2017-10-04T05:00:00"/>
    <b v="0"/>
    <b v="0"/>
    <s v="theater/plays"/>
    <x v="3"/>
    <x v="3"/>
  </r>
  <r>
    <x v="0"/>
    <n v="15"/>
    <m/>
    <x v="1"/>
    <s v="USD"/>
    <n v="1463029200"/>
    <n v="1463374800"/>
    <x v="151"/>
    <d v="2016-05-16T05:00:00"/>
    <b v="0"/>
    <b v="0"/>
    <s v="food/food trucks"/>
    <x v="0"/>
    <x v="0"/>
  </r>
  <r>
    <x v="0"/>
    <n v="37"/>
    <m/>
    <x v="1"/>
    <s v="USD"/>
    <n v="1342069200"/>
    <n v="1344574800"/>
    <x v="822"/>
    <d v="2012-08-10T05:00:00"/>
    <b v="0"/>
    <b v="0"/>
    <s v="theater/plays"/>
    <x v="3"/>
    <x v="3"/>
  </r>
  <r>
    <x v="1"/>
    <n v="3777"/>
    <m/>
    <x v="6"/>
    <s v="EUR"/>
    <n v="1388296800"/>
    <n v="1389074400"/>
    <x v="823"/>
    <d v="2014-01-07T06:00:00"/>
    <b v="0"/>
    <b v="0"/>
    <s v="technology/web"/>
    <x v="2"/>
    <x v="2"/>
  </r>
  <r>
    <x v="1"/>
    <n v="184"/>
    <m/>
    <x v="4"/>
    <s v="GBP"/>
    <n v="1493787600"/>
    <n v="1494997200"/>
    <x v="824"/>
    <d v="2017-05-17T05:00:00"/>
    <b v="0"/>
    <b v="0"/>
    <s v="theater/plays"/>
    <x v="3"/>
    <x v="3"/>
  </r>
  <r>
    <x v="1"/>
    <n v="85"/>
    <m/>
    <x v="1"/>
    <s v="USD"/>
    <n v="1424844000"/>
    <n v="1425448800"/>
    <x v="825"/>
    <d v="2015-03-04T06:00:00"/>
    <b v="0"/>
    <b v="1"/>
    <s v="theater/plays"/>
    <x v="3"/>
    <x v="3"/>
  </r>
  <r>
    <x v="0"/>
    <n v="112"/>
    <m/>
    <x v="1"/>
    <s v="USD"/>
    <n v="1403931600"/>
    <n v="1404104400"/>
    <x v="826"/>
    <d v="2014-06-30T05:00:00"/>
    <b v="0"/>
    <b v="1"/>
    <s v="theater/plays"/>
    <x v="3"/>
    <x v="3"/>
  </r>
  <r>
    <x v="1"/>
    <n v="144"/>
    <m/>
    <x v="1"/>
    <s v="USD"/>
    <n v="1394514000"/>
    <n v="1394773200"/>
    <x v="827"/>
    <d v="2014-03-14T05:00:00"/>
    <b v="0"/>
    <b v="0"/>
    <s v="music/rock"/>
    <x v="1"/>
    <x v="1"/>
  </r>
  <r>
    <x v="1"/>
    <n v="1902"/>
    <m/>
    <x v="1"/>
    <s v="USD"/>
    <n v="1365397200"/>
    <n v="1366520400"/>
    <x v="828"/>
    <d v="2013-04-21T05:00:00"/>
    <b v="0"/>
    <b v="0"/>
    <s v="theater/plays"/>
    <x v="3"/>
    <x v="3"/>
  </r>
  <r>
    <x v="1"/>
    <n v="105"/>
    <m/>
    <x v="1"/>
    <s v="USD"/>
    <n v="1456120800"/>
    <n v="1456639200"/>
    <x v="829"/>
    <d v="2016-02-28T06:00:00"/>
    <b v="0"/>
    <b v="0"/>
    <s v="theater/plays"/>
    <x v="3"/>
    <x v="3"/>
  </r>
  <r>
    <x v="1"/>
    <n v="132"/>
    <m/>
    <x v="1"/>
    <s v="USD"/>
    <n v="1437714000"/>
    <n v="1438318800"/>
    <x v="830"/>
    <d v="2015-07-31T05:00:00"/>
    <b v="0"/>
    <b v="0"/>
    <s v="theater/plays"/>
    <x v="3"/>
    <x v="3"/>
  </r>
  <r>
    <x v="0"/>
    <n v="21"/>
    <m/>
    <x v="1"/>
    <s v="USD"/>
    <n v="1563771600"/>
    <n v="1564030800"/>
    <x v="831"/>
    <d v="2019-07-25T05:00:00"/>
    <b v="1"/>
    <b v="0"/>
    <s v="theater/plays"/>
    <x v="3"/>
    <x v="3"/>
  </r>
  <r>
    <x v="3"/>
    <n v="976"/>
    <m/>
    <x v="1"/>
    <s v="USD"/>
    <n v="1448517600"/>
    <n v="1449295200"/>
    <x v="832"/>
    <d v="2015-12-05T06:00:00"/>
    <b v="0"/>
    <b v="0"/>
    <s v="film &amp; video/documentary"/>
    <x v="4"/>
    <x v="4"/>
  </r>
  <r>
    <x v="1"/>
    <n v="96"/>
    <m/>
    <x v="1"/>
    <s v="USD"/>
    <n v="1528779600"/>
    <n v="1531890000"/>
    <x v="833"/>
    <d v="2018-07-18T05:00:00"/>
    <b v="0"/>
    <b v="1"/>
    <s v="publishing/fiction"/>
    <x v="5"/>
    <x v="13"/>
  </r>
  <r>
    <x v="0"/>
    <n v="67"/>
    <m/>
    <x v="1"/>
    <s v="USD"/>
    <n v="1304744400"/>
    <n v="1306213200"/>
    <x v="834"/>
    <d v="2011-05-24T05:00:00"/>
    <b v="0"/>
    <b v="1"/>
    <s v="games/video games"/>
    <x v="6"/>
    <x v="11"/>
  </r>
  <r>
    <x v="2"/>
    <n v="66"/>
    <m/>
    <x v="0"/>
    <s v="CAD"/>
    <n v="1354341600"/>
    <n v="1356242400"/>
    <x v="835"/>
    <d v="2012-12-23T06:00:00"/>
    <b v="0"/>
    <b v="0"/>
    <s v="technology/web"/>
    <x v="2"/>
    <x v="2"/>
  </r>
  <r>
    <x v="0"/>
    <n v="78"/>
    <m/>
    <x v="1"/>
    <s v="USD"/>
    <n v="1294552800"/>
    <n v="1297576800"/>
    <x v="836"/>
    <d v="2011-02-13T06:00:00"/>
    <b v="1"/>
    <b v="0"/>
    <s v="theater/plays"/>
    <x v="3"/>
    <x v="3"/>
  </r>
  <r>
    <x v="0"/>
    <n v="67"/>
    <m/>
    <x v="2"/>
    <s v="AUD"/>
    <n v="1295935200"/>
    <n v="1296194400"/>
    <x v="837"/>
    <d v="2011-01-28T06:00:00"/>
    <b v="0"/>
    <b v="0"/>
    <s v="theater/plays"/>
    <x v="3"/>
    <x v="3"/>
  </r>
  <r>
    <x v="1"/>
    <n v="114"/>
    <m/>
    <x v="1"/>
    <s v="USD"/>
    <n v="1411534800"/>
    <n v="1414558800"/>
    <x v="219"/>
    <d v="2014-10-29T05:00:00"/>
    <b v="0"/>
    <b v="0"/>
    <s v="food/food trucks"/>
    <x v="0"/>
    <x v="0"/>
  </r>
  <r>
    <x v="0"/>
    <n v="263"/>
    <m/>
    <x v="2"/>
    <s v="AUD"/>
    <n v="1486706400"/>
    <n v="1488348000"/>
    <x v="365"/>
    <d v="2017-03-01T06:00:00"/>
    <b v="0"/>
    <b v="0"/>
    <s v="photography/photography books"/>
    <x v="7"/>
    <x v="14"/>
  </r>
  <r>
    <x v="0"/>
    <n v="1691"/>
    <m/>
    <x v="1"/>
    <s v="USD"/>
    <n v="1333602000"/>
    <n v="1334898000"/>
    <x v="838"/>
    <d v="2012-04-20T05:00:00"/>
    <b v="1"/>
    <b v="0"/>
    <s v="photography/photography books"/>
    <x v="7"/>
    <x v="14"/>
  </r>
  <r>
    <x v="0"/>
    <n v="181"/>
    <m/>
    <x v="1"/>
    <s v="USD"/>
    <n v="1308200400"/>
    <n v="1308373200"/>
    <x v="839"/>
    <d v="2011-06-18T05:00:00"/>
    <b v="0"/>
    <b v="0"/>
    <s v="theater/plays"/>
    <x v="3"/>
    <x v="3"/>
  </r>
  <r>
    <x v="0"/>
    <n v="13"/>
    <m/>
    <x v="1"/>
    <s v="USD"/>
    <n v="1411707600"/>
    <n v="1412312400"/>
    <x v="840"/>
    <d v="2014-10-03T05:00:00"/>
    <b v="0"/>
    <b v="0"/>
    <s v="theater/plays"/>
    <x v="3"/>
    <x v="3"/>
  </r>
  <r>
    <x v="3"/>
    <n v="160"/>
    <m/>
    <x v="1"/>
    <s v="USD"/>
    <n v="1418364000"/>
    <n v="1419228000"/>
    <x v="841"/>
    <d v="2014-12-22T06:00:00"/>
    <b v="1"/>
    <b v="1"/>
    <s v="film &amp; video/documentary"/>
    <x v="4"/>
    <x v="4"/>
  </r>
  <r>
    <x v="1"/>
    <n v="203"/>
    <m/>
    <x v="1"/>
    <s v="USD"/>
    <n v="1429333200"/>
    <n v="1430974800"/>
    <x v="842"/>
    <d v="2015-05-07T05:00:00"/>
    <b v="0"/>
    <b v="0"/>
    <s v="technology/web"/>
    <x v="2"/>
    <x v="2"/>
  </r>
  <r>
    <x v="0"/>
    <n v="1"/>
    <m/>
    <x v="1"/>
    <s v="USD"/>
    <n v="1555390800"/>
    <n v="1555822800"/>
    <x v="843"/>
    <d v="2019-04-21T05:00:00"/>
    <b v="0"/>
    <b v="1"/>
    <s v="theater/plays"/>
    <x v="3"/>
    <x v="3"/>
  </r>
  <r>
    <x v="1"/>
    <n v="1559"/>
    <m/>
    <x v="1"/>
    <s v="USD"/>
    <n v="1482732000"/>
    <n v="1482818400"/>
    <x v="844"/>
    <d v="2016-12-27T06:00:00"/>
    <b v="0"/>
    <b v="1"/>
    <s v="music/rock"/>
    <x v="1"/>
    <x v="1"/>
  </r>
  <r>
    <x v="3"/>
    <n v="2266"/>
    <m/>
    <x v="1"/>
    <s v="USD"/>
    <n v="1470718800"/>
    <n v="1471928400"/>
    <x v="845"/>
    <d v="2016-08-23T05:00:00"/>
    <b v="0"/>
    <b v="0"/>
    <s v="film &amp; video/documentary"/>
    <x v="4"/>
    <x v="4"/>
  </r>
  <r>
    <x v="0"/>
    <n v="21"/>
    <m/>
    <x v="1"/>
    <s v="USD"/>
    <n v="1450591200"/>
    <n v="1453701600"/>
    <x v="846"/>
    <d v="2016-01-25T06:00:00"/>
    <b v="0"/>
    <b v="1"/>
    <s v="film &amp; video/science fiction"/>
    <x v="4"/>
    <x v="22"/>
  </r>
  <r>
    <x v="1"/>
    <n v="1548"/>
    <m/>
    <x v="2"/>
    <s v="AUD"/>
    <n v="1348290000"/>
    <n v="1350363600"/>
    <x v="110"/>
    <d v="2012-10-16T05:00:00"/>
    <b v="0"/>
    <b v="0"/>
    <s v="technology/web"/>
    <x v="2"/>
    <x v="2"/>
  </r>
  <r>
    <x v="1"/>
    <n v="80"/>
    <m/>
    <x v="1"/>
    <s v="USD"/>
    <n v="1353823200"/>
    <n v="1353996000"/>
    <x v="847"/>
    <d v="2012-11-27T06:00:00"/>
    <b v="0"/>
    <b v="0"/>
    <s v="theater/plays"/>
    <x v="3"/>
    <x v="3"/>
  </r>
  <r>
    <x v="0"/>
    <n v="830"/>
    <m/>
    <x v="1"/>
    <s v="USD"/>
    <n v="1450764000"/>
    <n v="1451109600"/>
    <x v="848"/>
    <d v="2015-12-26T06:00:00"/>
    <b v="0"/>
    <b v="0"/>
    <s v="film &amp; video/science fiction"/>
    <x v="4"/>
    <x v="22"/>
  </r>
  <r>
    <x v="1"/>
    <n v="131"/>
    <m/>
    <x v="1"/>
    <s v="USD"/>
    <n v="1329372000"/>
    <n v="1329631200"/>
    <x v="849"/>
    <d v="2012-02-19T06:00:00"/>
    <b v="0"/>
    <b v="0"/>
    <s v="theater/plays"/>
    <x v="3"/>
    <x v="3"/>
  </r>
  <r>
    <x v="1"/>
    <n v="112"/>
    <m/>
    <x v="1"/>
    <s v="USD"/>
    <n v="1277096400"/>
    <n v="1278997200"/>
    <x v="780"/>
    <d v="2010-07-13T05:00:00"/>
    <b v="0"/>
    <b v="0"/>
    <s v="film &amp; video/animation"/>
    <x v="4"/>
    <x v="10"/>
  </r>
  <r>
    <x v="0"/>
    <n v="130"/>
    <m/>
    <x v="1"/>
    <s v="USD"/>
    <n v="1277701200"/>
    <n v="1280120400"/>
    <x v="140"/>
    <d v="2010-07-26T05:00:00"/>
    <b v="0"/>
    <b v="0"/>
    <s v="publishing/translations"/>
    <x v="5"/>
    <x v="18"/>
  </r>
  <r>
    <x v="0"/>
    <n v="55"/>
    <m/>
    <x v="1"/>
    <s v="USD"/>
    <n v="1454911200"/>
    <n v="1458104400"/>
    <x v="850"/>
    <d v="2016-03-16T05:00:00"/>
    <b v="0"/>
    <b v="0"/>
    <s v="technology/web"/>
    <x v="2"/>
    <x v="2"/>
  </r>
  <r>
    <x v="1"/>
    <n v="155"/>
    <m/>
    <x v="1"/>
    <s v="USD"/>
    <n v="1297922400"/>
    <n v="1298268000"/>
    <x v="851"/>
    <d v="2011-02-21T06:00:00"/>
    <b v="0"/>
    <b v="0"/>
    <s v="publishing/translations"/>
    <x v="5"/>
    <x v="18"/>
  </r>
  <r>
    <x v="1"/>
    <n v="266"/>
    <m/>
    <x v="1"/>
    <s v="USD"/>
    <n v="1384408800"/>
    <n v="1386223200"/>
    <x v="852"/>
    <d v="2013-12-05T06:00:00"/>
    <b v="0"/>
    <b v="0"/>
    <s v="food/food trucks"/>
    <x v="0"/>
    <x v="0"/>
  </r>
  <r>
    <x v="0"/>
    <n v="114"/>
    <m/>
    <x v="6"/>
    <s v="EUR"/>
    <n v="1299304800"/>
    <n v="1299823200"/>
    <x v="853"/>
    <d v="2011-03-11T06:00:00"/>
    <b v="0"/>
    <b v="1"/>
    <s v="photography/photography books"/>
    <x v="7"/>
    <x v="14"/>
  </r>
  <r>
    <x v="1"/>
    <n v="155"/>
    <m/>
    <x v="1"/>
    <s v="USD"/>
    <n v="1431320400"/>
    <n v="1431752400"/>
    <x v="854"/>
    <d v="2015-05-16T05:00:00"/>
    <b v="0"/>
    <b v="0"/>
    <s v="theater/plays"/>
    <x v="3"/>
    <x v="3"/>
  </r>
  <r>
    <x v="1"/>
    <n v="207"/>
    <m/>
    <x v="4"/>
    <s v="GBP"/>
    <n v="1264399200"/>
    <n v="1267855200"/>
    <x v="67"/>
    <d v="2010-03-06T06:00:00"/>
    <b v="0"/>
    <b v="0"/>
    <s v="music/rock"/>
    <x v="1"/>
    <x v="1"/>
  </r>
  <r>
    <x v="1"/>
    <n v="245"/>
    <m/>
    <x v="1"/>
    <s v="USD"/>
    <n v="1497502800"/>
    <n v="1497675600"/>
    <x v="855"/>
    <d v="2017-06-17T05:00:00"/>
    <b v="0"/>
    <b v="0"/>
    <s v="theater/plays"/>
    <x v="3"/>
    <x v="3"/>
  </r>
  <r>
    <x v="1"/>
    <n v="1573"/>
    <m/>
    <x v="1"/>
    <s v="USD"/>
    <n v="1333688400"/>
    <n v="1336885200"/>
    <x v="107"/>
    <d v="2012-05-13T05:00:00"/>
    <b v="0"/>
    <b v="0"/>
    <s v="music/world music"/>
    <x v="1"/>
    <x v="21"/>
  </r>
  <r>
    <x v="1"/>
    <n v="114"/>
    <m/>
    <x v="1"/>
    <s v="USD"/>
    <n v="1293861600"/>
    <n v="1295157600"/>
    <x v="344"/>
    <d v="2011-01-16T06:00:00"/>
    <b v="0"/>
    <b v="0"/>
    <s v="food/food trucks"/>
    <x v="0"/>
    <x v="0"/>
  </r>
  <r>
    <x v="1"/>
    <n v="93"/>
    <m/>
    <x v="1"/>
    <s v="USD"/>
    <n v="1576994400"/>
    <n v="1577599200"/>
    <x v="856"/>
    <d v="2019-12-29T06:00:00"/>
    <b v="0"/>
    <b v="0"/>
    <s v="theater/plays"/>
    <x v="3"/>
    <x v="3"/>
  </r>
  <r>
    <x v="0"/>
    <n v="594"/>
    <m/>
    <x v="1"/>
    <s v="USD"/>
    <n v="1304917200"/>
    <n v="1305003600"/>
    <x v="857"/>
    <d v="2011-05-10T05:00:00"/>
    <b v="0"/>
    <b v="0"/>
    <s v="theater/plays"/>
    <x v="3"/>
    <x v="3"/>
  </r>
  <r>
    <x v="0"/>
    <n v="24"/>
    <m/>
    <x v="1"/>
    <s v="USD"/>
    <n v="1381208400"/>
    <n v="1381726800"/>
    <x v="858"/>
    <d v="2013-10-14T05:00:00"/>
    <b v="0"/>
    <b v="0"/>
    <s v="film &amp; video/television"/>
    <x v="4"/>
    <x v="19"/>
  </r>
  <r>
    <x v="1"/>
    <n v="1681"/>
    <m/>
    <x v="1"/>
    <s v="USD"/>
    <n v="1401685200"/>
    <n v="1402462800"/>
    <x v="859"/>
    <d v="2014-06-11T05:00:00"/>
    <b v="0"/>
    <b v="1"/>
    <s v="technology/web"/>
    <x v="2"/>
    <x v="2"/>
  </r>
  <r>
    <x v="0"/>
    <n v="252"/>
    <m/>
    <x v="1"/>
    <s v="USD"/>
    <n v="1291960800"/>
    <n v="1292133600"/>
    <x v="860"/>
    <d v="2010-12-12T06:00:00"/>
    <b v="0"/>
    <b v="1"/>
    <s v="theater/plays"/>
    <x v="3"/>
    <x v="3"/>
  </r>
  <r>
    <x v="1"/>
    <n v="32"/>
    <m/>
    <x v="1"/>
    <s v="USD"/>
    <n v="1368853200"/>
    <n v="1368939600"/>
    <x v="170"/>
    <d v="2013-05-19T05:00:00"/>
    <b v="0"/>
    <b v="0"/>
    <s v="music/indie rock"/>
    <x v="1"/>
    <x v="7"/>
  </r>
  <r>
    <x v="1"/>
    <n v="135"/>
    <m/>
    <x v="1"/>
    <s v="USD"/>
    <n v="1448776800"/>
    <n v="1452146400"/>
    <x v="861"/>
    <d v="2016-01-07T06:00:00"/>
    <b v="0"/>
    <b v="1"/>
    <s v="theater/plays"/>
    <x v="3"/>
    <x v="3"/>
  </r>
  <r>
    <x v="1"/>
    <n v="140"/>
    <m/>
    <x v="1"/>
    <s v="USD"/>
    <n v="1296194400"/>
    <n v="1296712800"/>
    <x v="862"/>
    <d v="2011-02-03T06:00:00"/>
    <b v="0"/>
    <b v="1"/>
    <s v="theater/plays"/>
    <x v="3"/>
    <x v="3"/>
  </r>
  <r>
    <x v="0"/>
    <n v="67"/>
    <m/>
    <x v="1"/>
    <s v="USD"/>
    <n v="1517983200"/>
    <n v="1520748000"/>
    <x v="863"/>
    <d v="2018-03-11T06:00:00"/>
    <b v="0"/>
    <b v="0"/>
    <s v="food/food trucks"/>
    <x v="0"/>
    <x v="0"/>
  </r>
  <r>
    <x v="1"/>
    <n v="92"/>
    <m/>
    <x v="1"/>
    <s v="USD"/>
    <n v="1478930400"/>
    <n v="1480831200"/>
    <x v="864"/>
    <d v="2016-12-04T06:00:00"/>
    <b v="0"/>
    <b v="0"/>
    <s v="games/video games"/>
    <x v="6"/>
    <x v="11"/>
  </r>
  <r>
    <x v="1"/>
    <n v="1015"/>
    <m/>
    <x v="4"/>
    <s v="GBP"/>
    <n v="1426395600"/>
    <n v="1426914000"/>
    <x v="527"/>
    <d v="2015-03-21T05:00:00"/>
    <b v="0"/>
    <b v="0"/>
    <s v="theater/plays"/>
    <x v="3"/>
    <x v="3"/>
  </r>
  <r>
    <x v="0"/>
    <n v="742"/>
    <m/>
    <x v="1"/>
    <s v="USD"/>
    <n v="1446181200"/>
    <n v="1446616800"/>
    <x v="865"/>
    <d v="2015-11-04T06:00:00"/>
    <b v="1"/>
    <b v="0"/>
    <s v="publishing/nonfiction"/>
    <x v="5"/>
    <x v="9"/>
  </r>
  <r>
    <x v="1"/>
    <n v="323"/>
    <m/>
    <x v="1"/>
    <s v="USD"/>
    <n v="1514181600"/>
    <n v="1517032800"/>
    <x v="866"/>
    <d v="2018-01-27T06:00:00"/>
    <b v="0"/>
    <b v="0"/>
    <s v="technology/web"/>
    <x v="2"/>
    <x v="2"/>
  </r>
  <r>
    <x v="0"/>
    <n v="75"/>
    <m/>
    <x v="1"/>
    <s v="USD"/>
    <n v="1311051600"/>
    <n v="1311224400"/>
    <x v="867"/>
    <d v="2011-07-21T05:00:00"/>
    <b v="0"/>
    <b v="1"/>
    <s v="film &amp; video/documentary"/>
    <x v="4"/>
    <x v="4"/>
  </r>
  <r>
    <x v="1"/>
    <n v="2326"/>
    <m/>
    <x v="1"/>
    <s v="USD"/>
    <n v="1564894800"/>
    <n v="1566190800"/>
    <x v="868"/>
    <d v="2019-08-19T05:00:00"/>
    <b v="0"/>
    <b v="0"/>
    <s v="film &amp; video/documentary"/>
    <x v="4"/>
    <x v="4"/>
  </r>
  <r>
    <x v="1"/>
    <n v="381"/>
    <m/>
    <x v="1"/>
    <s v="USD"/>
    <n v="1567918800"/>
    <n v="1570165200"/>
    <x v="105"/>
    <d v="2019-10-04T05:00:00"/>
    <b v="0"/>
    <b v="0"/>
    <s v="theater/plays"/>
    <x v="3"/>
    <x v="3"/>
  </r>
  <r>
    <x v="0"/>
    <n v="4405"/>
    <m/>
    <x v="1"/>
    <s v="USD"/>
    <n v="1386309600"/>
    <n v="1388556000"/>
    <x v="481"/>
    <d v="2014-01-01T06:00:00"/>
    <b v="0"/>
    <b v="1"/>
    <s v="music/rock"/>
    <x v="1"/>
    <x v="1"/>
  </r>
  <r>
    <x v="0"/>
    <n v="92"/>
    <m/>
    <x v="1"/>
    <s v="USD"/>
    <n v="1301979600"/>
    <n v="1303189200"/>
    <x v="253"/>
    <d v="2011-04-19T05:00:00"/>
    <b v="0"/>
    <b v="0"/>
    <s v="music/rock"/>
    <x v="1"/>
    <x v="1"/>
  </r>
  <r>
    <x v="1"/>
    <n v="480"/>
    <m/>
    <x v="1"/>
    <s v="USD"/>
    <n v="1493269200"/>
    <n v="1494478800"/>
    <x v="869"/>
    <d v="2017-05-11T05:00:00"/>
    <b v="0"/>
    <b v="0"/>
    <s v="film &amp; video/documentary"/>
    <x v="4"/>
    <x v="4"/>
  </r>
  <r>
    <x v="0"/>
    <n v="64"/>
    <m/>
    <x v="1"/>
    <s v="USD"/>
    <n v="1478930400"/>
    <n v="1480744800"/>
    <x v="864"/>
    <d v="2016-12-03T06:00:00"/>
    <b v="0"/>
    <b v="0"/>
    <s v="publishing/radio &amp; podcasts"/>
    <x v="5"/>
    <x v="15"/>
  </r>
  <r>
    <x v="1"/>
    <n v="226"/>
    <m/>
    <x v="1"/>
    <s v="USD"/>
    <n v="1555390800"/>
    <n v="1555822800"/>
    <x v="843"/>
    <d v="2019-04-21T05:00:00"/>
    <b v="0"/>
    <b v="0"/>
    <s v="publishing/translations"/>
    <x v="5"/>
    <x v="18"/>
  </r>
  <r>
    <x v="0"/>
    <n v="64"/>
    <m/>
    <x v="1"/>
    <s v="USD"/>
    <n v="1456984800"/>
    <n v="1458882000"/>
    <x v="289"/>
    <d v="2016-03-25T05:00:00"/>
    <b v="0"/>
    <b v="1"/>
    <s v="film &amp; video/drama"/>
    <x v="4"/>
    <x v="6"/>
  </r>
  <r>
    <x v="1"/>
    <n v="241"/>
    <m/>
    <x v="1"/>
    <s v="USD"/>
    <n v="1411621200"/>
    <n v="1411966800"/>
    <x v="870"/>
    <d v="2014-09-29T05:00:00"/>
    <b v="0"/>
    <b v="1"/>
    <s v="music/rock"/>
    <x v="1"/>
    <x v="1"/>
  </r>
  <r>
    <x v="1"/>
    <n v="132"/>
    <m/>
    <x v="1"/>
    <s v="USD"/>
    <n v="1525669200"/>
    <n v="1526878800"/>
    <x v="871"/>
    <d v="2018-05-21T05:00:00"/>
    <b v="0"/>
    <b v="1"/>
    <s v="film &amp; video/drama"/>
    <x v="4"/>
    <x v="6"/>
  </r>
  <r>
    <x v="3"/>
    <n v="75"/>
    <m/>
    <x v="6"/>
    <s v="EUR"/>
    <n v="1450936800"/>
    <n v="1452405600"/>
    <x v="872"/>
    <d v="2016-01-10T06:00:00"/>
    <b v="0"/>
    <b v="1"/>
    <s v="photography/photography books"/>
    <x v="7"/>
    <x v="14"/>
  </r>
  <r>
    <x v="0"/>
    <n v="842"/>
    <m/>
    <x v="1"/>
    <s v="USD"/>
    <n v="1413522000"/>
    <n v="1414040400"/>
    <x v="873"/>
    <d v="2014-10-23T05:00:00"/>
    <b v="0"/>
    <b v="1"/>
    <s v="publishing/translations"/>
    <x v="5"/>
    <x v="18"/>
  </r>
  <r>
    <x v="1"/>
    <n v="2043"/>
    <m/>
    <x v="1"/>
    <s v="USD"/>
    <n v="1541307600"/>
    <n v="1543816800"/>
    <x v="874"/>
    <d v="2018-12-03T06:00:00"/>
    <b v="0"/>
    <b v="1"/>
    <s v="food/food trucks"/>
    <x v="0"/>
    <x v="0"/>
  </r>
  <r>
    <x v="0"/>
    <n v="112"/>
    <m/>
    <x v="1"/>
    <s v="USD"/>
    <n v="1357106400"/>
    <n v="1359698400"/>
    <x v="875"/>
    <d v="2013-02-01T06:00:00"/>
    <b v="0"/>
    <b v="0"/>
    <s v="theater/plays"/>
    <x v="3"/>
    <x v="3"/>
  </r>
  <r>
    <x v="3"/>
    <n v="139"/>
    <m/>
    <x v="6"/>
    <s v="EUR"/>
    <n v="1390197600"/>
    <n v="1390629600"/>
    <x v="876"/>
    <d v="2014-01-25T06:00:00"/>
    <b v="0"/>
    <b v="0"/>
    <s v="theater/plays"/>
    <x v="3"/>
    <x v="3"/>
  </r>
  <r>
    <x v="0"/>
    <n v="374"/>
    <m/>
    <x v="1"/>
    <s v="USD"/>
    <n v="1265868000"/>
    <n v="1267077600"/>
    <x v="877"/>
    <d v="2010-02-25T06:00:00"/>
    <b v="0"/>
    <b v="1"/>
    <s v="music/indie rock"/>
    <x v="1"/>
    <x v="7"/>
  </r>
  <r>
    <x v="3"/>
    <n v="1122"/>
    <m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07F4F-74D1-4565-9661-E7799543E7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7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EEAE9-CBA7-4BAF-9EA7-7BBD069BDB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7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2" hier="-1"/>
  </pageFields>
  <dataFields count="1">
    <dataField name="Count of outcome" fld="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351E0-4965-4E0A-B6CA-F3C4C2AEDD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5" sqref="I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1" customWidth="1"/>
    <col min="6" max="6" width="11" style="3"/>
    <col min="8" max="8" width="13" bestFit="1" customWidth="1"/>
    <col min="9" max="9" width="13" customWidth="1"/>
    <col min="12" max="12" width="11.125" bestFit="1" customWidth="1"/>
    <col min="13" max="13" width="11.125" customWidth="1"/>
    <col min="14" max="15" width="11.125" style="2" customWidth="1"/>
    <col min="18" max="18" width="28" bestFit="1" customWidth="1"/>
  </cols>
  <sheetData>
    <row r="1" spans="1:20" s="4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6" t="s">
        <v>2033</v>
      </c>
      <c r="G1" s="4" t="s">
        <v>4</v>
      </c>
      <c r="H1" s="4" t="s">
        <v>5</v>
      </c>
      <c r="I1" s="4" t="s">
        <v>2034</v>
      </c>
      <c r="J1" s="4" t="s">
        <v>6</v>
      </c>
      <c r="K1" s="4" t="s">
        <v>7</v>
      </c>
      <c r="L1" s="4" t="s">
        <v>8</v>
      </c>
      <c r="M1" s="4" t="s">
        <v>9</v>
      </c>
      <c r="N1" s="7" t="s">
        <v>2032</v>
      </c>
      <c r="O1" s="7" t="s">
        <v>2031</v>
      </c>
      <c r="P1" s="4" t="s">
        <v>10</v>
      </c>
      <c r="Q1" s="4" t="s">
        <v>11</v>
      </c>
      <c r="R1" s="4" t="s">
        <v>2028</v>
      </c>
      <c r="S1" s="4" t="s">
        <v>2029</v>
      </c>
      <c r="T1" s="4" t="s">
        <v>2030</v>
      </c>
    </row>
    <row r="2" spans="1:20" x14ac:dyDescent="0.25">
      <c r="A2">
        <v>0</v>
      </c>
      <c r="B2" t="s">
        <v>12</v>
      </c>
      <c r="C2" s="1" t="s">
        <v>13</v>
      </c>
      <c r="D2">
        <v>100</v>
      </c>
      <c r="E2">
        <v>0</v>
      </c>
      <c r="F2" s="3">
        <f>(E2/D2)*100</f>
        <v>0</v>
      </c>
      <c r="G2" t="s">
        <v>14</v>
      </c>
      <c r="H2">
        <v>0</v>
      </c>
      <c r="I2">
        <f>IF(E2,E2/H2,0)</f>
        <v>0</v>
      </c>
      <c r="J2" t="s">
        <v>15</v>
      </c>
      <c r="K2" t="s">
        <v>16</v>
      </c>
      <c r="L2">
        <v>1448690400</v>
      </c>
      <c r="M2">
        <v>1450159200</v>
      </c>
      <c r="N2" s="2">
        <f t="shared" ref="N2:N65" si="0">(((L2/60)/60)/24)+DATE(1970,1,1)</f>
        <v>42336.25</v>
      </c>
      <c r="O2" s="2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_xlfn.TEXTBEFORE(R2,"/",1,1,1,"error")</f>
        <v>food</v>
      </c>
      <c r="T2" t="str">
        <f>_xlfn.TEXTAFTER(R2,"/",1,1,1,"error")</f>
        <v>food trucks</v>
      </c>
    </row>
    <row r="3" spans="1:20" x14ac:dyDescent="0.25">
      <c r="A3">
        <v>1</v>
      </c>
      <c r="B3" t="s">
        <v>18</v>
      </c>
      <c r="C3" s="1" t="s">
        <v>19</v>
      </c>
      <c r="D3">
        <v>1400</v>
      </c>
      <c r="E3">
        <v>14560</v>
      </c>
      <c r="F3" s="3">
        <f t="shared" ref="F3:F66" si="2">(E3/D3)*100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s="2">
        <f t="shared" si="0"/>
        <v>41870.208333333336</v>
      </c>
      <c r="O3" s="2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_xlfn.TEXTBEFORE(R3,"/",1,1,1,"error")</f>
        <v>music</v>
      </c>
      <c r="T3" t="str">
        <f t="shared" ref="T3:T66" si="4">_xlfn.TEXTAFTER(R3,"/",1,1,1,"error")</f>
        <v>rock</v>
      </c>
    </row>
    <row r="4" spans="1:20" ht="31.5" x14ac:dyDescent="0.25">
      <c r="A4">
        <v>2</v>
      </c>
      <c r="B4" t="s">
        <v>24</v>
      </c>
      <c r="C4" s="1" t="s">
        <v>25</v>
      </c>
      <c r="D4">
        <v>108400</v>
      </c>
      <c r="E4">
        <v>142523</v>
      </c>
      <c r="F4" s="3">
        <f t="shared" si="2"/>
        <v>131.4787822878229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s="2">
        <f t="shared" si="0"/>
        <v>41595.25</v>
      </c>
      <c r="O4" s="2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1" t="s">
        <v>30</v>
      </c>
      <c r="D5">
        <v>4200</v>
      </c>
      <c r="E5">
        <v>2477</v>
      </c>
      <c r="F5" s="3">
        <f t="shared" si="2"/>
        <v>58.976190476190467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s="2">
        <f t="shared" si="0"/>
        <v>43688.208333333328</v>
      </c>
      <c r="O5" s="2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1" t="s">
        <v>32</v>
      </c>
      <c r="D6">
        <v>7600</v>
      </c>
      <c r="E6">
        <v>5265</v>
      </c>
      <c r="F6" s="3">
        <f t="shared" si="2"/>
        <v>69.276315789473685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s="2">
        <f t="shared" si="0"/>
        <v>43485.25</v>
      </c>
      <c r="O6" s="2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1" t="s">
        <v>35</v>
      </c>
      <c r="D7">
        <v>7600</v>
      </c>
      <c r="E7">
        <v>13195</v>
      </c>
      <c r="F7" s="3">
        <f t="shared" si="2"/>
        <v>173.61842105263159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s="2">
        <f t="shared" si="0"/>
        <v>41149.208333333336</v>
      </c>
      <c r="O7" s="2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1" t="s">
        <v>39</v>
      </c>
      <c r="D8">
        <v>5200</v>
      </c>
      <c r="E8">
        <v>1090</v>
      </c>
      <c r="F8" s="3">
        <f t="shared" si="2"/>
        <v>20.961538461538463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s="2">
        <f t="shared" si="0"/>
        <v>42991.208333333328</v>
      </c>
      <c r="O8" s="2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1" t="s">
        <v>44</v>
      </c>
      <c r="D9">
        <v>4500</v>
      </c>
      <c r="E9">
        <v>14741</v>
      </c>
      <c r="F9" s="3">
        <f t="shared" si="2"/>
        <v>327.57777777777778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s="2">
        <f t="shared" si="0"/>
        <v>42229.208333333328</v>
      </c>
      <c r="O9" s="2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3">
        <f t="shared" si="2"/>
        <v>19.932788374205266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s="2">
        <f t="shared" si="0"/>
        <v>40399.208333333336</v>
      </c>
      <c r="O10" s="2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1" t="s">
        <v>49</v>
      </c>
      <c r="D11">
        <v>6200</v>
      </c>
      <c r="E11">
        <v>3208</v>
      </c>
      <c r="F11" s="3">
        <f t="shared" si="2"/>
        <v>51.741935483870968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s="2">
        <f t="shared" si="0"/>
        <v>41536.208333333336</v>
      </c>
      <c r="O11" s="2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3">
        <f t="shared" si="2"/>
        <v>266.11538461538464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s="2">
        <f t="shared" si="0"/>
        <v>40404.208333333336</v>
      </c>
      <c r="O12" s="2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3">
        <f t="shared" si="2"/>
        <v>48.095238095238095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s="2">
        <f t="shared" si="0"/>
        <v>40442.208333333336</v>
      </c>
      <c r="O13" s="2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3">
        <f t="shared" si="2"/>
        <v>89.349206349206341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s="2">
        <f t="shared" si="0"/>
        <v>43760.208333333328</v>
      </c>
      <c r="O14" s="2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3">
        <f t="shared" si="2"/>
        <v>245.11904761904765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s="2">
        <f t="shared" si="0"/>
        <v>42532.208333333328</v>
      </c>
      <c r="O15" s="2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3">
        <f t="shared" si="2"/>
        <v>66.769503546099301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s="2">
        <f t="shared" si="0"/>
        <v>40974.25</v>
      </c>
      <c r="O16" s="2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3">
        <f t="shared" si="2"/>
        <v>47.307881773399011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s="2">
        <f t="shared" si="0"/>
        <v>43809.25</v>
      </c>
      <c r="O17" s="2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3">
        <f t="shared" si="2"/>
        <v>649.47058823529414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s="2">
        <f t="shared" si="0"/>
        <v>41661.25</v>
      </c>
      <c r="O18" s="2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3">
        <f t="shared" si="2"/>
        <v>159.39125295508273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s="2">
        <f t="shared" si="0"/>
        <v>40555.25</v>
      </c>
      <c r="O19" s="2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3">
        <f t="shared" si="2"/>
        <v>66.912087912087912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s="2">
        <f t="shared" si="0"/>
        <v>43351.208333333328</v>
      </c>
      <c r="O20" s="2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3">
        <f t="shared" si="2"/>
        <v>48.529600000000002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s="2">
        <f t="shared" si="0"/>
        <v>43528.25</v>
      </c>
      <c r="O21" s="2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3">
        <f t="shared" si="2"/>
        <v>112.24279210925646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s="2">
        <f t="shared" si="0"/>
        <v>41848.208333333336</v>
      </c>
      <c r="O22" s="2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3">
        <f t="shared" si="2"/>
        <v>40.992553191489364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s="2">
        <f t="shared" si="0"/>
        <v>40770.208333333336</v>
      </c>
      <c r="O23" s="2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3">
        <f t="shared" si="2"/>
        <v>128.07106598984771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s="2">
        <f t="shared" si="0"/>
        <v>43193.208333333328</v>
      </c>
      <c r="O24" s="2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3">
        <f t="shared" si="2"/>
        <v>332.04444444444448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s="2">
        <f t="shared" si="0"/>
        <v>43510.25</v>
      </c>
      <c r="O25" s="2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3">
        <f t="shared" si="2"/>
        <v>112.83225108225108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s="2">
        <f t="shared" si="0"/>
        <v>41811.208333333336</v>
      </c>
      <c r="O26" s="2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3">
        <f t="shared" si="2"/>
        <v>216.43636363636364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s="2">
        <f t="shared" si="0"/>
        <v>40681.208333333336</v>
      </c>
      <c r="O27" s="2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3">
        <f t="shared" si="2"/>
        <v>48.199069767441863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s="2">
        <f t="shared" si="0"/>
        <v>43312.208333333328</v>
      </c>
      <c r="O28" s="2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3">
        <f t="shared" si="2"/>
        <v>79.95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s="2">
        <f t="shared" si="0"/>
        <v>42280.208333333328</v>
      </c>
      <c r="O29" s="2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3">
        <f t="shared" si="2"/>
        <v>105.22553516819573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s="2">
        <f t="shared" si="0"/>
        <v>40218.25</v>
      </c>
      <c r="O30" s="2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3">
        <f t="shared" si="2"/>
        <v>328.89978213507629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s="2">
        <f t="shared" si="0"/>
        <v>43301.208333333328</v>
      </c>
      <c r="O31" s="2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3">
        <f t="shared" si="2"/>
        <v>160.61111111111111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s="2">
        <f t="shared" si="0"/>
        <v>43609.208333333328</v>
      </c>
      <c r="O32" s="2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3">
        <f t="shared" si="2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s="2">
        <f t="shared" si="0"/>
        <v>42374.25</v>
      </c>
      <c r="O33" s="2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3">
        <f t="shared" si="2"/>
        <v>86.807920792079202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s="2">
        <f t="shared" si="0"/>
        <v>43110.25</v>
      </c>
      <c r="O34" s="2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3">
        <f t="shared" si="2"/>
        <v>377.82071713147411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s="2">
        <f t="shared" si="0"/>
        <v>41917.208333333336</v>
      </c>
      <c r="O35" s="2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3">
        <f t="shared" si="2"/>
        <v>150.80645161290323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s="2">
        <f t="shared" si="0"/>
        <v>42817.208333333328</v>
      </c>
      <c r="O36" s="2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3">
        <f t="shared" si="2"/>
        <v>150.30119521912351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s="2">
        <f t="shared" si="0"/>
        <v>43484.25</v>
      </c>
      <c r="O37" s="2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3">
        <f t="shared" si="2"/>
        <v>157.28571428571431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s="2">
        <f t="shared" si="0"/>
        <v>40600.25</v>
      </c>
      <c r="O38" s="2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3">
        <f t="shared" si="2"/>
        <v>139.98765432098764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s="2">
        <f t="shared" si="0"/>
        <v>43744.208333333328</v>
      </c>
      <c r="O39" s="2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3">
        <f t="shared" si="2"/>
        <v>325.32258064516128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s="2">
        <f t="shared" si="0"/>
        <v>40469.208333333336</v>
      </c>
      <c r="O40" s="2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3">
        <f t="shared" si="2"/>
        <v>50.777777777777779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s="2">
        <f t="shared" si="0"/>
        <v>41330.25</v>
      </c>
      <c r="O41" s="2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3">
        <f t="shared" si="2"/>
        <v>169.06818181818181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s="2">
        <f t="shared" si="0"/>
        <v>40334.208333333336</v>
      </c>
      <c r="O42" s="2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3">
        <f t="shared" si="2"/>
        <v>212.92857142857144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s="2">
        <f t="shared" si="0"/>
        <v>41156.208333333336</v>
      </c>
      <c r="O43" s="2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3">
        <f t="shared" si="2"/>
        <v>443.94444444444446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s="2">
        <f t="shared" si="0"/>
        <v>40728.208333333336</v>
      </c>
      <c r="O44" s="2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3">
        <f t="shared" si="2"/>
        <v>185.9390243902439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s="2">
        <f t="shared" si="0"/>
        <v>41844.208333333336</v>
      </c>
      <c r="O45" s="2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3">
        <f t="shared" si="2"/>
        <v>658.8125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s="2">
        <f t="shared" si="0"/>
        <v>43541.208333333328</v>
      </c>
      <c r="O46" s="2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3">
        <f t="shared" si="2"/>
        <v>47.684210526315788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s="2">
        <f t="shared" si="0"/>
        <v>42676.208333333328</v>
      </c>
      <c r="O47" s="2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3">
        <f t="shared" si="2"/>
        <v>114.78378378378378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s="2">
        <f t="shared" si="0"/>
        <v>40367.208333333336</v>
      </c>
      <c r="O48" s="2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3">
        <f t="shared" si="2"/>
        <v>475.26666666666665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s="2">
        <f t="shared" si="0"/>
        <v>41727.208333333336</v>
      </c>
      <c r="O49" s="2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3">
        <f t="shared" si="2"/>
        <v>386.97297297297297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s="2">
        <f t="shared" si="0"/>
        <v>42180.208333333328</v>
      </c>
      <c r="O50" s="2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3">
        <f t="shared" si="2"/>
        <v>189.625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s="2">
        <f t="shared" si="0"/>
        <v>43758.208333333328</v>
      </c>
      <c r="O51" s="2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1" t="s">
        <v>147</v>
      </c>
      <c r="D52">
        <v>100</v>
      </c>
      <c r="E52">
        <v>2</v>
      </c>
      <c r="F52" s="3">
        <f t="shared" si="2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s="2">
        <f t="shared" si="0"/>
        <v>41487.208333333336</v>
      </c>
      <c r="O52" s="2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3">
        <f t="shared" si="2"/>
        <v>91.867805186590772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s="2">
        <f t="shared" si="0"/>
        <v>40995.208333333336</v>
      </c>
      <c r="O53" s="2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3">
        <f t="shared" si="2"/>
        <v>34.152777777777779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s="2">
        <f t="shared" si="0"/>
        <v>40436.208333333336</v>
      </c>
      <c r="O54" s="2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3">
        <f t="shared" si="2"/>
        <v>140.40909090909091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s="2">
        <f t="shared" si="0"/>
        <v>41779.208333333336</v>
      </c>
      <c r="O55" s="2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3">
        <f t="shared" si="2"/>
        <v>89.86666666666666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s="2">
        <f t="shared" si="0"/>
        <v>43170.25</v>
      </c>
      <c r="O56" s="2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3">
        <f t="shared" si="2"/>
        <v>177.96969696969697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s="2">
        <f t="shared" si="0"/>
        <v>43311.208333333328</v>
      </c>
      <c r="O57" s="2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3">
        <f t="shared" si="2"/>
        <v>143.66249999999999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s="2">
        <f t="shared" si="0"/>
        <v>42014.25</v>
      </c>
      <c r="O58" s="2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3">
        <f t="shared" si="2"/>
        <v>215.27586206896552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s="2">
        <f t="shared" si="0"/>
        <v>42979.208333333328</v>
      </c>
      <c r="O59" s="2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3">
        <f t="shared" si="2"/>
        <v>227.11111111111114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s="2">
        <f t="shared" si="0"/>
        <v>42268.208333333328</v>
      </c>
      <c r="O60" s="2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3">
        <f t="shared" si="2"/>
        <v>275.07142857142861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s="2">
        <f t="shared" si="0"/>
        <v>42898.208333333328</v>
      </c>
      <c r="O61" s="2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3">
        <f t="shared" si="2"/>
        <v>144.37048832271762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s="2">
        <f t="shared" si="0"/>
        <v>41107.208333333336</v>
      </c>
      <c r="O62" s="2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3">
        <f t="shared" si="2"/>
        <v>92.74598393574297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s="2">
        <f t="shared" si="0"/>
        <v>40595.25</v>
      </c>
      <c r="O63" s="2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3">
        <f t="shared" si="2"/>
        <v>722.6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s="2">
        <f t="shared" si="0"/>
        <v>42160.208333333328</v>
      </c>
      <c r="O64" s="2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3">
        <f t="shared" si="2"/>
        <v>11.851063829787234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s="2">
        <f t="shared" si="0"/>
        <v>42853.208333333328</v>
      </c>
      <c r="O65" s="2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3">
        <f t="shared" si="2"/>
        <v>97.642857142857139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s="2">
        <f t="shared" ref="N66:N129" si="5">(((L66/60)/60)/24)+DATE(1970,1,1)</f>
        <v>43283.208333333328</v>
      </c>
      <c r="O66" s="2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3">
        <f t="shared" ref="F67:F130" si="7">(E67/D67)*100</f>
        <v>236.14754098360655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s="2">
        <f t="shared" si="5"/>
        <v>40570.25</v>
      </c>
      <c r="O67" s="2">
        <f t="shared" si="6"/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_xlfn.TEXTBEFORE(R67,"/",1,1,1,"error")</f>
        <v>theater</v>
      </c>
      <c r="T67" t="str">
        <f t="shared" ref="T67:T130" si="9">_xlfn.TEXTAFTER(R67,"/",1,1,1,"error")</f>
        <v>plays</v>
      </c>
    </row>
    <row r="68" spans="1:20" x14ac:dyDescent="0.25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3">
        <f t="shared" si="7"/>
        <v>45.068965517241381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s="2">
        <f t="shared" si="5"/>
        <v>42102.208333333328</v>
      </c>
      <c r="O68" s="2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3">
        <f t="shared" si="7"/>
        <v>162.38567493112947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s="2">
        <f t="shared" si="5"/>
        <v>40203.25</v>
      </c>
      <c r="O69" s="2">
        <f t="shared" si="6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3">
        <f t="shared" si="7"/>
        <v>254.52631578947367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s="2">
        <f t="shared" si="5"/>
        <v>42943.208333333328</v>
      </c>
      <c r="O70" s="2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3">
        <f t="shared" si="7"/>
        <v>24.063291139240505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s="2">
        <f t="shared" si="5"/>
        <v>40531.25</v>
      </c>
      <c r="O71" s="2">
        <f t="shared" si="6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3">
        <f t="shared" si="7"/>
        <v>123.74140625000001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s="2">
        <f t="shared" si="5"/>
        <v>40484.208333333336</v>
      </c>
      <c r="O72" s="2">
        <f t="shared" si="6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3">
        <f t="shared" si="7"/>
        <v>108.06666666666666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s="2">
        <f t="shared" si="5"/>
        <v>43799.25</v>
      </c>
      <c r="O73" s="2">
        <f t="shared" si="6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3">
        <f t="shared" si="7"/>
        <v>670.33333333333326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s="2">
        <f t="shared" si="5"/>
        <v>42186.208333333328</v>
      </c>
      <c r="O74" s="2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3">
        <f t="shared" si="7"/>
        <v>660.92857142857144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s="2">
        <f t="shared" si="5"/>
        <v>42701.25</v>
      </c>
      <c r="O75" s="2">
        <f t="shared" si="6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3">
        <f t="shared" si="7"/>
        <v>122.46153846153847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s="2">
        <f t="shared" si="5"/>
        <v>42456.208333333328</v>
      </c>
      <c r="O76" s="2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3">
        <f t="shared" si="7"/>
        <v>150.57731958762886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s="2">
        <f t="shared" si="5"/>
        <v>43296.208333333328</v>
      </c>
      <c r="O77" s="2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3">
        <f t="shared" si="7"/>
        <v>78.106590724165997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s="2">
        <f t="shared" si="5"/>
        <v>42027.25</v>
      </c>
      <c r="O78" s="2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3">
        <f t="shared" si="7"/>
        <v>46.94736842105263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s="2">
        <f t="shared" si="5"/>
        <v>40448.208333333336</v>
      </c>
      <c r="O79" s="2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3">
        <f t="shared" si="7"/>
        <v>300.8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s="2">
        <f t="shared" si="5"/>
        <v>43206.208333333328</v>
      </c>
      <c r="O80" s="2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3">
        <f t="shared" si="7"/>
        <v>69.598615916955026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s="2">
        <f t="shared" si="5"/>
        <v>43267.208333333328</v>
      </c>
      <c r="O81" s="2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3">
        <f t="shared" si="7"/>
        <v>637.4545454545455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s="2">
        <f t="shared" si="5"/>
        <v>42976.208333333328</v>
      </c>
      <c r="O82" s="2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3">
        <f t="shared" si="7"/>
        <v>225.33928571428569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s="2">
        <f t="shared" si="5"/>
        <v>43062.25</v>
      </c>
      <c r="O83" s="2">
        <f t="shared" si="6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3">
        <f t="shared" si="7"/>
        <v>1497.3000000000002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s="2">
        <f t="shared" si="5"/>
        <v>43482.25</v>
      </c>
      <c r="O84" s="2">
        <f t="shared" si="6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3">
        <f t="shared" si="7"/>
        <v>37.590225563909776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s="2">
        <f t="shared" si="5"/>
        <v>42579.208333333328</v>
      </c>
      <c r="O85" s="2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3">
        <f t="shared" si="7"/>
        <v>132.36942675159236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s="2">
        <f t="shared" si="5"/>
        <v>41118.208333333336</v>
      </c>
      <c r="O86" s="2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3">
        <f t="shared" si="7"/>
        <v>131.22448979591837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s="2">
        <f t="shared" si="5"/>
        <v>40797.208333333336</v>
      </c>
      <c r="O87" s="2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3">
        <f t="shared" si="7"/>
        <v>167.63513513513513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s="2">
        <f t="shared" si="5"/>
        <v>42128.208333333328</v>
      </c>
      <c r="O88" s="2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3">
        <f t="shared" si="7"/>
        <v>61.984886649874063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s="2">
        <f t="shared" si="5"/>
        <v>40610.25</v>
      </c>
      <c r="O89" s="2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3">
        <f t="shared" si="7"/>
        <v>260.75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s="2">
        <f t="shared" si="5"/>
        <v>42110.208333333328</v>
      </c>
      <c r="O90" s="2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3">
        <f t="shared" si="7"/>
        <v>252.58823529411765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s="2">
        <f t="shared" si="5"/>
        <v>40283.208333333336</v>
      </c>
      <c r="O91" s="2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3">
        <f t="shared" si="7"/>
        <v>78.615384615384613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s="2">
        <f t="shared" si="5"/>
        <v>42425.25</v>
      </c>
      <c r="O92" s="2">
        <f t="shared" si="6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3">
        <f t="shared" si="7"/>
        <v>48.404406999351913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s="2">
        <f t="shared" si="5"/>
        <v>42588.208333333328</v>
      </c>
      <c r="O93" s="2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3">
        <f t="shared" si="7"/>
        <v>258.875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s="2">
        <f t="shared" si="5"/>
        <v>40352.208333333336</v>
      </c>
      <c r="O94" s="2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3">
        <f t="shared" si="7"/>
        <v>60.548713235294116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s="2">
        <f t="shared" si="5"/>
        <v>41202.208333333336</v>
      </c>
      <c r="O95" s="2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3">
        <f t="shared" si="7"/>
        <v>303.68965517241378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s="2">
        <f t="shared" si="5"/>
        <v>43562.208333333328</v>
      </c>
      <c r="O96" s="2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3">
        <f t="shared" si="7"/>
        <v>112.99999999999999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s="2">
        <f t="shared" si="5"/>
        <v>43752.208333333328</v>
      </c>
      <c r="O97" s="2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3">
        <f t="shared" si="7"/>
        <v>217.37876614060258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s="2">
        <f t="shared" si="5"/>
        <v>40612.25</v>
      </c>
      <c r="O98" s="2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3">
        <f t="shared" si="7"/>
        <v>926.69230769230762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s="2">
        <f t="shared" si="5"/>
        <v>42180.208333333328</v>
      </c>
      <c r="O99" s="2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3">
        <f t="shared" si="7"/>
        <v>33.692229038854805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s="2">
        <f t="shared" si="5"/>
        <v>42212.208333333328</v>
      </c>
      <c r="O100" s="2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3">
        <f t="shared" si="7"/>
        <v>196.7236842105263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s="2">
        <f t="shared" si="5"/>
        <v>41968.25</v>
      </c>
      <c r="O101" s="2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3">
        <f t="shared" si="7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s="2">
        <f t="shared" si="5"/>
        <v>40835.208333333336</v>
      </c>
      <c r="O102" s="2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3">
        <f t="shared" si="7"/>
        <v>1021.4444444444445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s="2">
        <f t="shared" si="5"/>
        <v>42056.25</v>
      </c>
      <c r="O103" s="2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3">
        <f t="shared" si="7"/>
        <v>281.67567567567568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s="2">
        <f t="shared" si="5"/>
        <v>43234.208333333328</v>
      </c>
      <c r="O104" s="2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3">
        <f t="shared" si="7"/>
        <v>24.610000000000003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s="2">
        <f t="shared" si="5"/>
        <v>40475.208333333336</v>
      </c>
      <c r="O105" s="2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3">
        <f t="shared" si="7"/>
        <v>143.14010067114094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s="2">
        <f t="shared" si="5"/>
        <v>42878.208333333328</v>
      </c>
      <c r="O106" s="2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3">
        <f t="shared" si="7"/>
        <v>144.54411764705884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s="2">
        <f t="shared" si="5"/>
        <v>41366.208333333336</v>
      </c>
      <c r="O107" s="2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3">
        <f t="shared" si="7"/>
        <v>359.12820512820514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s="2">
        <f t="shared" si="5"/>
        <v>43716.208333333328</v>
      </c>
      <c r="O108" s="2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3">
        <f t="shared" si="7"/>
        <v>186.48571428571427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s="2">
        <f t="shared" si="5"/>
        <v>43213.208333333328</v>
      </c>
      <c r="O109" s="2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3">
        <f t="shared" si="7"/>
        <v>595.26666666666665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s="2">
        <f t="shared" si="5"/>
        <v>41005.208333333336</v>
      </c>
      <c r="O110" s="2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3">
        <f t="shared" si="7"/>
        <v>59.21153846153846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s="2">
        <f t="shared" si="5"/>
        <v>41651.25</v>
      </c>
      <c r="O111" s="2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3">
        <f t="shared" si="7"/>
        <v>14.962780898876405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s="2">
        <f t="shared" si="5"/>
        <v>43354.208333333328</v>
      </c>
      <c r="O112" s="2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3">
        <f t="shared" si="7"/>
        <v>119.95602605863192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s="2">
        <f t="shared" si="5"/>
        <v>41174.208333333336</v>
      </c>
      <c r="O113" s="2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3">
        <f t="shared" si="7"/>
        <v>268.82978723404256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s="2">
        <f t="shared" si="5"/>
        <v>41875.208333333336</v>
      </c>
      <c r="O114" s="2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3">
        <f t="shared" si="7"/>
        <v>376.87878787878788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s="2">
        <f t="shared" si="5"/>
        <v>42990.208333333328</v>
      </c>
      <c r="O115" s="2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3">
        <f t="shared" si="7"/>
        <v>727.15789473684208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s="2">
        <f t="shared" si="5"/>
        <v>43564.208333333328</v>
      </c>
      <c r="O116" s="2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3">
        <f t="shared" si="7"/>
        <v>87.211757648470297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2">
        <f t="shared" si="5"/>
        <v>43056.25</v>
      </c>
      <c r="O117" s="2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3">
        <f t="shared" si="7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s="2">
        <f t="shared" si="5"/>
        <v>42265.208333333328</v>
      </c>
      <c r="O118" s="2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3">
        <f t="shared" si="7"/>
        <v>173.9387755102041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s="2">
        <f t="shared" si="5"/>
        <v>40808.208333333336</v>
      </c>
      <c r="O119" s="2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3">
        <f t="shared" si="7"/>
        <v>117.61111111111111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s="2">
        <f t="shared" si="5"/>
        <v>41665.25</v>
      </c>
      <c r="O120" s="2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3">
        <f t="shared" si="7"/>
        <v>214.96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s="2">
        <f t="shared" si="5"/>
        <v>41806.208333333336</v>
      </c>
      <c r="O121" s="2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3">
        <f t="shared" si="7"/>
        <v>149.49667110519306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s="2">
        <f t="shared" si="5"/>
        <v>42111.208333333328</v>
      </c>
      <c r="O122" s="2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3">
        <f t="shared" si="7"/>
        <v>219.33995584988963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s="2">
        <f t="shared" si="5"/>
        <v>41917.208333333336</v>
      </c>
      <c r="O123" s="2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3">
        <f t="shared" si="7"/>
        <v>64.367690058479525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s="2">
        <f t="shared" si="5"/>
        <v>41970.25</v>
      </c>
      <c r="O124" s="2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3">
        <f t="shared" si="7"/>
        <v>18.622397298818232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s="2">
        <f t="shared" si="5"/>
        <v>42332.25</v>
      </c>
      <c r="O125" s="2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3">
        <f t="shared" si="7"/>
        <v>367.76923076923077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s="2">
        <f t="shared" si="5"/>
        <v>43598.208333333328</v>
      </c>
      <c r="O126" s="2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3">
        <f t="shared" si="7"/>
        <v>159.90566037735849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s="2">
        <f t="shared" si="5"/>
        <v>43362.208333333328</v>
      </c>
      <c r="O127" s="2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3">
        <f t="shared" si="7"/>
        <v>38.633185349611544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s="2">
        <f t="shared" si="5"/>
        <v>42596.208333333328</v>
      </c>
      <c r="O128" s="2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3">
        <f t="shared" si="7"/>
        <v>51.42151162790698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s="2">
        <f t="shared" si="5"/>
        <v>40310.208333333336</v>
      </c>
      <c r="O129" s="2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3">
        <f t="shared" si="7"/>
        <v>60.334277620396605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s="2">
        <f t="shared" ref="N130:N193" si="10">(((L130/60)/60)/24)+DATE(1970,1,1)</f>
        <v>40417.208333333336</v>
      </c>
      <c r="O130" s="2">
        <f t="shared" ref="O130:O193" si="11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3">
        <f t="shared" ref="F131:F194" si="12">(E131/D131)*100</f>
        <v>3.202693602693603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s="2">
        <f t="shared" si="10"/>
        <v>42038.25</v>
      </c>
      <c r="O131" s="2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3">_xlfn.TEXTBEFORE(R131,"/",1,1,1,"error")</f>
        <v>food</v>
      </c>
      <c r="T131" t="str">
        <f t="shared" ref="T131:T194" si="14">_xlfn.TEXTAFTER(R131,"/",1,1,1,"error")</f>
        <v>food trucks</v>
      </c>
    </row>
    <row r="132" spans="1:20" x14ac:dyDescent="0.25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3">
        <f t="shared" si="12"/>
        <v>155.46875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s="2">
        <f t="shared" si="10"/>
        <v>40842.208333333336</v>
      </c>
      <c r="O132" s="2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3">
        <f t="shared" si="12"/>
        <v>100.85974499089254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s="2">
        <f t="shared" si="10"/>
        <v>41607.25</v>
      </c>
      <c r="O133" s="2">
        <f t="shared" si="11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3">
        <f t="shared" si="12"/>
        <v>116.18181818181819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s="2">
        <f t="shared" si="10"/>
        <v>43112.25</v>
      </c>
      <c r="O134" s="2">
        <f t="shared" si="11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3">
        <f t="shared" si="12"/>
        <v>310.77777777777777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s="2">
        <f t="shared" si="10"/>
        <v>40767.208333333336</v>
      </c>
      <c r="O135" s="2">
        <f t="shared" si="11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3">
        <f t="shared" si="12"/>
        <v>89.73668341708543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s="2">
        <f t="shared" si="10"/>
        <v>40713.208333333336</v>
      </c>
      <c r="O136" s="2">
        <f t="shared" si="11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3">
        <f t="shared" si="12"/>
        <v>71.27272727272728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s="2">
        <f t="shared" si="10"/>
        <v>41340.25</v>
      </c>
      <c r="O137" s="2">
        <f t="shared" si="11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3">
        <f t="shared" si="12"/>
        <v>3.2862318840579712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s="2">
        <f t="shared" si="10"/>
        <v>41797.208333333336</v>
      </c>
      <c r="O138" s="2">
        <f t="shared" si="11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3">
        <f t="shared" si="12"/>
        <v>261.77777777777777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s="2">
        <f t="shared" si="10"/>
        <v>40457.208333333336</v>
      </c>
      <c r="O139" s="2">
        <f t="shared" si="11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3">
        <f t="shared" si="12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s="2">
        <f t="shared" si="10"/>
        <v>41180.208333333336</v>
      </c>
      <c r="O140" s="2">
        <f t="shared" si="11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3">
        <f t="shared" si="12"/>
        <v>20.896851248642779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s="2">
        <f t="shared" si="10"/>
        <v>42115.208333333328</v>
      </c>
      <c r="O141" s="2">
        <f t="shared" si="11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3">
        <f t="shared" si="12"/>
        <v>223.16363636363636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s="2">
        <f t="shared" si="10"/>
        <v>43156.25</v>
      </c>
      <c r="O142" s="2">
        <f t="shared" si="11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3">
        <f t="shared" si="12"/>
        <v>101.59097978227061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s="2">
        <f t="shared" si="10"/>
        <v>42167.208333333328</v>
      </c>
      <c r="O143" s="2">
        <f t="shared" si="11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3">
        <f t="shared" si="12"/>
        <v>230.03999999999996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s="2">
        <f t="shared" si="10"/>
        <v>41005.208333333336</v>
      </c>
      <c r="O144" s="2">
        <f t="shared" si="11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3">
        <f t="shared" si="12"/>
        <v>135.59259259259261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s="2">
        <f t="shared" si="10"/>
        <v>40357.208333333336</v>
      </c>
      <c r="O145" s="2">
        <f t="shared" si="11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3">
        <f t="shared" si="12"/>
        <v>129.1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s="2">
        <f t="shared" si="10"/>
        <v>43633.208333333328</v>
      </c>
      <c r="O146" s="2">
        <f t="shared" si="11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3">
        <f t="shared" si="12"/>
        <v>236.512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s="2">
        <f t="shared" si="10"/>
        <v>41889.208333333336</v>
      </c>
      <c r="O147" s="2">
        <f t="shared" si="11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3">
        <f t="shared" si="12"/>
        <v>17.25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s="2">
        <f t="shared" si="10"/>
        <v>40855.25</v>
      </c>
      <c r="O148" s="2">
        <f t="shared" si="11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3">
        <f t="shared" si="12"/>
        <v>112.49397590361446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s="2">
        <f t="shared" si="10"/>
        <v>42534.208333333328</v>
      </c>
      <c r="O149" s="2">
        <f t="shared" si="11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3">
        <f t="shared" si="12"/>
        <v>121.02150537634408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s="2">
        <f t="shared" si="10"/>
        <v>42941.208333333328</v>
      </c>
      <c r="O150" s="2">
        <f t="shared" si="11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3">
        <f t="shared" si="12"/>
        <v>219.87096774193549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s="2">
        <f t="shared" si="10"/>
        <v>41275.25</v>
      </c>
      <c r="O151" s="2">
        <f t="shared" si="11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3">
        <f t="shared" si="12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s="2">
        <f t="shared" si="10"/>
        <v>43450.25</v>
      </c>
      <c r="O152" s="2">
        <f t="shared" si="11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3">
        <f t="shared" si="12"/>
        <v>64.166909620991248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s="2">
        <f t="shared" si="10"/>
        <v>41799.208333333336</v>
      </c>
      <c r="O153" s="2">
        <f t="shared" si="11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3">
        <f t="shared" si="12"/>
        <v>423.06746987951806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s="2">
        <f t="shared" si="10"/>
        <v>42783.25</v>
      </c>
      <c r="O154" s="2">
        <f t="shared" si="11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3">
        <f t="shared" si="12"/>
        <v>92.984160506863773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s="2">
        <f t="shared" si="10"/>
        <v>41201.208333333336</v>
      </c>
      <c r="O155" s="2">
        <f t="shared" si="11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3">
        <f t="shared" si="12"/>
        <v>58.756567425569173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s="2">
        <f t="shared" si="10"/>
        <v>42502.208333333328</v>
      </c>
      <c r="O156" s="2">
        <f t="shared" si="11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3">
        <f t="shared" si="12"/>
        <v>65.022222222222226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s="2">
        <f t="shared" si="10"/>
        <v>40262.208333333336</v>
      </c>
      <c r="O157" s="2">
        <f t="shared" si="11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3">
        <f t="shared" si="12"/>
        <v>73.939560439560438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s="2">
        <f t="shared" si="10"/>
        <v>43743.208333333328</v>
      </c>
      <c r="O158" s="2">
        <f t="shared" si="11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3">
        <f t="shared" si="12"/>
        <v>52.666666666666664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s="2">
        <f t="shared" si="10"/>
        <v>41638.25</v>
      </c>
      <c r="O159" s="2">
        <f t="shared" si="11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3">
        <f t="shared" si="12"/>
        <v>220.95238095238096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s="2">
        <f t="shared" si="10"/>
        <v>42346.25</v>
      </c>
      <c r="O160" s="2">
        <f t="shared" si="11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3">
        <f t="shared" si="12"/>
        <v>100.01150627615063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s="2">
        <f t="shared" si="10"/>
        <v>43551.208333333328</v>
      </c>
      <c r="O161" s="2">
        <f t="shared" si="11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3">
        <f t="shared" si="12"/>
        <v>162.3125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s="2">
        <f t="shared" si="10"/>
        <v>43582.208333333328</v>
      </c>
      <c r="O162" s="2">
        <f t="shared" si="11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3">
        <f t="shared" si="12"/>
        <v>78.181818181818187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s="2">
        <f t="shared" si="10"/>
        <v>42270.208333333328</v>
      </c>
      <c r="O163" s="2">
        <f t="shared" si="11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3">
        <f t="shared" si="12"/>
        <v>149.73770491803279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s="2">
        <f t="shared" si="10"/>
        <v>43442.25</v>
      </c>
      <c r="O164" s="2">
        <f t="shared" si="11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3">
        <f t="shared" si="12"/>
        <v>253.25714285714284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s="2">
        <f t="shared" si="10"/>
        <v>43028.208333333328</v>
      </c>
      <c r="O165" s="2">
        <f t="shared" si="11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3">
        <f t="shared" si="12"/>
        <v>100.16943521594683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s="2">
        <f t="shared" si="10"/>
        <v>43016.208333333328</v>
      </c>
      <c r="O166" s="2">
        <f t="shared" si="11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3">
        <f t="shared" si="12"/>
        <v>121.99004424778761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s="2">
        <f t="shared" si="10"/>
        <v>42948.208333333328</v>
      </c>
      <c r="O167" s="2">
        <f t="shared" si="11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3">
        <f t="shared" si="12"/>
        <v>137.13265306122449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s="2">
        <f t="shared" si="10"/>
        <v>40534.25</v>
      </c>
      <c r="O168" s="2">
        <f t="shared" si="11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3">
        <f t="shared" si="12"/>
        <v>415.53846153846149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s="2">
        <f t="shared" si="10"/>
        <v>41435.208333333336</v>
      </c>
      <c r="O169" s="2">
        <f t="shared" si="11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3">
        <f t="shared" si="12"/>
        <v>31.30913348946136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s="2">
        <f t="shared" si="10"/>
        <v>43518.25</v>
      </c>
      <c r="O170" s="2">
        <f t="shared" si="11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3">
        <f t="shared" si="12"/>
        <v>424.08154506437768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s="2">
        <f t="shared" si="10"/>
        <v>41077.208333333336</v>
      </c>
      <c r="O171" s="2">
        <f t="shared" si="11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3">
        <f t="shared" si="12"/>
        <v>2.93886230728336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s="2">
        <f t="shared" si="10"/>
        <v>42950.208333333328</v>
      </c>
      <c r="O172" s="2">
        <f t="shared" si="11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3">
        <f t="shared" si="12"/>
        <v>10.63265306122449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s="2">
        <f t="shared" si="10"/>
        <v>41718.208333333336</v>
      </c>
      <c r="O173" s="2">
        <f t="shared" si="11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3">
        <f t="shared" si="12"/>
        <v>82.875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s="2">
        <f t="shared" si="10"/>
        <v>41839.208333333336</v>
      </c>
      <c r="O174" s="2">
        <f t="shared" si="11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3">
        <f t="shared" si="12"/>
        <v>163.01447776628748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s="2">
        <f t="shared" si="10"/>
        <v>41412.208333333336</v>
      </c>
      <c r="O175" s="2">
        <f t="shared" si="11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3">
        <f t="shared" si="12"/>
        <v>894.66666666666674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s="2">
        <f t="shared" si="10"/>
        <v>42282.208333333328</v>
      </c>
      <c r="O176" s="2">
        <f t="shared" si="11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3">
        <f t="shared" si="12"/>
        <v>26.191501103752756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s="2">
        <f t="shared" si="10"/>
        <v>42613.208333333328</v>
      </c>
      <c r="O177" s="2">
        <f t="shared" si="11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3">
        <f t="shared" si="12"/>
        <v>74.834782608695647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s="2">
        <f t="shared" si="10"/>
        <v>42616.208333333328</v>
      </c>
      <c r="O178" s="2">
        <f t="shared" si="11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3">
        <f t="shared" si="12"/>
        <v>416.47680412371136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s="2">
        <f t="shared" si="10"/>
        <v>40497.25</v>
      </c>
      <c r="O179" s="2">
        <f t="shared" si="11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3">
        <f t="shared" si="12"/>
        <v>96.208333333333329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s="2">
        <f t="shared" si="10"/>
        <v>42999.208333333328</v>
      </c>
      <c r="O180" s="2">
        <f t="shared" si="11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3">
        <f t="shared" si="12"/>
        <v>357.71910112359546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s="2">
        <f t="shared" si="10"/>
        <v>41350.208333333336</v>
      </c>
      <c r="O181" s="2">
        <f t="shared" si="11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3">
        <f t="shared" si="12"/>
        <v>308.45714285714286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s="2">
        <f t="shared" si="10"/>
        <v>40259.208333333336</v>
      </c>
      <c r="O182" s="2">
        <f t="shared" si="11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3">
        <f t="shared" si="12"/>
        <v>61.802325581395344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s="2">
        <f t="shared" si="10"/>
        <v>43012.208333333328</v>
      </c>
      <c r="O183" s="2">
        <f t="shared" si="11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3">
        <f t="shared" si="12"/>
        <v>722.32472324723244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s="2">
        <f t="shared" si="10"/>
        <v>43631.208333333328</v>
      </c>
      <c r="O184" s="2">
        <f t="shared" si="11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3">
        <f t="shared" si="12"/>
        <v>69.117647058823522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s="2">
        <f t="shared" si="10"/>
        <v>40430.208333333336</v>
      </c>
      <c r="O185" s="2">
        <f t="shared" si="11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3">
        <f t="shared" si="12"/>
        <v>293.05555555555554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s="2">
        <f t="shared" si="10"/>
        <v>43588.208333333328</v>
      </c>
      <c r="O186" s="2">
        <f t="shared" si="11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3">
        <f t="shared" si="12"/>
        <v>71.8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s="2">
        <f t="shared" si="10"/>
        <v>43233.208333333328</v>
      </c>
      <c r="O187" s="2">
        <f t="shared" si="11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3">
        <f t="shared" si="12"/>
        <v>31.934684684684683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s="2">
        <f t="shared" si="10"/>
        <v>41782.208333333336</v>
      </c>
      <c r="O188" s="2">
        <f t="shared" si="11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3">
        <f t="shared" si="12"/>
        <v>229.87375415282392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s="2">
        <f t="shared" si="10"/>
        <v>41328.25</v>
      </c>
      <c r="O189" s="2">
        <f t="shared" si="11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3">
        <f t="shared" si="12"/>
        <v>32.012195121951223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s="2">
        <f t="shared" si="10"/>
        <v>41975.25</v>
      </c>
      <c r="O190" s="2">
        <f t="shared" si="11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3">
        <f t="shared" si="12"/>
        <v>23.525352848928385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s="2">
        <f t="shared" si="10"/>
        <v>42433.25</v>
      </c>
      <c r="O191" s="2">
        <f t="shared" si="11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3">
        <f t="shared" si="12"/>
        <v>68.594594594594597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s="2">
        <f t="shared" si="10"/>
        <v>41429.208333333336</v>
      </c>
      <c r="O192" s="2">
        <f t="shared" si="11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3">
        <f t="shared" si="12"/>
        <v>37.952380952380956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s="2">
        <f t="shared" si="10"/>
        <v>43536.208333333328</v>
      </c>
      <c r="O193" s="2">
        <f t="shared" si="11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3">
        <f t="shared" si="12"/>
        <v>19.992957746478872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s="2">
        <f t="shared" ref="N194:N257" si="15">(((L194/60)/60)/24)+DATE(1970,1,1)</f>
        <v>41817.208333333336</v>
      </c>
      <c r="O194" s="2">
        <f t="shared" ref="O194:O257" si="16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3">
        <f t="shared" ref="F195:F258" si="17">(E195/D195)*100</f>
        <v>45.636363636363633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s="2">
        <f t="shared" si="15"/>
        <v>43198.208333333328</v>
      </c>
      <c r="O195" s="2">
        <f t="shared" si="16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_xlfn.TEXTBEFORE(R195,"/",1,1,1,"error")</f>
        <v>music</v>
      </c>
      <c r="T195" t="str">
        <f t="shared" ref="T195:T258" si="19">_xlfn.TEXTAFTER(R195,"/",1,1,1,"error")</f>
        <v>indie rock</v>
      </c>
    </row>
    <row r="196" spans="1:20" x14ac:dyDescent="0.25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3">
        <f t="shared" si="17"/>
        <v>122.7605633802817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s="2">
        <f t="shared" si="15"/>
        <v>42261.208333333328</v>
      </c>
      <c r="O196" s="2">
        <f t="shared" si="16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25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3">
        <f t="shared" si="17"/>
        <v>361.75316455696202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s="2">
        <f t="shared" si="15"/>
        <v>43310.208333333328</v>
      </c>
      <c r="O197" s="2">
        <f t="shared" si="16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3">
        <f t="shared" si="17"/>
        <v>63.146341463414636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s="2">
        <f t="shared" si="15"/>
        <v>42616.208333333328</v>
      </c>
      <c r="O198" s="2">
        <f t="shared" si="16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25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3">
        <f t="shared" si="17"/>
        <v>298.20475319926874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s="2">
        <f t="shared" si="15"/>
        <v>42909.208333333328</v>
      </c>
      <c r="O199" s="2">
        <f t="shared" si="16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3">
        <f t="shared" si="17"/>
        <v>9.5585443037974684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s="2">
        <f t="shared" si="15"/>
        <v>40396.208333333336</v>
      </c>
      <c r="O200" s="2">
        <f t="shared" si="16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3">
        <f t="shared" si="17"/>
        <v>53.777777777777779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s="2">
        <f t="shared" si="15"/>
        <v>42192.208333333328</v>
      </c>
      <c r="O201" s="2">
        <f t="shared" si="16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3">
        <f t="shared" si="17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s="2">
        <f t="shared" si="15"/>
        <v>40262.208333333336</v>
      </c>
      <c r="O202" s="2">
        <f t="shared" si="16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25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3">
        <f t="shared" si="17"/>
        <v>681.19047619047615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s="2">
        <f t="shared" si="15"/>
        <v>41845.208333333336</v>
      </c>
      <c r="O203" s="2">
        <f t="shared" si="16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25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3">
        <f t="shared" si="17"/>
        <v>78.831325301204828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s="2">
        <f t="shared" si="15"/>
        <v>40818.208333333336</v>
      </c>
      <c r="O204" s="2">
        <f t="shared" si="16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x14ac:dyDescent="0.25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3">
        <f t="shared" si="17"/>
        <v>134.40792216817235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s="2">
        <f t="shared" si="15"/>
        <v>42752.25</v>
      </c>
      <c r="O205" s="2">
        <f t="shared" si="16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3">
        <f t="shared" si="17"/>
        <v>3.3719999999999999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s="2">
        <f t="shared" si="15"/>
        <v>40636.208333333336</v>
      </c>
      <c r="O206" s="2">
        <f t="shared" si="16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25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3">
        <f t="shared" si="17"/>
        <v>431.84615384615387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s="2">
        <f t="shared" si="15"/>
        <v>43390.208333333328</v>
      </c>
      <c r="O207" s="2">
        <f t="shared" si="16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25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3">
        <f t="shared" si="17"/>
        <v>38.844444444444441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s="2">
        <f t="shared" si="15"/>
        <v>40236.25</v>
      </c>
      <c r="O208" s="2">
        <f t="shared" si="16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5" x14ac:dyDescent="0.25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3">
        <f t="shared" si="17"/>
        <v>425.7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s="2">
        <f t="shared" si="15"/>
        <v>43340.208333333328</v>
      </c>
      <c r="O209" s="2">
        <f t="shared" si="16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25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3">
        <f t="shared" si="17"/>
        <v>101.12239715591672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s="2">
        <f t="shared" si="15"/>
        <v>43048.25</v>
      </c>
      <c r="O210" s="2">
        <f t="shared" si="16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25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3">
        <f t="shared" si="17"/>
        <v>21.188688946015425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s="2">
        <f t="shared" si="15"/>
        <v>42496.208333333328</v>
      </c>
      <c r="O211" s="2">
        <f t="shared" si="16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3">
        <f t="shared" si="17"/>
        <v>67.425531914893625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s="2">
        <f t="shared" si="15"/>
        <v>42797.25</v>
      </c>
      <c r="O212" s="2">
        <f t="shared" si="16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3">
        <f t="shared" si="17"/>
        <v>94.923371647509583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s="2">
        <f t="shared" si="15"/>
        <v>41513.208333333336</v>
      </c>
      <c r="O213" s="2">
        <f t="shared" si="16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25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3">
        <f t="shared" si="17"/>
        <v>151.85185185185185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s="2">
        <f t="shared" si="15"/>
        <v>43814.25</v>
      </c>
      <c r="O214" s="2">
        <f t="shared" si="16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x14ac:dyDescent="0.25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3">
        <f t="shared" si="17"/>
        <v>195.16382252559728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s="2">
        <f t="shared" si="15"/>
        <v>40488.208333333336</v>
      </c>
      <c r="O215" s="2">
        <f t="shared" si="16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25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3">
        <f t="shared" si="17"/>
        <v>1023.1428571428571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s="2">
        <f t="shared" si="15"/>
        <v>40409.208333333336</v>
      </c>
      <c r="O216" s="2">
        <f t="shared" si="16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25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3">
        <f t="shared" si="17"/>
        <v>3.841836734693878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s="2">
        <f t="shared" si="15"/>
        <v>43509.25</v>
      </c>
      <c r="O217" s="2">
        <f t="shared" si="16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25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3">
        <f t="shared" si="17"/>
        <v>155.07066557107643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s="2">
        <f t="shared" si="15"/>
        <v>40869.25</v>
      </c>
      <c r="O218" s="2">
        <f t="shared" si="16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25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3">
        <f t="shared" si="17"/>
        <v>44.753477588871718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s="2">
        <f t="shared" si="15"/>
        <v>43583.208333333328</v>
      </c>
      <c r="O219" s="2">
        <f t="shared" si="16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25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3">
        <f t="shared" si="17"/>
        <v>215.94736842105263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s="2">
        <f t="shared" si="15"/>
        <v>40858.25</v>
      </c>
      <c r="O220" s="2">
        <f t="shared" si="16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25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3">
        <f t="shared" si="17"/>
        <v>332.12709832134288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s="2">
        <f t="shared" si="15"/>
        <v>41137.208333333336</v>
      </c>
      <c r="O221" s="2">
        <f t="shared" si="16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25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3">
        <f t="shared" si="17"/>
        <v>8.4430379746835449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s="2">
        <f t="shared" si="15"/>
        <v>40725.208333333336</v>
      </c>
      <c r="O222" s="2">
        <f t="shared" si="16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x14ac:dyDescent="0.25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3">
        <f t="shared" si="17"/>
        <v>98.625514403292186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s="2">
        <f t="shared" si="15"/>
        <v>41081.208333333336</v>
      </c>
      <c r="O223" s="2">
        <f t="shared" si="16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25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3">
        <f t="shared" si="17"/>
        <v>137.97916666666669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s="2">
        <f t="shared" si="15"/>
        <v>41914.208333333336</v>
      </c>
      <c r="O224" s="2">
        <f t="shared" si="16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25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3">
        <f t="shared" si="17"/>
        <v>93.81099656357388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s="2">
        <f t="shared" si="15"/>
        <v>42445.208333333328</v>
      </c>
      <c r="O225" s="2">
        <f t="shared" si="16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25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3">
        <f t="shared" si="17"/>
        <v>403.63930885529157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s="2">
        <f t="shared" si="15"/>
        <v>41906.208333333336</v>
      </c>
      <c r="O226" s="2">
        <f t="shared" si="16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25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3">
        <f t="shared" si="17"/>
        <v>260.1740412979351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s="2">
        <f t="shared" si="15"/>
        <v>41762.208333333336</v>
      </c>
      <c r="O227" s="2">
        <f t="shared" si="16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25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3">
        <f t="shared" si="17"/>
        <v>366.63333333333333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s="2">
        <f t="shared" si="15"/>
        <v>40276.208333333336</v>
      </c>
      <c r="O228" s="2">
        <f t="shared" si="16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25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3">
        <f t="shared" si="17"/>
        <v>168.72085385878489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s="2">
        <f t="shared" si="15"/>
        <v>42139.208333333328</v>
      </c>
      <c r="O229" s="2">
        <f t="shared" si="16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25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3">
        <f t="shared" si="17"/>
        <v>119.90717911530093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s="2">
        <f t="shared" si="15"/>
        <v>42613.208333333328</v>
      </c>
      <c r="O230" s="2">
        <f t="shared" si="16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25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3">
        <f t="shared" si="17"/>
        <v>193.68925233644859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s="2">
        <f t="shared" si="15"/>
        <v>42887.208333333328</v>
      </c>
      <c r="O231" s="2">
        <f t="shared" si="16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25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3">
        <f t="shared" si="17"/>
        <v>420.16666666666669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s="2">
        <f t="shared" si="15"/>
        <v>43805.25</v>
      </c>
      <c r="O232" s="2">
        <f t="shared" si="16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25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3">
        <f t="shared" si="17"/>
        <v>76.708333333333329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s="2">
        <f t="shared" si="15"/>
        <v>41415.208333333336</v>
      </c>
      <c r="O233" s="2">
        <f t="shared" si="16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25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3">
        <f t="shared" si="17"/>
        <v>171.26470588235293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s="2">
        <f t="shared" si="15"/>
        <v>42576.208333333328</v>
      </c>
      <c r="O234" s="2">
        <f t="shared" si="16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25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3">
        <f t="shared" si="17"/>
        <v>157.89473684210526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s="2">
        <f t="shared" si="15"/>
        <v>40706.208333333336</v>
      </c>
      <c r="O235" s="2">
        <f t="shared" si="16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25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3">
        <f t="shared" si="17"/>
        <v>109.08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s="2">
        <f t="shared" si="15"/>
        <v>42969.208333333328</v>
      </c>
      <c r="O236" s="2">
        <f t="shared" si="16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x14ac:dyDescent="0.25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3">
        <f t="shared" si="17"/>
        <v>41.732558139534881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s="2">
        <f t="shared" si="15"/>
        <v>42779.25</v>
      </c>
      <c r="O237" s="2">
        <f t="shared" si="16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25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3">
        <f t="shared" si="17"/>
        <v>10.944303797468354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s="2">
        <f t="shared" si="15"/>
        <v>43641.208333333328</v>
      </c>
      <c r="O238" s="2">
        <f t="shared" si="16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x14ac:dyDescent="0.25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3">
        <f t="shared" si="17"/>
        <v>159.3763440860215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s="2">
        <f t="shared" si="15"/>
        <v>41754.208333333336</v>
      </c>
      <c r="O239" s="2">
        <f t="shared" si="16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25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3">
        <f t="shared" si="17"/>
        <v>422.41666666666669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s="2">
        <f t="shared" si="15"/>
        <v>43083.25</v>
      </c>
      <c r="O240" s="2">
        <f t="shared" si="16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25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3">
        <f t="shared" si="17"/>
        <v>97.71875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s="2">
        <f t="shared" si="15"/>
        <v>42245.208333333328</v>
      </c>
      <c r="O241" s="2">
        <f t="shared" si="16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25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3">
        <f t="shared" si="17"/>
        <v>418.78911564625849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s="2">
        <f t="shared" si="15"/>
        <v>40396.208333333336</v>
      </c>
      <c r="O242" s="2">
        <f t="shared" si="16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25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3">
        <f t="shared" si="17"/>
        <v>101.91632047477745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s="2">
        <f t="shared" si="15"/>
        <v>41742.208333333336</v>
      </c>
      <c r="O243" s="2">
        <f t="shared" si="16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25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3">
        <f t="shared" si="17"/>
        <v>127.72619047619047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s="2">
        <f t="shared" si="15"/>
        <v>42865.208333333328</v>
      </c>
      <c r="O244" s="2">
        <f t="shared" si="16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x14ac:dyDescent="0.25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3">
        <f t="shared" si="17"/>
        <v>445.21739130434781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s="2">
        <f t="shared" si="15"/>
        <v>43163.25</v>
      </c>
      <c r="O245" s="2">
        <f t="shared" si="16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x14ac:dyDescent="0.25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3">
        <f t="shared" si="17"/>
        <v>569.71428571428578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s="2">
        <f t="shared" si="15"/>
        <v>41834.208333333336</v>
      </c>
      <c r="O246" s="2">
        <f t="shared" si="16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25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3">
        <f t="shared" si="17"/>
        <v>509.34482758620686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s="2">
        <f t="shared" si="15"/>
        <v>41736.208333333336</v>
      </c>
      <c r="O247" s="2">
        <f t="shared" si="16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25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3">
        <f t="shared" si="17"/>
        <v>325.5333333333333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s="2">
        <f t="shared" si="15"/>
        <v>41491.208333333336</v>
      </c>
      <c r="O248" s="2">
        <f t="shared" si="16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25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3">
        <f t="shared" si="17"/>
        <v>932.61616161616166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s="2">
        <f t="shared" si="15"/>
        <v>42726.25</v>
      </c>
      <c r="O249" s="2">
        <f t="shared" si="16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25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3">
        <f t="shared" si="17"/>
        <v>211.33870967741933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s="2">
        <f t="shared" si="15"/>
        <v>42004.25</v>
      </c>
      <c r="O250" s="2">
        <f t="shared" si="16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25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3">
        <f t="shared" si="17"/>
        <v>273.32520325203251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s="2">
        <f t="shared" si="15"/>
        <v>42006.25</v>
      </c>
      <c r="O251" s="2">
        <f t="shared" si="16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25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3">
        <f t="shared" si="17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s="2">
        <f t="shared" si="15"/>
        <v>40203.25</v>
      </c>
      <c r="O252" s="2">
        <f t="shared" si="16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25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3">
        <f t="shared" si="17"/>
        <v>54.084507042253513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s="2">
        <f t="shared" si="15"/>
        <v>41252.25</v>
      </c>
      <c r="O253" s="2">
        <f t="shared" si="16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x14ac:dyDescent="0.25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3">
        <f t="shared" si="17"/>
        <v>626.29999999999995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s="2">
        <f t="shared" si="15"/>
        <v>41572.208333333336</v>
      </c>
      <c r="O254" s="2">
        <f t="shared" si="16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25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3">
        <f t="shared" si="17"/>
        <v>89.021399176954731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s="2">
        <f t="shared" si="15"/>
        <v>40641.208333333336</v>
      </c>
      <c r="O255" s="2">
        <f t="shared" si="16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25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3">
        <f t="shared" si="17"/>
        <v>184.89130434782609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s="2">
        <f t="shared" si="15"/>
        <v>42787.25</v>
      </c>
      <c r="O256" s="2">
        <f t="shared" si="16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x14ac:dyDescent="0.25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3">
        <f t="shared" si="17"/>
        <v>120.16770186335404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s="2">
        <f t="shared" si="15"/>
        <v>40590.25</v>
      </c>
      <c r="O257" s="2">
        <f t="shared" si="16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25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3">
        <f t="shared" si="17"/>
        <v>23.390243902439025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s="2">
        <f t="shared" ref="N258:N321" si="20">(((L258/60)/60)/24)+DATE(1970,1,1)</f>
        <v>42393.25</v>
      </c>
      <c r="O258" s="2">
        <f t="shared" ref="O258:O321" si="21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25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3">
        <f t="shared" ref="F259:F322" si="22">(E259/D259)*100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s="2">
        <f t="shared" si="20"/>
        <v>41338.25</v>
      </c>
      <c r="O259" s="2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_xlfn.TEXTBEFORE(R259,"/",1,1,1,"error")</f>
        <v>theater</v>
      </c>
      <c r="T259" t="str">
        <f t="shared" ref="T259:T322" si="24">_xlfn.TEXTAFTER(R259,"/",1,1,1,"error")</f>
        <v>plays</v>
      </c>
    </row>
    <row r="260" spans="1:20" x14ac:dyDescent="0.25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3">
        <f t="shared" si="22"/>
        <v>268.48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s="2">
        <f t="shared" si="20"/>
        <v>42712.25</v>
      </c>
      <c r="O260" s="2">
        <f t="shared" si="21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x14ac:dyDescent="0.25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3">
        <f t="shared" si="22"/>
        <v>597.5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s="2">
        <f t="shared" si="20"/>
        <v>41251.25</v>
      </c>
      <c r="O261" s="2">
        <f t="shared" si="21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25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3">
        <f t="shared" si="22"/>
        <v>157.69841269841268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s="2">
        <f t="shared" si="20"/>
        <v>41180.208333333336</v>
      </c>
      <c r="O262" s="2">
        <f t="shared" si="21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5" x14ac:dyDescent="0.25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3">
        <f t="shared" si="22"/>
        <v>31.201660735468568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s="2">
        <f t="shared" si="20"/>
        <v>40415.208333333336</v>
      </c>
      <c r="O263" s="2">
        <f t="shared" si="21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25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3">
        <f t="shared" si="22"/>
        <v>313.41176470588238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s="2">
        <f t="shared" si="20"/>
        <v>40638.208333333336</v>
      </c>
      <c r="O264" s="2">
        <f t="shared" si="21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25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3">
        <f t="shared" si="22"/>
        <v>370.89655172413791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s="2">
        <f t="shared" si="20"/>
        <v>40187.25</v>
      </c>
      <c r="O265" s="2">
        <f t="shared" si="21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25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3">
        <f t="shared" si="22"/>
        <v>362.66447368421052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s="2">
        <f t="shared" si="20"/>
        <v>41317.25</v>
      </c>
      <c r="O266" s="2">
        <f t="shared" si="21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25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3">
        <f t="shared" si="22"/>
        <v>123.08163265306122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s="2">
        <f t="shared" si="20"/>
        <v>42372.25</v>
      </c>
      <c r="O267" s="2">
        <f t="shared" si="21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25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3">
        <f t="shared" si="22"/>
        <v>76.766756032171585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2">
        <f t="shared" si="20"/>
        <v>41950.25</v>
      </c>
      <c r="O268" s="2">
        <f t="shared" si="21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25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3">
        <f t="shared" si="22"/>
        <v>233.62012987012989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s="2">
        <f t="shared" si="20"/>
        <v>41206.208333333336</v>
      </c>
      <c r="O269" s="2">
        <f t="shared" si="21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25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3">
        <f t="shared" si="22"/>
        <v>180.53333333333333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s="2">
        <f t="shared" si="20"/>
        <v>41186.208333333336</v>
      </c>
      <c r="O270" s="2">
        <f t="shared" si="21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25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3">
        <f t="shared" si="22"/>
        <v>252.62857142857143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s="2">
        <f t="shared" si="20"/>
        <v>43496.25</v>
      </c>
      <c r="O271" s="2">
        <f t="shared" si="21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25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3">
        <f t="shared" si="22"/>
        <v>27.176538240368025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s="2">
        <f t="shared" si="20"/>
        <v>40514.25</v>
      </c>
      <c r="O272" s="2">
        <f t="shared" si="21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x14ac:dyDescent="0.25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3">
        <f t="shared" si="22"/>
        <v>1.2706571242680547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s="2">
        <f t="shared" si="20"/>
        <v>42345.25</v>
      </c>
      <c r="O273" s="2">
        <f t="shared" si="21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25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3">
        <f t="shared" si="22"/>
        <v>304.0097847358121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s="2">
        <f t="shared" si="20"/>
        <v>43656.208333333328</v>
      </c>
      <c r="O274" s="2">
        <f t="shared" si="21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25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3">
        <f t="shared" si="22"/>
        <v>137.23076923076923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s="2">
        <f t="shared" si="20"/>
        <v>42995.208333333328</v>
      </c>
      <c r="O275" s="2">
        <f t="shared" si="21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x14ac:dyDescent="0.25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3">
        <f t="shared" si="22"/>
        <v>32.208333333333336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s="2">
        <f t="shared" si="20"/>
        <v>43045.25</v>
      </c>
      <c r="O276" s="2">
        <f t="shared" si="21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x14ac:dyDescent="0.25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3">
        <f t="shared" si="22"/>
        <v>241.51282051282053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s="2">
        <f t="shared" si="20"/>
        <v>43561.208333333328</v>
      </c>
      <c r="O277" s="2">
        <f t="shared" si="21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25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3">
        <f t="shared" si="22"/>
        <v>96.8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s="2">
        <f t="shared" si="20"/>
        <v>41018.208333333336</v>
      </c>
      <c r="O278" s="2">
        <f t="shared" si="21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x14ac:dyDescent="0.25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3">
        <f t="shared" si="22"/>
        <v>1066.4285714285716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s="2">
        <f t="shared" si="20"/>
        <v>40378.208333333336</v>
      </c>
      <c r="O279" s="2">
        <f t="shared" si="21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25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3">
        <f t="shared" si="22"/>
        <v>325.88888888888891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s="2">
        <f t="shared" si="20"/>
        <v>41239.25</v>
      </c>
      <c r="O280" s="2">
        <f t="shared" si="21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25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3">
        <f t="shared" si="22"/>
        <v>170.70000000000002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s="2">
        <f t="shared" si="20"/>
        <v>43346.208333333328</v>
      </c>
      <c r="O281" s="2">
        <f t="shared" si="21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x14ac:dyDescent="0.25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3">
        <f t="shared" si="22"/>
        <v>581.44000000000005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s="2">
        <f t="shared" si="20"/>
        <v>43060.25</v>
      </c>
      <c r="O282" s="2">
        <f t="shared" si="21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25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3">
        <f t="shared" si="22"/>
        <v>91.520972644376897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s="2">
        <f t="shared" si="20"/>
        <v>40979.25</v>
      </c>
      <c r="O283" s="2">
        <f t="shared" si="21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25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3">
        <f t="shared" si="22"/>
        <v>108.04761904761904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s="2">
        <f t="shared" si="20"/>
        <v>42701.25</v>
      </c>
      <c r="O284" s="2">
        <f t="shared" si="21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25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3">
        <f t="shared" si="22"/>
        <v>18.728395061728396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s="2">
        <f t="shared" si="20"/>
        <v>42520.208333333328</v>
      </c>
      <c r="O285" s="2">
        <f t="shared" si="21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25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3">
        <f t="shared" si="22"/>
        <v>83.193877551020407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s="2">
        <f t="shared" si="20"/>
        <v>41030.208333333336</v>
      </c>
      <c r="O286" s="2">
        <f t="shared" si="21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25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3">
        <f t="shared" si="22"/>
        <v>706.33333333333337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s="2">
        <f t="shared" si="20"/>
        <v>42623.208333333328</v>
      </c>
      <c r="O287" s="2">
        <f t="shared" si="21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25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3">
        <f t="shared" si="22"/>
        <v>17.446030330062445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s="2">
        <f t="shared" si="20"/>
        <v>42697.25</v>
      </c>
      <c r="O288" s="2">
        <f t="shared" si="21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25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3">
        <f t="shared" si="22"/>
        <v>209.73015873015873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s="2">
        <f t="shared" si="20"/>
        <v>42122.208333333328</v>
      </c>
      <c r="O289" s="2">
        <f t="shared" si="21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25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3">
        <f t="shared" si="22"/>
        <v>97.785714285714292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s="2">
        <f t="shared" si="20"/>
        <v>40982.208333333336</v>
      </c>
      <c r="O290" s="2">
        <f t="shared" si="21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25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3">
        <f t="shared" si="22"/>
        <v>1684.25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s="2">
        <f t="shared" si="20"/>
        <v>42219.208333333328</v>
      </c>
      <c r="O291" s="2">
        <f t="shared" si="21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25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3">
        <f t="shared" si="22"/>
        <v>54.402135231316727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s="2">
        <f t="shared" si="20"/>
        <v>41404.208333333336</v>
      </c>
      <c r="O292" s="2">
        <f t="shared" si="21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25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3">
        <f t="shared" si="22"/>
        <v>456.61111111111109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s="2">
        <f t="shared" si="20"/>
        <v>40831.208333333336</v>
      </c>
      <c r="O293" s="2">
        <f t="shared" si="21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25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3">
        <f t="shared" si="22"/>
        <v>9.8219178082191778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s="2">
        <f t="shared" si="20"/>
        <v>40984.208333333336</v>
      </c>
      <c r="O294" s="2">
        <f t="shared" si="21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25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3">
        <f t="shared" si="22"/>
        <v>16.384615384615383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s="2">
        <f t="shared" si="20"/>
        <v>40456.208333333336</v>
      </c>
      <c r="O295" s="2">
        <f t="shared" si="21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25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3">
        <f t="shared" si="22"/>
        <v>1339.6666666666667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s="2">
        <f t="shared" si="20"/>
        <v>43399.208333333328</v>
      </c>
      <c r="O296" s="2">
        <f t="shared" si="21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x14ac:dyDescent="0.25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3">
        <f t="shared" si="22"/>
        <v>35.650077760497666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s="2">
        <f t="shared" si="20"/>
        <v>41562.208333333336</v>
      </c>
      <c r="O297" s="2">
        <f t="shared" si="21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x14ac:dyDescent="0.25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3">
        <f t="shared" si="22"/>
        <v>54.950819672131146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s="2">
        <f t="shared" si="20"/>
        <v>43493.25</v>
      </c>
      <c r="O298" s="2">
        <f t="shared" si="21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25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3">
        <f t="shared" si="22"/>
        <v>94.236111111111114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s="2">
        <f t="shared" si="20"/>
        <v>41653.25</v>
      </c>
      <c r="O299" s="2">
        <f t="shared" si="21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25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3">
        <f t="shared" si="22"/>
        <v>143.91428571428571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s="2">
        <f t="shared" si="20"/>
        <v>42426.25</v>
      </c>
      <c r="O300" s="2">
        <f t="shared" si="21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x14ac:dyDescent="0.25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3">
        <f t="shared" si="22"/>
        <v>51.421052631578945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s="2">
        <f t="shared" si="20"/>
        <v>42432.25</v>
      </c>
      <c r="O301" s="2">
        <f t="shared" si="21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25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3">
        <f t="shared" si="22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s="2">
        <f t="shared" si="20"/>
        <v>42977.208333333328</v>
      </c>
      <c r="O302" s="2">
        <f t="shared" si="21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x14ac:dyDescent="0.25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3">
        <f t="shared" si="22"/>
        <v>1344.6666666666667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s="2">
        <f t="shared" si="20"/>
        <v>42061.25</v>
      </c>
      <c r="O303" s="2">
        <f t="shared" si="21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25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3">
        <f t="shared" si="22"/>
        <v>31.844940867279899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s="2">
        <f t="shared" si="20"/>
        <v>43345.208333333328</v>
      </c>
      <c r="O304" s="2">
        <f t="shared" si="21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25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3">
        <f t="shared" si="22"/>
        <v>82.617647058823536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s="2">
        <f t="shared" si="20"/>
        <v>42376.25</v>
      </c>
      <c r="O305" s="2">
        <f t="shared" si="21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25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3">
        <f t="shared" si="22"/>
        <v>546.14285714285722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s="2">
        <f t="shared" si="20"/>
        <v>42589.208333333328</v>
      </c>
      <c r="O306" s="2">
        <f t="shared" si="21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25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3">
        <f t="shared" si="22"/>
        <v>286.21428571428572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s="2">
        <f t="shared" si="20"/>
        <v>42448.208333333328</v>
      </c>
      <c r="O307" s="2">
        <f t="shared" si="21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25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3">
        <f t="shared" si="22"/>
        <v>7.9076923076923071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s="2">
        <f t="shared" si="20"/>
        <v>42930.208333333328</v>
      </c>
      <c r="O308" s="2">
        <f t="shared" si="21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25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3">
        <f t="shared" si="22"/>
        <v>132.13677811550153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s="2">
        <f t="shared" si="20"/>
        <v>41066.208333333336</v>
      </c>
      <c r="O309" s="2">
        <f t="shared" si="21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25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3">
        <f t="shared" si="22"/>
        <v>74.077834179357026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s="2">
        <f t="shared" si="20"/>
        <v>40651.208333333336</v>
      </c>
      <c r="O310" s="2">
        <f t="shared" si="21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25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3">
        <f t="shared" si="22"/>
        <v>75.292682926829272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s="2">
        <f t="shared" si="20"/>
        <v>40807.208333333336</v>
      </c>
      <c r="O311" s="2">
        <f t="shared" si="21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25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3">
        <f t="shared" si="22"/>
        <v>20.333333333333332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s="2">
        <f t="shared" si="20"/>
        <v>40277.208333333336</v>
      </c>
      <c r="O312" s="2">
        <f t="shared" si="21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25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3">
        <f t="shared" si="22"/>
        <v>203.36507936507937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s="2">
        <f t="shared" si="20"/>
        <v>40590.25</v>
      </c>
      <c r="O313" s="2">
        <f t="shared" si="21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25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3">
        <f t="shared" si="22"/>
        <v>310.2284263959391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s="2">
        <f t="shared" si="20"/>
        <v>41572.208333333336</v>
      </c>
      <c r="O314" s="2">
        <f t="shared" si="21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25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3">
        <f t="shared" si="22"/>
        <v>395.31818181818181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s="2">
        <f t="shared" si="20"/>
        <v>40966.25</v>
      </c>
      <c r="O315" s="2">
        <f t="shared" si="21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25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3">
        <f t="shared" si="22"/>
        <v>294.71428571428572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s="2">
        <f t="shared" si="20"/>
        <v>43536.208333333328</v>
      </c>
      <c r="O316" s="2">
        <f t="shared" si="21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25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3">
        <f t="shared" si="22"/>
        <v>33.89473684210526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s="2">
        <f t="shared" si="20"/>
        <v>41783.208333333336</v>
      </c>
      <c r="O317" s="2">
        <f t="shared" si="21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25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3">
        <f t="shared" si="22"/>
        <v>66.677083333333329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s="2">
        <f t="shared" si="20"/>
        <v>43788.25</v>
      </c>
      <c r="O318" s="2">
        <f t="shared" si="21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25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3">
        <f t="shared" si="22"/>
        <v>19.227272727272727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s="2">
        <f t="shared" si="20"/>
        <v>42869.208333333328</v>
      </c>
      <c r="O319" s="2">
        <f t="shared" si="21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x14ac:dyDescent="0.25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3">
        <f t="shared" si="22"/>
        <v>15.842105263157894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s="2">
        <f t="shared" si="20"/>
        <v>41684.25</v>
      </c>
      <c r="O320" s="2">
        <f t="shared" si="21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25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3">
        <f t="shared" si="22"/>
        <v>38.702380952380956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s="2">
        <f t="shared" si="20"/>
        <v>40402.208333333336</v>
      </c>
      <c r="O321" s="2">
        <f t="shared" si="21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25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3">
        <f t="shared" si="22"/>
        <v>9.5876777251184837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s="2">
        <f t="shared" ref="N322:N385" si="25">(((L322/60)/60)/24)+DATE(1970,1,1)</f>
        <v>40673.208333333336</v>
      </c>
      <c r="O322" s="2">
        <f t="shared" ref="O322:O385" si="26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x14ac:dyDescent="0.25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3">
        <f t="shared" ref="F323:F386" si="27">(E323/D323)*100</f>
        <v>94.144366197183089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s="2">
        <f t="shared" si="25"/>
        <v>40634.208333333336</v>
      </c>
      <c r="O323" s="2">
        <f t="shared" si="26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_xlfn.TEXTBEFORE(R323,"/",1,1,1,"error")</f>
        <v>film &amp; video</v>
      </c>
      <c r="T323" t="str">
        <f t="shared" ref="T323:T386" si="29">_xlfn.TEXTAFTER(R323,"/",1,1,1,"error")</f>
        <v>shorts</v>
      </c>
    </row>
    <row r="324" spans="1:20" ht="31.5" x14ac:dyDescent="0.25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3">
        <f t="shared" si="27"/>
        <v>166.56234096692114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s="2">
        <f t="shared" si="25"/>
        <v>40507.25</v>
      </c>
      <c r="O324" s="2">
        <f t="shared" si="26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25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3">
        <f t="shared" si="27"/>
        <v>24.134831460674157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s="2">
        <f t="shared" si="25"/>
        <v>41725.208333333336</v>
      </c>
      <c r="O325" s="2">
        <f t="shared" si="26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25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3">
        <f t="shared" si="27"/>
        <v>164.05633802816902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s="2">
        <f t="shared" si="25"/>
        <v>42176.208333333328</v>
      </c>
      <c r="O326" s="2">
        <f t="shared" si="26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25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3">
        <f t="shared" si="27"/>
        <v>90.723076923076931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s="2">
        <f t="shared" si="25"/>
        <v>43267.208333333328</v>
      </c>
      <c r="O327" s="2">
        <f t="shared" si="26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x14ac:dyDescent="0.25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3">
        <f t="shared" si="27"/>
        <v>46.194444444444443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s="2">
        <f t="shared" si="25"/>
        <v>42364.25</v>
      </c>
      <c r="O328" s="2">
        <f t="shared" si="26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25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3">
        <f t="shared" si="27"/>
        <v>38.53846153846154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s="2">
        <f t="shared" si="25"/>
        <v>43705.208333333328</v>
      </c>
      <c r="O329" s="2">
        <f t="shared" si="26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x14ac:dyDescent="0.25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3">
        <f t="shared" si="27"/>
        <v>133.56231003039514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s="2">
        <f t="shared" si="25"/>
        <v>43434.25</v>
      </c>
      <c r="O330" s="2">
        <f t="shared" si="26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25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3">
        <f t="shared" si="27"/>
        <v>22.896588486140725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s="2">
        <f t="shared" si="25"/>
        <v>42716.25</v>
      </c>
      <c r="O331" s="2">
        <f t="shared" si="26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x14ac:dyDescent="0.25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3">
        <f t="shared" si="27"/>
        <v>184.95548961424333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s="2">
        <f t="shared" si="25"/>
        <v>43077.25</v>
      </c>
      <c r="O332" s="2">
        <f t="shared" si="26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25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3">
        <f t="shared" si="27"/>
        <v>443.72727272727275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s="2">
        <f t="shared" si="25"/>
        <v>40896.25</v>
      </c>
      <c r="O333" s="2">
        <f t="shared" si="26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x14ac:dyDescent="0.25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3">
        <f t="shared" si="27"/>
        <v>199.9806763285024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s="2">
        <f t="shared" si="25"/>
        <v>41361.208333333336</v>
      </c>
      <c r="O334" s="2">
        <f t="shared" si="26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25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3">
        <f t="shared" si="27"/>
        <v>123.95833333333333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s="2">
        <f t="shared" si="25"/>
        <v>43424.25</v>
      </c>
      <c r="O335" s="2">
        <f t="shared" si="26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25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3">
        <f t="shared" si="27"/>
        <v>186.61329305135951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s="2">
        <f t="shared" si="25"/>
        <v>43110.25</v>
      </c>
      <c r="O336" s="2">
        <f t="shared" si="26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25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3">
        <f t="shared" si="27"/>
        <v>114.28538550057536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s="2">
        <f t="shared" si="25"/>
        <v>43784.25</v>
      </c>
      <c r="O337" s="2">
        <f t="shared" si="26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25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3">
        <f t="shared" si="27"/>
        <v>97.032531824611041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s="2">
        <f t="shared" si="25"/>
        <v>40527.25</v>
      </c>
      <c r="O338" s="2">
        <f t="shared" si="26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25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3">
        <f t="shared" si="27"/>
        <v>122.81904761904762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s="2">
        <f t="shared" si="25"/>
        <v>43780.25</v>
      </c>
      <c r="O339" s="2">
        <f t="shared" si="26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25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3">
        <f t="shared" si="27"/>
        <v>179.14326647564468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s="2">
        <f t="shared" si="25"/>
        <v>40821.208333333336</v>
      </c>
      <c r="O340" s="2">
        <f t="shared" si="26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25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3">
        <f t="shared" si="27"/>
        <v>79.951577402787962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s="2">
        <f t="shared" si="25"/>
        <v>42949.208333333328</v>
      </c>
      <c r="O341" s="2">
        <f t="shared" si="26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25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3">
        <f t="shared" si="27"/>
        <v>94.242587601078171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s="2">
        <f t="shared" si="25"/>
        <v>40889.25</v>
      </c>
      <c r="O342" s="2">
        <f t="shared" si="26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x14ac:dyDescent="0.25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3">
        <f t="shared" si="27"/>
        <v>84.669291338582681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s="2">
        <f t="shared" si="25"/>
        <v>42244.208333333328</v>
      </c>
      <c r="O343" s="2">
        <f t="shared" si="26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25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3">
        <f t="shared" si="27"/>
        <v>66.521920668058456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s="2">
        <f t="shared" si="25"/>
        <v>41475.208333333336</v>
      </c>
      <c r="O344" s="2">
        <f t="shared" si="26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25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3">
        <f t="shared" si="27"/>
        <v>53.922222222222224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s="2">
        <f t="shared" si="25"/>
        <v>41597.25</v>
      </c>
      <c r="O345" s="2">
        <f t="shared" si="26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25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3">
        <f t="shared" si="27"/>
        <v>41.983299595141702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s="2">
        <f t="shared" si="25"/>
        <v>43122.25</v>
      </c>
      <c r="O346" s="2">
        <f t="shared" si="26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25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3">
        <f t="shared" si="27"/>
        <v>14.69479695431472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s="2">
        <f t="shared" si="25"/>
        <v>42194.208333333328</v>
      </c>
      <c r="O347" s="2">
        <f t="shared" si="26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25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3">
        <f t="shared" si="27"/>
        <v>34.475000000000001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s="2">
        <f t="shared" si="25"/>
        <v>42971.208333333328</v>
      </c>
      <c r="O348" s="2">
        <f t="shared" si="26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25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3">
        <f t="shared" si="27"/>
        <v>1400.7777777777778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s="2">
        <f t="shared" si="25"/>
        <v>42046.25</v>
      </c>
      <c r="O349" s="2">
        <f t="shared" si="26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25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3">
        <f t="shared" si="27"/>
        <v>71.770351758793964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s="2">
        <f t="shared" si="25"/>
        <v>42782.25</v>
      </c>
      <c r="O350" s="2">
        <f t="shared" si="26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25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3">
        <f t="shared" si="27"/>
        <v>53.074115044247783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s="2">
        <f t="shared" si="25"/>
        <v>42930.208333333328</v>
      </c>
      <c r="O351" s="2">
        <f t="shared" si="26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25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3">
        <f t="shared" si="27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s="2">
        <f t="shared" si="25"/>
        <v>42144.208333333328</v>
      </c>
      <c r="O352" s="2">
        <f t="shared" si="26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25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3">
        <f t="shared" si="27"/>
        <v>127.70715249662618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s="2">
        <f t="shared" si="25"/>
        <v>42240.208333333328</v>
      </c>
      <c r="O353" s="2">
        <f t="shared" si="26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25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3">
        <f t="shared" si="27"/>
        <v>34.892857142857139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s="2">
        <f t="shared" si="25"/>
        <v>42315.25</v>
      </c>
      <c r="O354" s="2">
        <f t="shared" si="26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25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3">
        <f t="shared" si="27"/>
        <v>410.59821428571428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s="2">
        <f t="shared" si="25"/>
        <v>43651.208333333328</v>
      </c>
      <c r="O355" s="2">
        <f t="shared" si="26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25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3">
        <f t="shared" si="27"/>
        <v>123.73770491803278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s="2">
        <f t="shared" si="25"/>
        <v>41520.208333333336</v>
      </c>
      <c r="O356" s="2">
        <f t="shared" si="26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25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3">
        <f t="shared" si="27"/>
        <v>58.973684210526315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s="2">
        <f t="shared" si="25"/>
        <v>42757.25</v>
      </c>
      <c r="O357" s="2">
        <f t="shared" si="26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25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3">
        <f t="shared" si="27"/>
        <v>36.892473118279568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s="2">
        <f t="shared" si="25"/>
        <v>40922.25</v>
      </c>
      <c r="O358" s="2">
        <f t="shared" si="26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25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3">
        <f t="shared" si="27"/>
        <v>184.91304347826087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s="2">
        <f t="shared" si="25"/>
        <v>42250.208333333328</v>
      </c>
      <c r="O359" s="2">
        <f t="shared" si="26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25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3">
        <f t="shared" si="27"/>
        <v>11.814432989690722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s="2">
        <f t="shared" si="25"/>
        <v>43322.208333333328</v>
      </c>
      <c r="O360" s="2">
        <f t="shared" si="26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25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3">
        <f t="shared" si="27"/>
        <v>298.7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s="2">
        <f t="shared" si="25"/>
        <v>40782.208333333336</v>
      </c>
      <c r="O361" s="2">
        <f t="shared" si="26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25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3">
        <f t="shared" si="27"/>
        <v>226.35175879396985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s="2">
        <f t="shared" si="25"/>
        <v>40544.25</v>
      </c>
      <c r="O362" s="2">
        <f t="shared" si="26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25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3">
        <f t="shared" si="27"/>
        <v>173.56363636363636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s="2">
        <f t="shared" si="25"/>
        <v>43015.208333333328</v>
      </c>
      <c r="O363" s="2">
        <f t="shared" si="26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25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3">
        <f t="shared" si="27"/>
        <v>371.75675675675677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s="2">
        <f t="shared" si="25"/>
        <v>40570.25</v>
      </c>
      <c r="O364" s="2">
        <f t="shared" si="26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25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3">
        <f t="shared" si="27"/>
        <v>160.19230769230771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s="2">
        <f t="shared" si="25"/>
        <v>40904.25</v>
      </c>
      <c r="O365" s="2">
        <f t="shared" si="26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25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3">
        <f t="shared" si="27"/>
        <v>1616.3333333333335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s="2">
        <f t="shared" si="25"/>
        <v>43164.25</v>
      </c>
      <c r="O366" s="2">
        <f t="shared" si="26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25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3">
        <f t="shared" si="27"/>
        <v>733.4375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s="2">
        <f t="shared" si="25"/>
        <v>42733.25</v>
      </c>
      <c r="O367" s="2">
        <f t="shared" si="26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25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3">
        <f t="shared" si="27"/>
        <v>592.11111111111109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s="2">
        <f t="shared" si="25"/>
        <v>40546.25</v>
      </c>
      <c r="O368" s="2">
        <f t="shared" si="26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25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3">
        <f t="shared" si="27"/>
        <v>18.888888888888889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s="2">
        <f t="shared" si="25"/>
        <v>41930.208333333336</v>
      </c>
      <c r="O369" s="2">
        <f t="shared" si="26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25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3">
        <f t="shared" si="27"/>
        <v>276.80769230769232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s="2">
        <f t="shared" si="25"/>
        <v>40464.208333333336</v>
      </c>
      <c r="O370" s="2">
        <f t="shared" si="26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25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3">
        <f t="shared" si="27"/>
        <v>273.01851851851848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s="2">
        <f t="shared" si="25"/>
        <v>41308.25</v>
      </c>
      <c r="O371" s="2">
        <f t="shared" si="26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25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3">
        <f t="shared" si="27"/>
        <v>159.36331255565449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s="2">
        <f t="shared" si="25"/>
        <v>43570.208333333328</v>
      </c>
      <c r="O372" s="2">
        <f t="shared" si="26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25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3">
        <f t="shared" si="27"/>
        <v>67.869978858350947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s="2">
        <f t="shared" si="25"/>
        <v>42043.25</v>
      </c>
      <c r="O373" s="2">
        <f t="shared" si="26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x14ac:dyDescent="0.25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3">
        <f t="shared" si="27"/>
        <v>1591.5555555555554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s="2">
        <f t="shared" si="25"/>
        <v>42012.25</v>
      </c>
      <c r="O374" s="2">
        <f t="shared" si="26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25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3">
        <f t="shared" si="27"/>
        <v>730.18222222222221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s="2">
        <f t="shared" si="25"/>
        <v>42964.208333333328</v>
      </c>
      <c r="O375" s="2">
        <f t="shared" si="26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x14ac:dyDescent="0.25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3">
        <f t="shared" si="27"/>
        <v>13.185782556750297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s="2">
        <f t="shared" si="25"/>
        <v>43476.25</v>
      </c>
      <c r="O376" s="2">
        <f t="shared" si="26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25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3">
        <f t="shared" si="27"/>
        <v>54.777777777777779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s="2">
        <f t="shared" si="25"/>
        <v>42293.208333333328</v>
      </c>
      <c r="O377" s="2">
        <f t="shared" si="26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25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3">
        <f t="shared" si="27"/>
        <v>361.02941176470591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s="2">
        <f t="shared" si="25"/>
        <v>41826.208333333336</v>
      </c>
      <c r="O378" s="2">
        <f t="shared" si="26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25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3">
        <f t="shared" si="27"/>
        <v>10.257545271629779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s="2">
        <f t="shared" si="25"/>
        <v>43760.208333333328</v>
      </c>
      <c r="O379" s="2">
        <f t="shared" si="26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25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3">
        <f t="shared" si="27"/>
        <v>13.962962962962964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s="2">
        <f t="shared" si="25"/>
        <v>43241.208333333328</v>
      </c>
      <c r="O380" s="2">
        <f t="shared" si="26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25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3">
        <f t="shared" si="27"/>
        <v>40.444444444444443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s="2">
        <f t="shared" si="25"/>
        <v>40843.208333333336</v>
      </c>
      <c r="O381" s="2">
        <f t="shared" si="26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x14ac:dyDescent="0.25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3">
        <f t="shared" si="27"/>
        <v>160.32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s="2">
        <f t="shared" si="25"/>
        <v>41448.208333333336</v>
      </c>
      <c r="O382" s="2">
        <f t="shared" si="26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25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3">
        <f t="shared" si="27"/>
        <v>183.9433962264151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s="2">
        <f t="shared" si="25"/>
        <v>42163.208333333328</v>
      </c>
      <c r="O383" s="2">
        <f t="shared" si="26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x14ac:dyDescent="0.25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3">
        <f t="shared" si="27"/>
        <v>63.769230769230766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s="2">
        <f t="shared" si="25"/>
        <v>43024.208333333328</v>
      </c>
      <c r="O384" s="2">
        <f t="shared" si="26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25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3">
        <f t="shared" si="27"/>
        <v>225.38095238095238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s="2">
        <f t="shared" si="25"/>
        <v>43509.25</v>
      </c>
      <c r="O385" s="2">
        <f t="shared" si="26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25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3">
        <f t="shared" si="27"/>
        <v>172.00961538461539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s="2">
        <f t="shared" ref="N386:N449" si="30">(((L386/60)/60)/24)+DATE(1970,1,1)</f>
        <v>42776.25</v>
      </c>
      <c r="O386" s="2">
        <f t="shared" ref="O386:O449" si="31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25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3">
        <f t="shared" ref="F387:F450" si="32">(E387/D387)*100</f>
        <v>146.16709511568124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s="2">
        <f t="shared" si="30"/>
        <v>43553.208333333328</v>
      </c>
      <c r="O387" s="2">
        <f t="shared" si="31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_xlfn.TEXTBEFORE(R387,"/",1,1,1,"error")</f>
        <v>publishing</v>
      </c>
      <c r="T387" t="str">
        <f t="shared" ref="T387:T450" si="34">_xlfn.TEXTAFTER(R387,"/",1,1,1,"error")</f>
        <v>nonfiction</v>
      </c>
    </row>
    <row r="388" spans="1:20" ht="31.5" x14ac:dyDescent="0.25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3">
        <f t="shared" si="32"/>
        <v>76.42361623616236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s="2">
        <f t="shared" si="30"/>
        <v>40355.208333333336</v>
      </c>
      <c r="O388" s="2">
        <f t="shared" si="31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25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3">
        <f t="shared" si="32"/>
        <v>39.261467889908261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s="2">
        <f t="shared" si="30"/>
        <v>41072.208333333336</v>
      </c>
      <c r="O389" s="2">
        <f t="shared" si="31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25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3">
        <f t="shared" si="32"/>
        <v>11.270034843205574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s="2">
        <f t="shared" si="30"/>
        <v>40912.25</v>
      </c>
      <c r="O390" s="2">
        <f t="shared" si="31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25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3">
        <f t="shared" si="32"/>
        <v>122.11084337349398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s="2">
        <f t="shared" si="30"/>
        <v>40479.208333333336</v>
      </c>
      <c r="O391" s="2">
        <f t="shared" si="31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25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3">
        <f t="shared" si="32"/>
        <v>186.54166666666669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s="2">
        <f t="shared" si="30"/>
        <v>41530.208333333336</v>
      </c>
      <c r="O392" s="2">
        <f t="shared" si="31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25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3">
        <f t="shared" si="32"/>
        <v>7.2731788079470201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s="2">
        <f t="shared" si="30"/>
        <v>41653.25</v>
      </c>
      <c r="O393" s="2">
        <f t="shared" si="31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x14ac:dyDescent="0.25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3">
        <f t="shared" si="32"/>
        <v>65.642371234207957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s="2">
        <f t="shared" si="30"/>
        <v>40549.25</v>
      </c>
      <c r="O394" s="2">
        <f t="shared" si="31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25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3">
        <f t="shared" si="32"/>
        <v>228.96178343949046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s="2">
        <f t="shared" si="30"/>
        <v>42933.208333333328</v>
      </c>
      <c r="O395" s="2">
        <f t="shared" si="31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25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3">
        <f t="shared" si="32"/>
        <v>469.37499999999994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s="2">
        <f t="shared" si="30"/>
        <v>41484.208333333336</v>
      </c>
      <c r="O396" s="2">
        <f t="shared" si="31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25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3">
        <f t="shared" si="32"/>
        <v>130.11267605633802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s="2">
        <f t="shared" si="30"/>
        <v>40885.25</v>
      </c>
      <c r="O397" s="2">
        <f t="shared" si="31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25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3">
        <f t="shared" si="32"/>
        <v>167.05422993492408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s="2">
        <f t="shared" si="30"/>
        <v>43378.208333333328</v>
      </c>
      <c r="O398" s="2">
        <f t="shared" si="31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25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3">
        <f t="shared" si="32"/>
        <v>173.8641975308642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s="2">
        <f t="shared" si="30"/>
        <v>41417.208333333336</v>
      </c>
      <c r="O399" s="2">
        <f t="shared" si="31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x14ac:dyDescent="0.25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3">
        <f t="shared" si="32"/>
        <v>717.76470588235293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s="2">
        <f t="shared" si="30"/>
        <v>43228.208333333328</v>
      </c>
      <c r="O400" s="2">
        <f t="shared" si="31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25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3">
        <f t="shared" si="32"/>
        <v>63.850976361767728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s="2">
        <f t="shared" si="30"/>
        <v>40576.25</v>
      </c>
      <c r="O401" s="2">
        <f t="shared" si="31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x14ac:dyDescent="0.25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3">
        <f t="shared" si="32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s="2">
        <f t="shared" si="30"/>
        <v>41502.208333333336</v>
      </c>
      <c r="O402" s="2">
        <f t="shared" si="31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25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3">
        <f t="shared" si="32"/>
        <v>1530.2222222222222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s="2">
        <f t="shared" si="30"/>
        <v>43765.208333333328</v>
      </c>
      <c r="O403" s="2">
        <f t="shared" si="31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25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3">
        <f t="shared" si="32"/>
        <v>40.356164383561641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s="2">
        <f t="shared" si="30"/>
        <v>40914.25</v>
      </c>
      <c r="O404" s="2">
        <f t="shared" si="31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25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3">
        <f t="shared" si="32"/>
        <v>86.220633299284984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s="2">
        <f t="shared" si="30"/>
        <v>40310.208333333336</v>
      </c>
      <c r="O405" s="2">
        <f t="shared" si="31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25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3">
        <f t="shared" si="32"/>
        <v>315.58486707566465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s="2">
        <f t="shared" si="30"/>
        <v>43053.25</v>
      </c>
      <c r="O406" s="2">
        <f t="shared" si="31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25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3">
        <f t="shared" si="32"/>
        <v>89.618243243243242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s="2">
        <f t="shared" si="30"/>
        <v>43255.208333333328</v>
      </c>
      <c r="O407" s="2">
        <f t="shared" si="31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25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3">
        <f t="shared" si="32"/>
        <v>182.14503816793894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s="2">
        <f t="shared" si="30"/>
        <v>41304.25</v>
      </c>
      <c r="O408" s="2">
        <f t="shared" si="31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25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3">
        <f t="shared" si="32"/>
        <v>355.88235294117646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s="2">
        <f t="shared" si="30"/>
        <v>43751.208333333328</v>
      </c>
      <c r="O409" s="2">
        <f t="shared" si="31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25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3">
        <f t="shared" si="32"/>
        <v>131.83695652173913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s="2">
        <f t="shared" si="30"/>
        <v>42541.208333333328</v>
      </c>
      <c r="O410" s="2">
        <f t="shared" si="31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25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3">
        <f t="shared" si="32"/>
        <v>46.315634218289084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s="2">
        <f t="shared" si="30"/>
        <v>42843.208333333328</v>
      </c>
      <c r="O411" s="2">
        <f t="shared" si="31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25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3">
        <f t="shared" si="32"/>
        <v>36.132726089785294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s="2">
        <f t="shared" si="30"/>
        <v>42122.208333333328</v>
      </c>
      <c r="O412" s="2">
        <f t="shared" si="31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25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3">
        <f t="shared" si="32"/>
        <v>104.62820512820512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s="2">
        <f t="shared" si="30"/>
        <v>42884.208333333328</v>
      </c>
      <c r="O413" s="2">
        <f t="shared" si="31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25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3">
        <f t="shared" si="32"/>
        <v>668.85714285714289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s="2">
        <f t="shared" si="30"/>
        <v>41642.25</v>
      </c>
      <c r="O414" s="2">
        <f t="shared" si="31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25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3">
        <f t="shared" si="32"/>
        <v>62.072823218997364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s="2">
        <f t="shared" si="30"/>
        <v>43431.25</v>
      </c>
      <c r="O415" s="2">
        <f t="shared" si="31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25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3">
        <f t="shared" si="32"/>
        <v>84.699787460148784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s="2">
        <f t="shared" si="30"/>
        <v>40288.208333333336</v>
      </c>
      <c r="O416" s="2">
        <f t="shared" si="31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25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3">
        <f t="shared" si="32"/>
        <v>11.059030837004405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s="2">
        <f t="shared" si="30"/>
        <v>40921.25</v>
      </c>
      <c r="O417" s="2">
        <f t="shared" si="31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x14ac:dyDescent="0.25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3">
        <f t="shared" si="32"/>
        <v>43.838781575037146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s="2">
        <f t="shared" si="30"/>
        <v>40560.25</v>
      </c>
      <c r="O418" s="2">
        <f t="shared" si="31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25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3">
        <f t="shared" si="32"/>
        <v>55.470588235294116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s="2">
        <f t="shared" si="30"/>
        <v>43407.208333333328</v>
      </c>
      <c r="O419" s="2">
        <f t="shared" si="31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25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3">
        <f t="shared" si="32"/>
        <v>57.399511301160658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s="2">
        <f t="shared" si="30"/>
        <v>41035.208333333336</v>
      </c>
      <c r="O420" s="2">
        <f t="shared" si="31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25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3">
        <f t="shared" si="32"/>
        <v>123.43497363796135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s="2">
        <f t="shared" si="30"/>
        <v>40899.25</v>
      </c>
      <c r="O421" s="2">
        <f t="shared" si="31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25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3">
        <f t="shared" si="32"/>
        <v>128.46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s="2">
        <f t="shared" si="30"/>
        <v>42911.208333333328</v>
      </c>
      <c r="O422" s="2">
        <f t="shared" si="31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25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3">
        <f t="shared" si="32"/>
        <v>63.989361702127653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s="2">
        <f t="shared" si="30"/>
        <v>42915.208333333328</v>
      </c>
      <c r="O423" s="2">
        <f t="shared" si="31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x14ac:dyDescent="0.25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3">
        <f t="shared" si="32"/>
        <v>127.29885057471265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s="2">
        <f t="shared" si="30"/>
        <v>40285.208333333336</v>
      </c>
      <c r="O424" s="2">
        <f t="shared" si="31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25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3">
        <f t="shared" si="32"/>
        <v>10.638024357239512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s="2">
        <f t="shared" si="30"/>
        <v>40808.208333333336</v>
      </c>
      <c r="O425" s="2">
        <f t="shared" si="31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25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3">
        <f t="shared" si="32"/>
        <v>40.470588235294116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s="2">
        <f t="shared" si="30"/>
        <v>43208.208333333328</v>
      </c>
      <c r="O426" s="2">
        <f t="shared" si="31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25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3">
        <f t="shared" si="32"/>
        <v>287.66666666666663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s="2">
        <f t="shared" si="30"/>
        <v>42213.208333333328</v>
      </c>
      <c r="O427" s="2">
        <f t="shared" si="31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25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3">
        <f t="shared" si="32"/>
        <v>572.94444444444446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s="2">
        <f t="shared" si="30"/>
        <v>41332.25</v>
      </c>
      <c r="O428" s="2">
        <f t="shared" si="31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25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3">
        <f t="shared" si="32"/>
        <v>112.90429799426933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s="2">
        <f t="shared" si="30"/>
        <v>41895.208333333336</v>
      </c>
      <c r="O429" s="2">
        <f t="shared" si="31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25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3">
        <f t="shared" si="32"/>
        <v>46.387573964497044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s="2">
        <f t="shared" si="30"/>
        <v>40585.25</v>
      </c>
      <c r="O430" s="2">
        <f t="shared" si="31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25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3">
        <f t="shared" si="32"/>
        <v>90.675916230366497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s="2">
        <f t="shared" si="30"/>
        <v>41680.25</v>
      </c>
      <c r="O431" s="2">
        <f t="shared" si="31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25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3">
        <f t="shared" si="32"/>
        <v>67.740740740740748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s="2">
        <f t="shared" si="30"/>
        <v>43737.208333333328</v>
      </c>
      <c r="O432" s="2">
        <f t="shared" si="31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25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3">
        <f t="shared" si="32"/>
        <v>192.49019607843135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s="2">
        <f t="shared" si="30"/>
        <v>43273.208333333328</v>
      </c>
      <c r="O433" s="2">
        <f t="shared" si="31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25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3">
        <f t="shared" si="32"/>
        <v>82.714285714285722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s="2">
        <f t="shared" si="30"/>
        <v>41761.208333333336</v>
      </c>
      <c r="O434" s="2">
        <f t="shared" si="31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25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3">
        <f t="shared" si="32"/>
        <v>54.163920922570021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s="2">
        <f t="shared" si="30"/>
        <v>41603.25</v>
      </c>
      <c r="O435" s="2">
        <f t="shared" si="31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25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3">
        <f t="shared" si="32"/>
        <v>16.722222222222221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s="2">
        <f t="shared" si="30"/>
        <v>42705.25</v>
      </c>
      <c r="O436" s="2">
        <f t="shared" si="31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25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3">
        <f t="shared" si="32"/>
        <v>116.87664041994749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2">
        <f t="shared" si="30"/>
        <v>41988.25</v>
      </c>
      <c r="O437" s="2">
        <f t="shared" si="31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25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3">
        <f t="shared" si="32"/>
        <v>1052.1538461538462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s="2">
        <f t="shared" si="30"/>
        <v>43575.208333333328</v>
      </c>
      <c r="O438" s="2">
        <f t="shared" si="31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25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3">
        <f t="shared" si="32"/>
        <v>123.07407407407408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s="2">
        <f t="shared" si="30"/>
        <v>42260.208333333328</v>
      </c>
      <c r="O439" s="2">
        <f t="shared" si="31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25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3">
        <f t="shared" si="32"/>
        <v>178.63855421686748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s="2">
        <f t="shared" si="30"/>
        <v>41337.25</v>
      </c>
      <c r="O440" s="2">
        <f t="shared" si="31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25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3">
        <f t="shared" si="32"/>
        <v>355.28169014084506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s="2">
        <f t="shared" si="30"/>
        <v>42680.208333333328</v>
      </c>
      <c r="O441" s="2">
        <f t="shared" si="31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25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3">
        <f t="shared" si="32"/>
        <v>161.90634146341463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s="2">
        <f t="shared" si="30"/>
        <v>42916.208333333328</v>
      </c>
      <c r="O442" s="2">
        <f t="shared" si="31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25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3">
        <f t="shared" si="32"/>
        <v>24.914285714285715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s="2">
        <f t="shared" si="30"/>
        <v>41025.208333333336</v>
      </c>
      <c r="O443" s="2">
        <f t="shared" si="31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25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3">
        <f t="shared" si="32"/>
        <v>198.72222222222223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s="2">
        <f t="shared" si="30"/>
        <v>42980.208333333328</v>
      </c>
      <c r="O444" s="2">
        <f t="shared" si="31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25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3">
        <f t="shared" si="32"/>
        <v>34.752688172043008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s="2">
        <f t="shared" si="30"/>
        <v>40451.208333333336</v>
      </c>
      <c r="O445" s="2">
        <f t="shared" si="31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25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3">
        <f t="shared" si="32"/>
        <v>176.41935483870967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s="2">
        <f t="shared" si="30"/>
        <v>40748.208333333336</v>
      </c>
      <c r="O446" s="2">
        <f t="shared" si="31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x14ac:dyDescent="0.25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3">
        <f t="shared" si="32"/>
        <v>511.38095238095235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s="2">
        <f t="shared" si="30"/>
        <v>40515.25</v>
      </c>
      <c r="O447" s="2">
        <f t="shared" si="31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25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3">
        <f t="shared" si="32"/>
        <v>82.044117647058826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s="2">
        <f t="shared" si="30"/>
        <v>41261.25</v>
      </c>
      <c r="O448" s="2">
        <f t="shared" si="31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5" x14ac:dyDescent="0.25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3">
        <f t="shared" si="32"/>
        <v>24.326030927835053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s="2">
        <f t="shared" si="30"/>
        <v>43088.25</v>
      </c>
      <c r="O449" s="2">
        <f t="shared" si="31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25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3">
        <f t="shared" si="32"/>
        <v>50.482758620689658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s="2">
        <f t="shared" ref="N450:N513" si="35">(((L450/60)/60)/24)+DATE(1970,1,1)</f>
        <v>41378.208333333336</v>
      </c>
      <c r="O450" s="2">
        <f t="shared" ref="O450:O513" si="36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25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3">
        <f t="shared" ref="F451:F514" si="37">(E451/D451)*100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s="2">
        <f t="shared" si="35"/>
        <v>43530.25</v>
      </c>
      <c r="O451" s="2">
        <f t="shared" si="36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_xlfn.TEXTBEFORE(R451,"/",1,1,1,"error")</f>
        <v>games</v>
      </c>
      <c r="T451" t="str">
        <f t="shared" ref="T451:T514" si="39">_xlfn.TEXTAFTER(R451,"/",1,1,1,"error")</f>
        <v>video games</v>
      </c>
    </row>
    <row r="452" spans="1:20" x14ac:dyDescent="0.25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3">
        <f t="shared" si="37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s="2">
        <f t="shared" si="35"/>
        <v>43394.208333333328</v>
      </c>
      <c r="O452" s="2">
        <f t="shared" si="36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25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3">
        <f t="shared" si="37"/>
        <v>122.84501347708894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s="2">
        <f t="shared" si="35"/>
        <v>42935.208333333328</v>
      </c>
      <c r="O453" s="2">
        <f t="shared" si="36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x14ac:dyDescent="0.25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3">
        <f t="shared" si="37"/>
        <v>63.4375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s="2">
        <f t="shared" si="35"/>
        <v>40365.208333333336</v>
      </c>
      <c r="O454" s="2">
        <f t="shared" si="36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5" x14ac:dyDescent="0.25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3">
        <f t="shared" si="37"/>
        <v>56.331688596491226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s="2">
        <f t="shared" si="35"/>
        <v>42705.25</v>
      </c>
      <c r="O455" s="2">
        <f t="shared" si="36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25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3">
        <f t="shared" si="37"/>
        <v>44.074999999999996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s="2">
        <f t="shared" si="35"/>
        <v>41568.208333333336</v>
      </c>
      <c r="O456" s="2">
        <f t="shared" si="36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25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3">
        <f t="shared" si="37"/>
        <v>118.37253218884121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s="2">
        <f t="shared" si="35"/>
        <v>40809.208333333336</v>
      </c>
      <c r="O457" s="2">
        <f t="shared" si="36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x14ac:dyDescent="0.25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3">
        <f t="shared" si="37"/>
        <v>104.1243169398907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s="2">
        <f t="shared" si="35"/>
        <v>43141.25</v>
      </c>
      <c r="O458" s="2">
        <f t="shared" si="36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25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3">
        <f t="shared" si="37"/>
        <v>26.640000000000004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s="2">
        <f t="shared" si="35"/>
        <v>42657.208333333328</v>
      </c>
      <c r="O459" s="2">
        <f t="shared" si="36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25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3">
        <f t="shared" si="37"/>
        <v>351.20118343195264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s="2">
        <f t="shared" si="35"/>
        <v>40265.208333333336</v>
      </c>
      <c r="O460" s="2">
        <f t="shared" si="36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25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3">
        <f t="shared" si="37"/>
        <v>90.063492063492063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s="2">
        <f t="shared" si="35"/>
        <v>42001.25</v>
      </c>
      <c r="O461" s="2">
        <f t="shared" si="36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25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3">
        <f t="shared" si="37"/>
        <v>171.625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s="2">
        <f t="shared" si="35"/>
        <v>40399.208333333336</v>
      </c>
      <c r="O462" s="2">
        <f t="shared" si="36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25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3">
        <f t="shared" si="37"/>
        <v>141.04655870445345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s="2">
        <f t="shared" si="35"/>
        <v>41757.208333333336</v>
      </c>
      <c r="O463" s="2">
        <f t="shared" si="36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25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3">
        <f t="shared" si="37"/>
        <v>30.57944915254237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s="2">
        <f t="shared" si="35"/>
        <v>41304.25</v>
      </c>
      <c r="O464" s="2">
        <f t="shared" si="36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x14ac:dyDescent="0.25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3">
        <f t="shared" si="37"/>
        <v>108.16455696202532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s="2">
        <f t="shared" si="35"/>
        <v>41639.25</v>
      </c>
      <c r="O465" s="2">
        <f t="shared" si="36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25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3">
        <f t="shared" si="37"/>
        <v>133.45505617977528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s="2">
        <f t="shared" si="35"/>
        <v>43142.25</v>
      </c>
      <c r="O466" s="2">
        <f t="shared" si="36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25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3">
        <f t="shared" si="37"/>
        <v>187.85106382978722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s="2">
        <f t="shared" si="35"/>
        <v>43127.25</v>
      </c>
      <c r="O467" s="2">
        <f t="shared" si="36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25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3">
        <f t="shared" si="37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s="2">
        <f t="shared" si="35"/>
        <v>41409.208333333336</v>
      </c>
      <c r="O468" s="2">
        <f t="shared" si="36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x14ac:dyDescent="0.25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3">
        <f t="shared" si="37"/>
        <v>575.21428571428578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s="2">
        <f t="shared" si="35"/>
        <v>42331.25</v>
      </c>
      <c r="O469" s="2">
        <f t="shared" si="36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25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3">
        <f t="shared" si="37"/>
        <v>40.5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s="2">
        <f t="shared" si="35"/>
        <v>43569.208333333328</v>
      </c>
      <c r="O470" s="2">
        <f t="shared" si="36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25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3">
        <f t="shared" si="37"/>
        <v>184.42857142857144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s="2">
        <f t="shared" si="35"/>
        <v>42142.208333333328</v>
      </c>
      <c r="O471" s="2">
        <f t="shared" si="36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25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3">
        <f t="shared" si="37"/>
        <v>285.80555555555554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s="2">
        <f t="shared" si="35"/>
        <v>42716.25</v>
      </c>
      <c r="O472" s="2">
        <f t="shared" si="36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25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3">
        <f t="shared" si="37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s="2">
        <f t="shared" si="35"/>
        <v>41031.208333333336</v>
      </c>
      <c r="O473" s="2">
        <f t="shared" si="36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25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3">
        <f t="shared" si="37"/>
        <v>39.234070221066318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s="2">
        <f t="shared" si="35"/>
        <v>43535.208333333328</v>
      </c>
      <c r="O474" s="2">
        <f t="shared" si="36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25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3">
        <f t="shared" si="37"/>
        <v>178.14000000000001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s="2">
        <f t="shared" si="35"/>
        <v>43277.208333333328</v>
      </c>
      <c r="O475" s="2">
        <f t="shared" si="36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25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3">
        <f t="shared" si="37"/>
        <v>365.15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s="2">
        <f t="shared" si="35"/>
        <v>41989.25</v>
      </c>
      <c r="O476" s="2">
        <f t="shared" si="36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25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3">
        <f t="shared" si="37"/>
        <v>113.94594594594594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s="2">
        <f t="shared" si="35"/>
        <v>41450.208333333336</v>
      </c>
      <c r="O477" s="2">
        <f t="shared" si="36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25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3">
        <f t="shared" si="37"/>
        <v>29.828720626631856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s="2">
        <f t="shared" si="35"/>
        <v>43322.208333333328</v>
      </c>
      <c r="O478" s="2">
        <f t="shared" si="36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25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3">
        <f t="shared" si="37"/>
        <v>54.270588235294113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s="2">
        <f t="shared" si="35"/>
        <v>40720.208333333336</v>
      </c>
      <c r="O479" s="2">
        <f t="shared" si="36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25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3">
        <f t="shared" si="37"/>
        <v>236.34156976744185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s="2">
        <f t="shared" si="35"/>
        <v>42072.208333333328</v>
      </c>
      <c r="O480" s="2">
        <f t="shared" si="36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25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3">
        <f t="shared" si="37"/>
        <v>512.91666666666663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s="2">
        <f t="shared" si="35"/>
        <v>42945.208333333328</v>
      </c>
      <c r="O481" s="2">
        <f t="shared" si="36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25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3">
        <f t="shared" si="37"/>
        <v>100.65116279069768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s="2">
        <f t="shared" si="35"/>
        <v>40248.25</v>
      </c>
      <c r="O482" s="2">
        <f t="shared" si="36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25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3">
        <f t="shared" si="37"/>
        <v>81.348423194303152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s="2">
        <f t="shared" si="35"/>
        <v>41913.208333333336</v>
      </c>
      <c r="O483" s="2">
        <f t="shared" si="36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x14ac:dyDescent="0.25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3">
        <f t="shared" si="37"/>
        <v>16.404761904761905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s="2">
        <f t="shared" si="35"/>
        <v>40963.25</v>
      </c>
      <c r="O484" s="2">
        <f t="shared" si="36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25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3">
        <f t="shared" si="37"/>
        <v>52.774617067833695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s="2">
        <f t="shared" si="35"/>
        <v>43811.25</v>
      </c>
      <c r="O485" s="2">
        <f t="shared" si="36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25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3">
        <f t="shared" si="37"/>
        <v>260.20608108108109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s="2">
        <f t="shared" si="35"/>
        <v>41855.208333333336</v>
      </c>
      <c r="O486" s="2">
        <f t="shared" si="36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x14ac:dyDescent="0.25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3">
        <f t="shared" si="37"/>
        <v>30.73289183222958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s="2">
        <f t="shared" si="35"/>
        <v>43626.208333333328</v>
      </c>
      <c r="O487" s="2">
        <f t="shared" si="36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x14ac:dyDescent="0.25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3">
        <f t="shared" si="37"/>
        <v>13.5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s="2">
        <f t="shared" si="35"/>
        <v>43168.25</v>
      </c>
      <c r="O488" s="2">
        <f t="shared" si="36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25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3">
        <f t="shared" si="37"/>
        <v>178.62556663644605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s="2">
        <f t="shared" si="35"/>
        <v>42845.208333333328</v>
      </c>
      <c r="O489" s="2">
        <f t="shared" si="36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25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3">
        <f t="shared" si="37"/>
        <v>220.0566037735849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s="2">
        <f t="shared" si="35"/>
        <v>42403.25</v>
      </c>
      <c r="O490" s="2">
        <f t="shared" si="36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25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3">
        <f t="shared" si="37"/>
        <v>101.5108695652174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s="2">
        <f t="shared" si="35"/>
        <v>40406.208333333336</v>
      </c>
      <c r="O491" s="2">
        <f t="shared" si="36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25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3">
        <f t="shared" si="37"/>
        <v>191.5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s="2">
        <f t="shared" si="35"/>
        <v>43786.25</v>
      </c>
      <c r="O492" s="2">
        <f t="shared" si="36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x14ac:dyDescent="0.25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3">
        <f t="shared" si="37"/>
        <v>305.34683098591546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s="2">
        <f t="shared" si="35"/>
        <v>41456.208333333336</v>
      </c>
      <c r="O493" s="2">
        <f t="shared" si="36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25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3">
        <f t="shared" si="37"/>
        <v>23.995287958115181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s="2">
        <f t="shared" si="35"/>
        <v>40336.208333333336</v>
      </c>
      <c r="O494" s="2">
        <f t="shared" si="36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25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3">
        <f t="shared" si="37"/>
        <v>723.77777777777771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s="2">
        <f t="shared" si="35"/>
        <v>43645.208333333328</v>
      </c>
      <c r="O495" s="2">
        <f t="shared" si="36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x14ac:dyDescent="0.25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3">
        <f t="shared" si="37"/>
        <v>547.36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s="2">
        <f t="shared" si="35"/>
        <v>40990.208333333336</v>
      </c>
      <c r="O496" s="2">
        <f t="shared" si="36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25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3">
        <f t="shared" si="37"/>
        <v>414.49999999999994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s="2">
        <f t="shared" si="35"/>
        <v>41800.208333333336</v>
      </c>
      <c r="O497" s="2">
        <f t="shared" si="36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25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3">
        <f t="shared" si="37"/>
        <v>0.90696409140369971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s="2">
        <f t="shared" si="35"/>
        <v>42876.208333333328</v>
      </c>
      <c r="O498" s="2">
        <f t="shared" si="36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25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3">
        <f t="shared" si="37"/>
        <v>34.173469387755098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s="2">
        <f t="shared" si="35"/>
        <v>42724.25</v>
      </c>
      <c r="O499" s="2">
        <f t="shared" si="36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25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3">
        <f t="shared" si="37"/>
        <v>23.948810754912099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s="2">
        <f t="shared" si="35"/>
        <v>42005.25</v>
      </c>
      <c r="O500" s="2">
        <f t="shared" si="36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x14ac:dyDescent="0.25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3">
        <f t="shared" si="37"/>
        <v>48.072649572649574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s="2">
        <f t="shared" si="35"/>
        <v>42444.208333333328</v>
      </c>
      <c r="O501" s="2">
        <f t="shared" si="36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25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3">
        <f t="shared" si="37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s="2">
        <f t="shared" si="35"/>
        <v>41395.208333333336</v>
      </c>
      <c r="O502" s="2">
        <f t="shared" si="36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25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3">
        <f t="shared" si="37"/>
        <v>70.145182291666657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s="2">
        <f t="shared" si="35"/>
        <v>41345.208333333336</v>
      </c>
      <c r="O503" s="2">
        <f t="shared" si="36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25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3">
        <f t="shared" si="37"/>
        <v>529.92307692307691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s="2">
        <f t="shared" si="35"/>
        <v>41117.208333333336</v>
      </c>
      <c r="O504" s="2">
        <f t="shared" si="36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x14ac:dyDescent="0.25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3">
        <f t="shared" si="37"/>
        <v>180.32549019607845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s="2">
        <f t="shared" si="35"/>
        <v>42186.208333333328</v>
      </c>
      <c r="O505" s="2">
        <f t="shared" si="36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25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3">
        <f t="shared" si="37"/>
        <v>92.320000000000007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s="2">
        <f t="shared" si="35"/>
        <v>42142.208333333328</v>
      </c>
      <c r="O506" s="2">
        <f t="shared" si="36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25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3">
        <f t="shared" si="37"/>
        <v>13.901001112347053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s="2">
        <f t="shared" si="35"/>
        <v>41341.25</v>
      </c>
      <c r="O507" s="2">
        <f t="shared" si="36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25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3">
        <f t="shared" si="37"/>
        <v>927.07777777777767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s="2">
        <f t="shared" si="35"/>
        <v>43062.25</v>
      </c>
      <c r="O508" s="2">
        <f t="shared" si="36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x14ac:dyDescent="0.25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3">
        <f t="shared" si="37"/>
        <v>39.857142857142861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s="2">
        <f t="shared" si="35"/>
        <v>41373.208333333336</v>
      </c>
      <c r="O509" s="2">
        <f t="shared" si="36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25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3">
        <f t="shared" si="37"/>
        <v>112.22929936305732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s="2">
        <f t="shared" si="35"/>
        <v>43310.208333333328</v>
      </c>
      <c r="O510" s="2">
        <f t="shared" si="36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25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3">
        <f t="shared" si="37"/>
        <v>70.925816023738875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s="2">
        <f t="shared" si="35"/>
        <v>41034.208333333336</v>
      </c>
      <c r="O511" s="2">
        <f t="shared" si="36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25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3">
        <f t="shared" si="37"/>
        <v>119.08974358974358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s="2">
        <f t="shared" si="35"/>
        <v>43251.208333333328</v>
      </c>
      <c r="O512" s="2">
        <f t="shared" si="36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25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3">
        <f t="shared" si="37"/>
        <v>24.017591339648174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s="2">
        <f t="shared" si="35"/>
        <v>43671.208333333328</v>
      </c>
      <c r="O513" s="2">
        <f t="shared" si="36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25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3">
        <f t="shared" si="37"/>
        <v>139.31868131868131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s="2">
        <f t="shared" ref="N514:N577" si="40">(((L514/60)/60)/24)+DATE(1970,1,1)</f>
        <v>41825.208333333336</v>
      </c>
      <c r="O514" s="2">
        <f t="shared" ref="O514:O577" si="4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x14ac:dyDescent="0.25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3">
        <f t="shared" ref="F515:F578" si="42">(E515/D515)*100</f>
        <v>39.277108433734945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s="2">
        <f t="shared" si="40"/>
        <v>40430.208333333336</v>
      </c>
      <c r="O515" s="2">
        <f t="shared" si="41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_xlfn.TEXTBEFORE(R515,"/",1,1,1,"error")</f>
        <v>film &amp; video</v>
      </c>
      <c r="T515" t="str">
        <f t="shared" ref="T515:T578" si="44">_xlfn.TEXTAFTER(R515,"/",1,1,1,"error")</f>
        <v>television</v>
      </c>
    </row>
    <row r="516" spans="1:20" x14ac:dyDescent="0.25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3">
        <f t="shared" si="42"/>
        <v>22.439077144917089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s="2">
        <f t="shared" si="40"/>
        <v>41614.25</v>
      </c>
      <c r="O516" s="2">
        <f t="shared" si="41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25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3">
        <f t="shared" si="42"/>
        <v>55.779069767441861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s="2">
        <f t="shared" si="40"/>
        <v>40900.25</v>
      </c>
      <c r="O517" s="2">
        <f t="shared" si="41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25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3">
        <f t="shared" si="42"/>
        <v>42.523125996810208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s="2">
        <f t="shared" si="40"/>
        <v>40396.208333333336</v>
      </c>
      <c r="O518" s="2">
        <f t="shared" si="41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25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3">
        <f t="shared" si="42"/>
        <v>112.00000000000001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s="2">
        <f t="shared" si="40"/>
        <v>42860.208333333328</v>
      </c>
      <c r="O519" s="2">
        <f t="shared" si="41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x14ac:dyDescent="0.25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3">
        <f t="shared" si="42"/>
        <v>7.0681818181818183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s="2">
        <f t="shared" si="40"/>
        <v>43154.25</v>
      </c>
      <c r="O520" s="2">
        <f t="shared" si="41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25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3">
        <f t="shared" si="42"/>
        <v>101.74563871693867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s="2">
        <f t="shared" si="40"/>
        <v>42012.25</v>
      </c>
      <c r="O521" s="2">
        <f t="shared" si="41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25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3">
        <f t="shared" si="42"/>
        <v>425.75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s="2">
        <f t="shared" si="40"/>
        <v>43574.208333333328</v>
      </c>
      <c r="O522" s="2">
        <f t="shared" si="41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25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3">
        <f t="shared" si="42"/>
        <v>145.53947368421052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s="2">
        <f t="shared" si="40"/>
        <v>42605.208333333328</v>
      </c>
      <c r="O523" s="2">
        <f t="shared" si="41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x14ac:dyDescent="0.25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3">
        <f t="shared" si="42"/>
        <v>32.453465346534657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s="2">
        <f t="shared" si="40"/>
        <v>41093.208333333336</v>
      </c>
      <c r="O524" s="2">
        <f t="shared" si="41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25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3">
        <f t="shared" si="42"/>
        <v>700.33333333333326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s="2">
        <f t="shared" si="40"/>
        <v>40241.25</v>
      </c>
      <c r="O525" s="2">
        <f t="shared" si="41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25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3">
        <f t="shared" si="42"/>
        <v>83.904860392967933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s="2">
        <f t="shared" si="40"/>
        <v>40294.208333333336</v>
      </c>
      <c r="O526" s="2">
        <f t="shared" si="41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25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3">
        <f t="shared" si="42"/>
        <v>84.19047619047619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s="2">
        <f t="shared" si="40"/>
        <v>40505.25</v>
      </c>
      <c r="O527" s="2">
        <f t="shared" si="41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x14ac:dyDescent="0.25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3">
        <f t="shared" si="42"/>
        <v>155.95180722891567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s="2">
        <f t="shared" si="40"/>
        <v>42364.25</v>
      </c>
      <c r="O528" s="2">
        <f t="shared" si="41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25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3">
        <f t="shared" si="42"/>
        <v>99.619450317124731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s="2">
        <f t="shared" si="40"/>
        <v>42405.25</v>
      </c>
      <c r="O529" s="2">
        <f t="shared" si="41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25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3">
        <f t="shared" si="42"/>
        <v>80.300000000000011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s="2">
        <f t="shared" si="40"/>
        <v>41601.25</v>
      </c>
      <c r="O530" s="2">
        <f t="shared" si="41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25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3">
        <f t="shared" si="42"/>
        <v>11.254901960784313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s="2">
        <f t="shared" si="40"/>
        <v>41769.208333333336</v>
      </c>
      <c r="O531" s="2">
        <f t="shared" si="41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x14ac:dyDescent="0.25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3">
        <f t="shared" si="42"/>
        <v>91.740952380952379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s="2">
        <f t="shared" si="40"/>
        <v>40421.208333333336</v>
      </c>
      <c r="O532" s="2">
        <f t="shared" si="41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x14ac:dyDescent="0.25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3">
        <f t="shared" si="42"/>
        <v>95.521156936261391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s="2">
        <f t="shared" si="40"/>
        <v>41589.25</v>
      </c>
      <c r="O533" s="2">
        <f t="shared" si="41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25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3">
        <f t="shared" si="42"/>
        <v>502.87499999999994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s="2">
        <f t="shared" si="40"/>
        <v>43125.25</v>
      </c>
      <c r="O534" s="2">
        <f t="shared" si="41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25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3">
        <f t="shared" si="42"/>
        <v>159.24394463667818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s="2">
        <f t="shared" si="40"/>
        <v>41479.208333333336</v>
      </c>
      <c r="O535" s="2">
        <f t="shared" si="41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25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3">
        <f t="shared" si="42"/>
        <v>15.022446689113355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s="2">
        <f t="shared" si="40"/>
        <v>43329.208333333328</v>
      </c>
      <c r="O536" s="2">
        <f t="shared" si="41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25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3">
        <f t="shared" si="42"/>
        <v>482.03846153846149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s="2">
        <f t="shared" si="40"/>
        <v>43259.208333333328</v>
      </c>
      <c r="O537" s="2">
        <f t="shared" si="41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25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3">
        <f t="shared" si="42"/>
        <v>149.96938775510205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s="2">
        <f t="shared" si="40"/>
        <v>40414.208333333336</v>
      </c>
      <c r="O538" s="2">
        <f t="shared" si="41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25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3">
        <f t="shared" si="42"/>
        <v>117.22156398104266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s="2">
        <f t="shared" si="40"/>
        <v>43342.208333333328</v>
      </c>
      <c r="O539" s="2">
        <f t="shared" si="41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25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3">
        <f t="shared" si="42"/>
        <v>37.695968274950431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s="2">
        <f t="shared" si="40"/>
        <v>41539.208333333336</v>
      </c>
      <c r="O540" s="2">
        <f t="shared" si="41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25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3">
        <f t="shared" si="42"/>
        <v>72.653061224489804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s="2">
        <f t="shared" si="40"/>
        <v>43647.208333333328</v>
      </c>
      <c r="O541" s="2">
        <f t="shared" si="41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25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3">
        <f t="shared" si="42"/>
        <v>265.98113207547169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s="2">
        <f t="shared" si="40"/>
        <v>43225.208333333328</v>
      </c>
      <c r="O542" s="2">
        <f t="shared" si="41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25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3">
        <f t="shared" si="42"/>
        <v>24.205617977528089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s="2">
        <f t="shared" si="40"/>
        <v>42165.208333333328</v>
      </c>
      <c r="O543" s="2">
        <f t="shared" si="41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25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3">
        <f t="shared" si="42"/>
        <v>2.5064935064935066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s="2">
        <f t="shared" si="40"/>
        <v>42391.25</v>
      </c>
      <c r="O544" s="2">
        <f t="shared" si="41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25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3">
        <f t="shared" si="42"/>
        <v>16.329799764428738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s="2">
        <f t="shared" si="40"/>
        <v>41528.208333333336</v>
      </c>
      <c r="O545" s="2">
        <f t="shared" si="41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x14ac:dyDescent="0.25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3">
        <f t="shared" si="42"/>
        <v>276.5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s="2">
        <f t="shared" si="40"/>
        <v>42377.25</v>
      </c>
      <c r="O546" s="2">
        <f t="shared" si="41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25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3">
        <f t="shared" si="42"/>
        <v>88.803571428571431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s="2">
        <f t="shared" si="40"/>
        <v>43824.25</v>
      </c>
      <c r="O547" s="2">
        <f t="shared" si="41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25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3">
        <f t="shared" si="42"/>
        <v>163.57142857142856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s="2">
        <f t="shared" si="40"/>
        <v>43360.208333333328</v>
      </c>
      <c r="O548" s="2">
        <f t="shared" si="41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25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3">
        <f t="shared" si="42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s="2">
        <f t="shared" si="40"/>
        <v>42029.25</v>
      </c>
      <c r="O549" s="2">
        <f t="shared" si="41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25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3">
        <f t="shared" si="42"/>
        <v>270.91376701966715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s="2">
        <f t="shared" si="40"/>
        <v>42461.208333333328</v>
      </c>
      <c r="O550" s="2">
        <f t="shared" si="41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x14ac:dyDescent="0.25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3">
        <f t="shared" si="42"/>
        <v>284.21355932203392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s="2">
        <f t="shared" si="40"/>
        <v>41422.208333333336</v>
      </c>
      <c r="O551" s="2">
        <f t="shared" si="41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x14ac:dyDescent="0.25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3">
        <f t="shared" si="42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s="2">
        <f t="shared" si="40"/>
        <v>40968.25</v>
      </c>
      <c r="O552" s="2">
        <f t="shared" si="41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25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3">
        <f t="shared" si="42"/>
        <v>58.6329816768462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s="2">
        <f t="shared" si="40"/>
        <v>41993.25</v>
      </c>
      <c r="O553" s="2">
        <f t="shared" si="41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25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3">
        <f t="shared" si="42"/>
        <v>98.51111111111112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s="2">
        <f t="shared" si="40"/>
        <v>42700.25</v>
      </c>
      <c r="O554" s="2">
        <f t="shared" si="41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x14ac:dyDescent="0.25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3">
        <f t="shared" si="42"/>
        <v>43.975381008206334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s="2">
        <f t="shared" si="40"/>
        <v>40545.25</v>
      </c>
      <c r="O555" s="2">
        <f t="shared" si="41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x14ac:dyDescent="0.25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3">
        <f t="shared" si="42"/>
        <v>151.66315789473683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s="2">
        <f t="shared" si="40"/>
        <v>42723.25</v>
      </c>
      <c r="O556" s="2">
        <f t="shared" si="41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25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3">
        <f t="shared" si="42"/>
        <v>223.63492063492063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s="2">
        <f t="shared" si="40"/>
        <v>41731.208333333336</v>
      </c>
      <c r="O557" s="2">
        <f t="shared" si="41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25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3">
        <f t="shared" si="42"/>
        <v>239.75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s="2">
        <f t="shared" si="40"/>
        <v>40792.208333333336</v>
      </c>
      <c r="O558" s="2">
        <f t="shared" si="41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25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3">
        <f t="shared" si="42"/>
        <v>199.33333333333334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s="2">
        <f t="shared" si="40"/>
        <v>42279.208333333328</v>
      </c>
      <c r="O559" s="2">
        <f t="shared" si="41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25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3">
        <f t="shared" si="42"/>
        <v>137.34482758620689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s="2">
        <f t="shared" si="40"/>
        <v>42424.25</v>
      </c>
      <c r="O560" s="2">
        <f t="shared" si="41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25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3">
        <f t="shared" si="42"/>
        <v>100.9696106362773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s="2">
        <f t="shared" si="40"/>
        <v>42584.208333333328</v>
      </c>
      <c r="O561" s="2">
        <f t="shared" si="41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25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3">
        <f t="shared" si="42"/>
        <v>794.16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s="2">
        <f t="shared" si="40"/>
        <v>40865.25</v>
      </c>
      <c r="O562" s="2">
        <f t="shared" si="41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25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3">
        <f t="shared" si="42"/>
        <v>369.7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s="2">
        <f t="shared" si="40"/>
        <v>40833.208333333336</v>
      </c>
      <c r="O563" s="2">
        <f t="shared" si="41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x14ac:dyDescent="0.25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3">
        <f t="shared" si="42"/>
        <v>12.818181818181817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s="2">
        <f t="shared" si="40"/>
        <v>43536.208333333328</v>
      </c>
      <c r="O564" s="2">
        <f t="shared" si="41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25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3">
        <f t="shared" si="42"/>
        <v>138.02702702702703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s="2">
        <f t="shared" si="40"/>
        <v>43417.25</v>
      </c>
      <c r="O565" s="2">
        <f t="shared" si="41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25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3">
        <f t="shared" si="42"/>
        <v>83.813278008298752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s="2">
        <f t="shared" si="40"/>
        <v>42078.208333333328</v>
      </c>
      <c r="O566" s="2">
        <f t="shared" si="41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25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3">
        <f t="shared" si="42"/>
        <v>204.60063224446787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s="2">
        <f t="shared" si="40"/>
        <v>40862.25</v>
      </c>
      <c r="O567" s="2">
        <f t="shared" si="41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25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3">
        <f t="shared" si="42"/>
        <v>44.344086021505376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s="2">
        <f t="shared" si="40"/>
        <v>42424.25</v>
      </c>
      <c r="O568" s="2">
        <f t="shared" si="41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x14ac:dyDescent="0.25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3">
        <f t="shared" si="42"/>
        <v>218.60294117647058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s="2">
        <f t="shared" si="40"/>
        <v>41830.208333333336</v>
      </c>
      <c r="O569" s="2">
        <f t="shared" si="41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25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3">
        <f t="shared" si="42"/>
        <v>186.03314917127071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s="2">
        <f t="shared" si="40"/>
        <v>40374.208333333336</v>
      </c>
      <c r="O570" s="2">
        <f t="shared" si="41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25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3">
        <f t="shared" si="42"/>
        <v>237.33830845771143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s="2">
        <f t="shared" si="40"/>
        <v>40554.25</v>
      </c>
      <c r="O571" s="2">
        <f t="shared" si="41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25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3">
        <f t="shared" si="42"/>
        <v>305.65384615384613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s="2">
        <f t="shared" si="40"/>
        <v>41993.25</v>
      </c>
      <c r="O572" s="2">
        <f t="shared" si="41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25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3">
        <f t="shared" si="42"/>
        <v>94.142857142857139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s="2">
        <f t="shared" si="40"/>
        <v>42174.208333333328</v>
      </c>
      <c r="O573" s="2">
        <f t="shared" si="41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25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3">
        <f t="shared" si="42"/>
        <v>54.400000000000006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s="2">
        <f t="shared" si="40"/>
        <v>42275.208333333328</v>
      </c>
      <c r="O574" s="2">
        <f t="shared" si="41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25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3">
        <f t="shared" si="42"/>
        <v>111.88059701492537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s="2">
        <f t="shared" si="40"/>
        <v>41761.208333333336</v>
      </c>
      <c r="O575" s="2">
        <f t="shared" si="41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25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3">
        <f t="shared" si="42"/>
        <v>369.14814814814815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s="2">
        <f t="shared" si="40"/>
        <v>43806.25</v>
      </c>
      <c r="O576" s="2">
        <f t="shared" si="41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25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3">
        <f t="shared" si="42"/>
        <v>62.930372148859547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s="2">
        <f t="shared" si="40"/>
        <v>41779.208333333336</v>
      </c>
      <c r="O577" s="2">
        <f t="shared" si="41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x14ac:dyDescent="0.25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3">
        <f t="shared" si="42"/>
        <v>64.927835051546396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s="2">
        <f t="shared" ref="N578:N641" si="45">(((L578/60)/60)/24)+DATE(1970,1,1)</f>
        <v>43040.208333333328</v>
      </c>
      <c r="O578" s="2">
        <f t="shared" ref="O578:O641" si="4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x14ac:dyDescent="0.25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3">
        <f t="shared" ref="F579:F642" si="47">(E579/D579)*100</f>
        <v>18.853658536585368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s="2">
        <f t="shared" si="45"/>
        <v>40613.25</v>
      </c>
      <c r="O579" s="2">
        <f t="shared" si="46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_xlfn.TEXTBEFORE(R579,"/",1,1,1,"error")</f>
        <v>music</v>
      </c>
      <c r="T579" t="str">
        <f t="shared" ref="T579:T642" si="49">_xlfn.TEXTAFTER(R579,"/",1,1,1,"error")</f>
        <v>jazz</v>
      </c>
    </row>
    <row r="580" spans="1:20" x14ac:dyDescent="0.25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3">
        <f t="shared" si="47"/>
        <v>16.754404145077721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s="2">
        <f t="shared" si="45"/>
        <v>40878.25</v>
      </c>
      <c r="O580" s="2">
        <f t="shared" si="46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25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3">
        <f t="shared" si="47"/>
        <v>101.11290322580646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s="2">
        <f t="shared" si="45"/>
        <v>40762.208333333336</v>
      </c>
      <c r="O581" s="2">
        <f t="shared" si="46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25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3">
        <f t="shared" si="47"/>
        <v>341.5022831050228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s="2">
        <f t="shared" si="45"/>
        <v>41696.25</v>
      </c>
      <c r="O582" s="2">
        <f t="shared" si="46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25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3">
        <f t="shared" si="47"/>
        <v>64.016666666666666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s="2">
        <f t="shared" si="45"/>
        <v>40662.208333333336</v>
      </c>
      <c r="O583" s="2">
        <f t="shared" si="46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25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3">
        <f t="shared" si="47"/>
        <v>52.080459770114942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s="2">
        <f t="shared" si="45"/>
        <v>42165.208333333328</v>
      </c>
      <c r="O584" s="2">
        <f t="shared" si="46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x14ac:dyDescent="0.25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3">
        <f t="shared" si="47"/>
        <v>322.40211640211641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s="2">
        <f t="shared" si="45"/>
        <v>40959.25</v>
      </c>
      <c r="O585" s="2">
        <f t="shared" si="46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25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3">
        <f t="shared" si="47"/>
        <v>119.50810185185186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s="2">
        <f t="shared" si="45"/>
        <v>41024.208333333336</v>
      </c>
      <c r="O586" s="2">
        <f t="shared" si="46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25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3">
        <f t="shared" si="47"/>
        <v>146.79775280898878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s="2">
        <f t="shared" si="45"/>
        <v>40255.208333333336</v>
      </c>
      <c r="O587" s="2">
        <f t="shared" si="46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25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3">
        <f t="shared" si="47"/>
        <v>950.57142857142856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s="2">
        <f t="shared" si="45"/>
        <v>40499.25</v>
      </c>
      <c r="O588" s="2">
        <f t="shared" si="46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25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3">
        <f t="shared" si="47"/>
        <v>72.893617021276597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s="2">
        <f t="shared" si="45"/>
        <v>43484.25</v>
      </c>
      <c r="O589" s="2">
        <f t="shared" si="46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25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3">
        <f t="shared" si="47"/>
        <v>79.008248730964468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s="2">
        <f t="shared" si="45"/>
        <v>40262.208333333336</v>
      </c>
      <c r="O590" s="2">
        <f t="shared" si="46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25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3">
        <f t="shared" si="47"/>
        <v>64.721518987341781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s="2">
        <f t="shared" si="45"/>
        <v>42190.208333333328</v>
      </c>
      <c r="O591" s="2">
        <f t="shared" si="46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25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3">
        <f t="shared" si="47"/>
        <v>82.028169014084511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s="2">
        <f t="shared" si="45"/>
        <v>41994.25</v>
      </c>
      <c r="O592" s="2">
        <f t="shared" si="46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25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3">
        <f t="shared" si="47"/>
        <v>1037.6666666666667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s="2">
        <f t="shared" si="45"/>
        <v>40373.208333333336</v>
      </c>
      <c r="O593" s="2">
        <f t="shared" si="46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x14ac:dyDescent="0.25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3">
        <f t="shared" si="47"/>
        <v>12.910076530612244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s="2">
        <f t="shared" si="45"/>
        <v>41789.208333333336</v>
      </c>
      <c r="O594" s="2">
        <f t="shared" si="46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25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3">
        <f t="shared" si="47"/>
        <v>154.84210526315789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s="2">
        <f t="shared" si="45"/>
        <v>41724.208333333336</v>
      </c>
      <c r="O595" s="2">
        <f t="shared" si="46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25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3">
        <f t="shared" si="47"/>
        <v>7.0991735537190088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s="2">
        <f t="shared" si="45"/>
        <v>42548.208333333328</v>
      </c>
      <c r="O596" s="2">
        <f t="shared" si="46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x14ac:dyDescent="0.25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3">
        <f t="shared" si="47"/>
        <v>208.52773826458036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s="2">
        <f t="shared" si="45"/>
        <v>40253.208333333336</v>
      </c>
      <c r="O597" s="2">
        <f t="shared" si="46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25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3">
        <f t="shared" si="47"/>
        <v>99.683544303797461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s="2">
        <f t="shared" si="45"/>
        <v>42434.25</v>
      </c>
      <c r="O598" s="2">
        <f t="shared" si="46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25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3">
        <f t="shared" si="47"/>
        <v>201.59756097560978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s="2">
        <f t="shared" si="45"/>
        <v>43786.25</v>
      </c>
      <c r="O599" s="2">
        <f t="shared" si="46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25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3">
        <f t="shared" si="47"/>
        <v>162.09032258064516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2">
        <f t="shared" si="45"/>
        <v>40344.208333333336</v>
      </c>
      <c r="O600" s="2">
        <f t="shared" si="46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x14ac:dyDescent="0.25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3">
        <f t="shared" si="47"/>
        <v>3.6436208125445471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s="2">
        <f t="shared" si="45"/>
        <v>42047.25</v>
      </c>
      <c r="O601" s="2">
        <f t="shared" si="46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25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3">
        <f t="shared" si="47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s="2">
        <f t="shared" si="45"/>
        <v>41485.208333333336</v>
      </c>
      <c r="O602" s="2">
        <f t="shared" si="46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25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3">
        <f t="shared" si="47"/>
        <v>206.63492063492063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s="2">
        <f t="shared" si="45"/>
        <v>41789.208333333336</v>
      </c>
      <c r="O603" s="2">
        <f t="shared" si="46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x14ac:dyDescent="0.25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3">
        <f t="shared" si="47"/>
        <v>128.23628691983123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s="2">
        <f t="shared" si="45"/>
        <v>42160.208333333328</v>
      </c>
      <c r="O604" s="2">
        <f t="shared" si="46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25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3">
        <f t="shared" si="47"/>
        <v>119.66037735849055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s="2">
        <f t="shared" si="45"/>
        <v>43573.208333333328</v>
      </c>
      <c r="O605" s="2">
        <f t="shared" si="46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25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3">
        <f t="shared" si="47"/>
        <v>170.73055242390078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s="2">
        <f t="shared" si="45"/>
        <v>40565.25</v>
      </c>
      <c r="O606" s="2">
        <f t="shared" si="46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25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3">
        <f t="shared" si="47"/>
        <v>187.21212121212122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s="2">
        <f t="shared" si="45"/>
        <v>42280.208333333328</v>
      </c>
      <c r="O607" s="2">
        <f t="shared" si="46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25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3">
        <f t="shared" si="47"/>
        <v>188.38235294117646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s="2">
        <f t="shared" si="45"/>
        <v>42436.25</v>
      </c>
      <c r="O608" s="2">
        <f t="shared" si="46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25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3">
        <f t="shared" si="47"/>
        <v>131.29869186046511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s="2">
        <f t="shared" si="45"/>
        <v>41721.208333333336</v>
      </c>
      <c r="O609" s="2">
        <f t="shared" si="46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25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3">
        <f t="shared" si="47"/>
        <v>283.97435897435901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s="2">
        <f t="shared" si="45"/>
        <v>43530.25</v>
      </c>
      <c r="O610" s="2">
        <f t="shared" si="46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25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3">
        <f t="shared" si="47"/>
        <v>120.41999999999999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s="2">
        <f t="shared" si="45"/>
        <v>43481.25</v>
      </c>
      <c r="O611" s="2">
        <f t="shared" si="46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25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3">
        <f t="shared" si="47"/>
        <v>419.0560747663551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s="2">
        <f t="shared" si="45"/>
        <v>41259.25</v>
      </c>
      <c r="O612" s="2">
        <f t="shared" si="46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25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3">
        <f t="shared" si="47"/>
        <v>13.853658536585368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s="2">
        <f t="shared" si="45"/>
        <v>41480.208333333336</v>
      </c>
      <c r="O613" s="2">
        <f t="shared" si="46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25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3">
        <f t="shared" si="47"/>
        <v>139.43548387096774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s="2">
        <f t="shared" si="45"/>
        <v>40474.208333333336</v>
      </c>
      <c r="O614" s="2">
        <f t="shared" si="46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25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3">
        <f t="shared" si="47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s="2">
        <f t="shared" si="45"/>
        <v>42973.208333333328</v>
      </c>
      <c r="O615" s="2">
        <f t="shared" si="46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x14ac:dyDescent="0.25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3">
        <f t="shared" si="47"/>
        <v>155.49056603773585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s="2">
        <f t="shared" si="45"/>
        <v>42746.25</v>
      </c>
      <c r="O616" s="2">
        <f t="shared" si="46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25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3">
        <f t="shared" si="47"/>
        <v>170.44705882352943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s="2">
        <f t="shared" si="45"/>
        <v>42489.208333333328</v>
      </c>
      <c r="O617" s="2">
        <f t="shared" si="46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25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3">
        <f t="shared" si="47"/>
        <v>189.515625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s="2">
        <f t="shared" si="45"/>
        <v>41537.208333333336</v>
      </c>
      <c r="O618" s="2">
        <f t="shared" si="46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25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3">
        <f t="shared" si="47"/>
        <v>249.71428571428572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s="2">
        <f t="shared" si="45"/>
        <v>41794.208333333336</v>
      </c>
      <c r="O619" s="2">
        <f t="shared" si="46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25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3">
        <f t="shared" si="47"/>
        <v>48.860523665659613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s="2">
        <f t="shared" si="45"/>
        <v>41396.208333333336</v>
      </c>
      <c r="O620" s="2">
        <f t="shared" si="46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25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3">
        <f t="shared" si="47"/>
        <v>28.461970393057683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s="2">
        <f t="shared" si="45"/>
        <v>40669.208333333336</v>
      </c>
      <c r="O621" s="2">
        <f t="shared" si="46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25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3">
        <f t="shared" si="47"/>
        <v>268.02325581395348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s="2">
        <f t="shared" si="45"/>
        <v>42559.208333333328</v>
      </c>
      <c r="O622" s="2">
        <f t="shared" si="46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25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3">
        <f t="shared" si="47"/>
        <v>619.80078125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s="2">
        <f t="shared" si="45"/>
        <v>42626.208333333328</v>
      </c>
      <c r="O623" s="2">
        <f t="shared" si="46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25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3">
        <f t="shared" si="47"/>
        <v>3.1301587301587301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s="2">
        <f t="shared" si="45"/>
        <v>43205.208333333328</v>
      </c>
      <c r="O624" s="2">
        <f t="shared" si="46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25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3">
        <f t="shared" si="47"/>
        <v>159.92152704135739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s="2">
        <f t="shared" si="45"/>
        <v>42201.208333333328</v>
      </c>
      <c r="O625" s="2">
        <f t="shared" si="46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25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3">
        <f t="shared" si="47"/>
        <v>279.39215686274508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s="2">
        <f t="shared" si="45"/>
        <v>42029.25</v>
      </c>
      <c r="O626" s="2">
        <f t="shared" si="46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25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3">
        <f t="shared" si="47"/>
        <v>77.373333333333335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s="2">
        <f t="shared" si="45"/>
        <v>43857.25</v>
      </c>
      <c r="O627" s="2">
        <f t="shared" si="46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x14ac:dyDescent="0.25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3">
        <f t="shared" si="47"/>
        <v>206.32812500000003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s="2">
        <f t="shared" si="45"/>
        <v>40449.208333333336</v>
      </c>
      <c r="O628" s="2">
        <f t="shared" si="46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25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3">
        <f t="shared" si="47"/>
        <v>694.25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s="2">
        <f t="shared" si="45"/>
        <v>40345.208333333336</v>
      </c>
      <c r="O629" s="2">
        <f t="shared" si="46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25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3">
        <f t="shared" si="47"/>
        <v>151.78947368421052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s="2">
        <f t="shared" si="45"/>
        <v>40455.208333333336</v>
      </c>
      <c r="O630" s="2">
        <f t="shared" si="46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25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3">
        <f t="shared" si="47"/>
        <v>64.58207217694995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s="2">
        <f t="shared" si="45"/>
        <v>42557.208333333328</v>
      </c>
      <c r="O631" s="2">
        <f t="shared" si="46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25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3">
        <f t="shared" si="47"/>
        <v>62.873684210526314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s="2">
        <f t="shared" si="45"/>
        <v>43586.208333333328</v>
      </c>
      <c r="O632" s="2">
        <f t="shared" si="46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25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3">
        <f t="shared" si="47"/>
        <v>310.39864864864865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s="2">
        <f t="shared" si="45"/>
        <v>43550.208333333328</v>
      </c>
      <c r="O633" s="2">
        <f t="shared" si="46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25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3">
        <f t="shared" si="47"/>
        <v>42.859916782246884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s="2">
        <f t="shared" si="45"/>
        <v>41945.208333333336</v>
      </c>
      <c r="O634" s="2">
        <f t="shared" si="46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25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3">
        <f t="shared" si="47"/>
        <v>83.119402985074629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s="2">
        <f t="shared" si="45"/>
        <v>42315.25</v>
      </c>
      <c r="O635" s="2">
        <f t="shared" si="46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25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3">
        <f t="shared" si="47"/>
        <v>78.531302876480552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s="2">
        <f t="shared" si="45"/>
        <v>42819.208333333328</v>
      </c>
      <c r="O636" s="2">
        <f t="shared" si="46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25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3">
        <f t="shared" si="47"/>
        <v>114.09352517985612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s="2">
        <f t="shared" si="45"/>
        <v>41314.25</v>
      </c>
      <c r="O637" s="2">
        <f t="shared" si="46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25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3">
        <f t="shared" si="47"/>
        <v>64.537683358624179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s="2">
        <f t="shared" si="45"/>
        <v>40926.25</v>
      </c>
      <c r="O638" s="2">
        <f t="shared" si="46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25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3">
        <f t="shared" si="47"/>
        <v>79.411764705882348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s="2">
        <f t="shared" si="45"/>
        <v>42688.25</v>
      </c>
      <c r="O639" s="2">
        <f t="shared" si="46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25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3">
        <f t="shared" si="47"/>
        <v>11.419117647058824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s="2">
        <f t="shared" si="45"/>
        <v>40386.208333333336</v>
      </c>
      <c r="O640" s="2">
        <f t="shared" si="46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25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3">
        <f t="shared" si="47"/>
        <v>56.186046511627907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s="2">
        <f t="shared" si="45"/>
        <v>43309.208333333328</v>
      </c>
      <c r="O641" s="2">
        <f t="shared" si="46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25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3">
        <f t="shared" si="47"/>
        <v>16.501669449081803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s="2">
        <f t="shared" ref="N642:N705" si="50">(((L642/60)/60)/24)+DATE(1970,1,1)</f>
        <v>42387.25</v>
      </c>
      <c r="O642" s="2">
        <f t="shared" ref="O642:O705" si="5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x14ac:dyDescent="0.25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3">
        <f t="shared" ref="F643:F706" si="52">(E643/D643)*100</f>
        <v>119.96808510638297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s="2">
        <f t="shared" si="50"/>
        <v>42786.25</v>
      </c>
      <c r="O643" s="2">
        <f t="shared" si="51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_xlfn.TEXTBEFORE(R643,"/",1,1,1,"error")</f>
        <v>theater</v>
      </c>
      <c r="T643" t="str">
        <f t="shared" ref="T643:T706" si="54">_xlfn.TEXTAFTER(R643,"/",1,1,1,"error")</f>
        <v>plays</v>
      </c>
    </row>
    <row r="644" spans="1:20" x14ac:dyDescent="0.25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3">
        <f t="shared" si="52"/>
        <v>145.45652173913044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s="2">
        <f t="shared" si="50"/>
        <v>43451.25</v>
      </c>
      <c r="O644" s="2">
        <f t="shared" si="51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25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3">
        <f t="shared" si="52"/>
        <v>221.38255033557047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s="2">
        <f t="shared" si="50"/>
        <v>42795.25</v>
      </c>
      <c r="O645" s="2">
        <f t="shared" si="51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25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3">
        <f t="shared" si="52"/>
        <v>48.396694214876035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s="2">
        <f t="shared" si="50"/>
        <v>43452.25</v>
      </c>
      <c r="O646" s="2">
        <f t="shared" si="51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25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3">
        <f t="shared" si="52"/>
        <v>92.911504424778755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s="2">
        <f t="shared" si="50"/>
        <v>43369.208333333328</v>
      </c>
      <c r="O647" s="2">
        <f t="shared" si="51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25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3">
        <f t="shared" si="52"/>
        <v>88.599797365754824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s="2">
        <f t="shared" si="50"/>
        <v>41346.208333333336</v>
      </c>
      <c r="O648" s="2">
        <f t="shared" si="51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25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3">
        <f t="shared" si="52"/>
        <v>41.4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s="2">
        <f t="shared" si="50"/>
        <v>43199.208333333328</v>
      </c>
      <c r="O649" s="2">
        <f t="shared" si="51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25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3">
        <f t="shared" si="52"/>
        <v>63.056795131845846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s="2">
        <f t="shared" si="50"/>
        <v>42922.208333333328</v>
      </c>
      <c r="O650" s="2">
        <f t="shared" si="51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25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3">
        <f t="shared" si="52"/>
        <v>48.482333607230892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s="2">
        <f t="shared" si="50"/>
        <v>40471.208333333336</v>
      </c>
      <c r="O651" s="2">
        <f t="shared" si="51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25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3">
        <f t="shared" si="52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s="2">
        <f t="shared" si="50"/>
        <v>41828.208333333336</v>
      </c>
      <c r="O652" s="2">
        <f t="shared" si="51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25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3">
        <f t="shared" si="52"/>
        <v>88.47941026944585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2">
        <f t="shared" si="50"/>
        <v>41692.25</v>
      </c>
      <c r="O653" s="2">
        <f t="shared" si="51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25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3">
        <f t="shared" si="52"/>
        <v>126.84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s="2">
        <f t="shared" si="50"/>
        <v>42587.208333333328</v>
      </c>
      <c r="O654" s="2">
        <f t="shared" si="51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25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3">
        <f t="shared" si="52"/>
        <v>2338.833333333333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s="2">
        <f t="shared" si="50"/>
        <v>42468.208333333328</v>
      </c>
      <c r="O655" s="2">
        <f t="shared" si="51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25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3">
        <f t="shared" si="52"/>
        <v>508.38857142857148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s="2">
        <f t="shared" si="50"/>
        <v>42240.208333333328</v>
      </c>
      <c r="O656" s="2">
        <f t="shared" si="51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25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3">
        <f t="shared" si="52"/>
        <v>191.47826086956522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s="2">
        <f t="shared" si="50"/>
        <v>42796.25</v>
      </c>
      <c r="O657" s="2">
        <f t="shared" si="51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25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3">
        <f t="shared" si="52"/>
        <v>42.127533783783782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s="2">
        <f t="shared" si="50"/>
        <v>43097.25</v>
      </c>
      <c r="O658" s="2">
        <f t="shared" si="51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25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3">
        <f t="shared" si="52"/>
        <v>8.24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s="2">
        <f t="shared" si="50"/>
        <v>43096.25</v>
      </c>
      <c r="O659" s="2">
        <f t="shared" si="51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25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3">
        <f t="shared" si="52"/>
        <v>60.064638783269963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s="2">
        <f t="shared" si="50"/>
        <v>42246.208333333328</v>
      </c>
      <c r="O660" s="2">
        <f t="shared" si="51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25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3">
        <f t="shared" si="52"/>
        <v>47.232808616404313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s="2">
        <f t="shared" si="50"/>
        <v>40570.25</v>
      </c>
      <c r="O661" s="2">
        <f t="shared" si="51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25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3">
        <f t="shared" si="52"/>
        <v>81.736263736263737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s="2">
        <f t="shared" si="50"/>
        <v>42237.208333333328</v>
      </c>
      <c r="O662" s="2">
        <f t="shared" si="51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25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3">
        <f t="shared" si="52"/>
        <v>54.187265917603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s="2">
        <f t="shared" si="50"/>
        <v>40996.208333333336</v>
      </c>
      <c r="O663" s="2">
        <f t="shared" si="51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25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3">
        <f t="shared" si="52"/>
        <v>97.868131868131869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s="2">
        <f t="shared" si="50"/>
        <v>43443.25</v>
      </c>
      <c r="O664" s="2">
        <f t="shared" si="51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25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3">
        <f t="shared" si="52"/>
        <v>77.239999999999995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s="2">
        <f t="shared" si="50"/>
        <v>40458.208333333336</v>
      </c>
      <c r="O665" s="2">
        <f t="shared" si="51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25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3">
        <f t="shared" si="52"/>
        <v>33.464735516372798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s="2">
        <f t="shared" si="50"/>
        <v>40959.25</v>
      </c>
      <c r="O666" s="2">
        <f t="shared" si="51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25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3">
        <f t="shared" si="52"/>
        <v>239.58823529411765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s="2">
        <f t="shared" si="50"/>
        <v>40733.208333333336</v>
      </c>
      <c r="O667" s="2">
        <f t="shared" si="51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25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3">
        <f t="shared" si="52"/>
        <v>64.032258064516128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s="2">
        <f t="shared" si="50"/>
        <v>41516.208333333336</v>
      </c>
      <c r="O668" s="2">
        <f t="shared" si="51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x14ac:dyDescent="0.25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3">
        <f t="shared" si="52"/>
        <v>176.15942028985506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s="2">
        <f t="shared" si="50"/>
        <v>41892.208333333336</v>
      </c>
      <c r="O669" s="2">
        <f t="shared" si="51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x14ac:dyDescent="0.25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3">
        <f t="shared" si="52"/>
        <v>20.33818181818182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s="2">
        <f t="shared" si="50"/>
        <v>41122.208333333336</v>
      </c>
      <c r="O670" s="2">
        <f t="shared" si="51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25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3">
        <f t="shared" si="52"/>
        <v>358.64754098360658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2">
        <f t="shared" si="50"/>
        <v>42912.208333333328</v>
      </c>
      <c r="O671" s="2">
        <f t="shared" si="51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x14ac:dyDescent="0.25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3">
        <f t="shared" si="52"/>
        <v>468.85802469135803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s="2">
        <f t="shared" si="50"/>
        <v>42425.25</v>
      </c>
      <c r="O672" s="2">
        <f t="shared" si="51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x14ac:dyDescent="0.25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3">
        <f t="shared" si="52"/>
        <v>122.05635245901641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s="2">
        <f t="shared" si="50"/>
        <v>40390.208333333336</v>
      </c>
      <c r="O673" s="2">
        <f t="shared" si="51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25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3">
        <f t="shared" si="52"/>
        <v>55.931783729156137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s="2">
        <f t="shared" si="50"/>
        <v>43180.208333333328</v>
      </c>
      <c r="O674" s="2">
        <f t="shared" si="51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25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3">
        <f t="shared" si="52"/>
        <v>43.660714285714285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s="2">
        <f t="shared" si="50"/>
        <v>42475.208333333328</v>
      </c>
      <c r="O675" s="2">
        <f t="shared" si="51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25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3">
        <f t="shared" si="52"/>
        <v>33.53837141183363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s="2">
        <f t="shared" si="50"/>
        <v>40774.208333333336</v>
      </c>
      <c r="O676" s="2">
        <f t="shared" si="51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25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3">
        <f t="shared" si="52"/>
        <v>122.97938144329896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s="2">
        <f t="shared" si="50"/>
        <v>43719.208333333328</v>
      </c>
      <c r="O677" s="2">
        <f t="shared" si="51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25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3">
        <f t="shared" si="52"/>
        <v>189.74959871589084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s="2">
        <f t="shared" si="50"/>
        <v>41178.208333333336</v>
      </c>
      <c r="O678" s="2">
        <f t="shared" si="51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25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3">
        <f t="shared" si="52"/>
        <v>83.622641509433961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s="2">
        <f t="shared" si="50"/>
        <v>42561.208333333328</v>
      </c>
      <c r="O679" s="2">
        <f t="shared" si="51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25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3">
        <f t="shared" si="52"/>
        <v>17.968844221105527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s="2">
        <f t="shared" si="50"/>
        <v>43484.25</v>
      </c>
      <c r="O680" s="2">
        <f t="shared" si="51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25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3">
        <f t="shared" si="52"/>
        <v>1036.5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s="2">
        <f t="shared" si="50"/>
        <v>43756.208333333328</v>
      </c>
      <c r="O681" s="2">
        <f t="shared" si="51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x14ac:dyDescent="0.25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3">
        <f t="shared" si="52"/>
        <v>97.405219780219781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s="2">
        <f t="shared" si="50"/>
        <v>43813.25</v>
      </c>
      <c r="O682" s="2">
        <f t="shared" si="51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x14ac:dyDescent="0.25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3">
        <f t="shared" si="52"/>
        <v>86.386203150461711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s="2">
        <f t="shared" si="50"/>
        <v>40898.25</v>
      </c>
      <c r="O683" s="2">
        <f t="shared" si="51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25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3">
        <f t="shared" si="52"/>
        <v>150.16666666666666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s="2">
        <f t="shared" si="50"/>
        <v>41619.25</v>
      </c>
      <c r="O684" s="2">
        <f t="shared" si="51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25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3">
        <f t="shared" si="52"/>
        <v>358.43478260869563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s="2">
        <f t="shared" si="50"/>
        <v>43359.208333333328</v>
      </c>
      <c r="O685" s="2">
        <f t="shared" si="51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25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3">
        <f t="shared" si="52"/>
        <v>542.85714285714289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s="2">
        <f t="shared" si="50"/>
        <v>40358.208333333336</v>
      </c>
      <c r="O686" s="2">
        <f t="shared" si="51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25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3">
        <f t="shared" si="52"/>
        <v>67.500714285714281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s="2">
        <f t="shared" si="50"/>
        <v>42239.208333333328</v>
      </c>
      <c r="O687" s="2">
        <f t="shared" si="51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25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3">
        <f t="shared" si="52"/>
        <v>191.74666666666667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s="2">
        <f t="shared" si="50"/>
        <v>43186.208333333328</v>
      </c>
      <c r="O688" s="2">
        <f t="shared" si="51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25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3">
        <f t="shared" si="52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s="2">
        <f t="shared" si="50"/>
        <v>42806.25</v>
      </c>
      <c r="O689" s="2">
        <f t="shared" si="51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25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3">
        <f t="shared" si="52"/>
        <v>429.27586206896552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s="2">
        <f t="shared" si="50"/>
        <v>43475.25</v>
      </c>
      <c r="O690" s="2">
        <f t="shared" si="51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25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3">
        <f t="shared" si="52"/>
        <v>100.65753424657535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s="2">
        <f t="shared" si="50"/>
        <v>41576.208333333336</v>
      </c>
      <c r="O691" s="2">
        <f t="shared" si="51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25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3">
        <f t="shared" si="52"/>
        <v>226.61111111111109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s="2">
        <f t="shared" si="50"/>
        <v>40874.25</v>
      </c>
      <c r="O692" s="2">
        <f t="shared" si="51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25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3">
        <f t="shared" si="52"/>
        <v>142.38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s="2">
        <f t="shared" si="50"/>
        <v>41185.208333333336</v>
      </c>
      <c r="O693" s="2">
        <f t="shared" si="51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25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3">
        <f t="shared" si="52"/>
        <v>90.633333333333326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s="2">
        <f t="shared" si="50"/>
        <v>43655.208333333328</v>
      </c>
      <c r="O694" s="2">
        <f t="shared" si="51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x14ac:dyDescent="0.25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3">
        <f t="shared" si="52"/>
        <v>63.966740576496676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s="2">
        <f t="shared" si="50"/>
        <v>43025.208333333328</v>
      </c>
      <c r="O695" s="2">
        <f t="shared" si="51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25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3">
        <f t="shared" si="52"/>
        <v>84.131868131868131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s="2">
        <f t="shared" si="50"/>
        <v>43066.25</v>
      </c>
      <c r="O696" s="2">
        <f t="shared" si="51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25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3">
        <f t="shared" si="52"/>
        <v>133.93478260869566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s="2">
        <f t="shared" si="50"/>
        <v>42322.25</v>
      </c>
      <c r="O697" s="2">
        <f t="shared" si="51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25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3">
        <f t="shared" si="52"/>
        <v>59.042047531992694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s="2">
        <f t="shared" si="50"/>
        <v>42114.208333333328</v>
      </c>
      <c r="O698" s="2">
        <f t="shared" si="51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x14ac:dyDescent="0.25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3">
        <f t="shared" si="52"/>
        <v>152.80062063615205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s="2">
        <f t="shared" si="50"/>
        <v>43190.208333333328</v>
      </c>
      <c r="O699" s="2">
        <f t="shared" si="51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25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3">
        <f t="shared" si="52"/>
        <v>446.69121140142522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s="2">
        <f t="shared" si="50"/>
        <v>40871.25</v>
      </c>
      <c r="O700" s="2">
        <f t="shared" si="51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25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3">
        <f t="shared" si="52"/>
        <v>84.391891891891888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s="2">
        <f t="shared" si="50"/>
        <v>43641.208333333328</v>
      </c>
      <c r="O701" s="2">
        <f t="shared" si="51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5" x14ac:dyDescent="0.25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3">
        <f t="shared" si="52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s="2">
        <f t="shared" si="50"/>
        <v>40203.25</v>
      </c>
      <c r="O702" s="2">
        <f t="shared" si="51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x14ac:dyDescent="0.25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3">
        <f t="shared" si="52"/>
        <v>175.02692307692308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s="2">
        <f t="shared" si="50"/>
        <v>40629.208333333336</v>
      </c>
      <c r="O703" s="2">
        <f t="shared" si="51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x14ac:dyDescent="0.25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3">
        <f t="shared" si="52"/>
        <v>54.137931034482754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s="2">
        <f t="shared" si="50"/>
        <v>41477.208333333336</v>
      </c>
      <c r="O704" s="2">
        <f t="shared" si="51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25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3">
        <f t="shared" si="52"/>
        <v>311.87381703470032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s="2">
        <f t="shared" si="50"/>
        <v>41020.208333333336</v>
      </c>
      <c r="O705" s="2">
        <f t="shared" si="51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25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3">
        <f t="shared" si="52"/>
        <v>122.78160919540231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s="2">
        <f t="shared" ref="N706:N769" si="55">(((L706/60)/60)/24)+DATE(1970,1,1)</f>
        <v>42555.208333333328</v>
      </c>
      <c r="O706" s="2">
        <f t="shared" ref="O706:O769" si="56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25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3">
        <f t="shared" ref="F707:F770" si="57">(E707/D707)*100</f>
        <v>99.026517383618156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s="2">
        <f t="shared" si="55"/>
        <v>41619.25</v>
      </c>
      <c r="O707" s="2">
        <f t="shared" si="56"/>
        <v>41623.25</v>
      </c>
      <c r="P707" t="b">
        <v>0</v>
      </c>
      <c r="Q707" t="b">
        <v>0</v>
      </c>
      <c r="R707" t="s">
        <v>68</v>
      </c>
      <c r="S707" t="str">
        <f t="shared" ref="S707:S770" si="58">_xlfn.TEXTBEFORE(R707,"/",1,1,1,"error")</f>
        <v>publishing</v>
      </c>
      <c r="T707" t="str">
        <f t="shared" ref="T707:T770" si="59">_xlfn.TEXTAFTER(R707,"/",1,1,1,"error")</f>
        <v>nonfiction</v>
      </c>
    </row>
    <row r="708" spans="1:20" ht="31.5" x14ac:dyDescent="0.25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3">
        <f t="shared" si="57"/>
        <v>127.84686346863469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s="2">
        <f t="shared" si="55"/>
        <v>43471.25</v>
      </c>
      <c r="O708" s="2">
        <f t="shared" si="56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x14ac:dyDescent="0.25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3">
        <f t="shared" si="57"/>
        <v>158.61643835616439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s="2">
        <f t="shared" si="55"/>
        <v>43442.25</v>
      </c>
      <c r="O709" s="2">
        <f t="shared" si="56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25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3">
        <f t="shared" si="57"/>
        <v>707.05882352941171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s="2">
        <f t="shared" si="55"/>
        <v>42877.208333333328</v>
      </c>
      <c r="O710" s="2">
        <f t="shared" si="56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25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3">
        <f t="shared" si="57"/>
        <v>142.38775510204081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s="2">
        <f t="shared" si="55"/>
        <v>41018.208333333336</v>
      </c>
      <c r="O711" s="2">
        <f t="shared" si="56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x14ac:dyDescent="0.25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3">
        <f t="shared" si="57"/>
        <v>147.86046511627907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s="2">
        <f t="shared" si="55"/>
        <v>43295.208333333328</v>
      </c>
      <c r="O712" s="2">
        <f t="shared" si="56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x14ac:dyDescent="0.25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3">
        <f t="shared" si="57"/>
        <v>20.322580645161288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s="2">
        <f t="shared" si="55"/>
        <v>42393.25</v>
      </c>
      <c r="O713" s="2">
        <f t="shared" si="56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25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3">
        <f t="shared" si="57"/>
        <v>1840.625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s="2">
        <f t="shared" si="55"/>
        <v>42559.208333333328</v>
      </c>
      <c r="O714" s="2">
        <f t="shared" si="56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25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3">
        <f t="shared" si="57"/>
        <v>161.94202898550725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s="2">
        <f t="shared" si="55"/>
        <v>42604.208333333328</v>
      </c>
      <c r="O715" s="2">
        <f t="shared" si="56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25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3">
        <f t="shared" si="57"/>
        <v>472.82077922077923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s="2">
        <f t="shared" si="55"/>
        <v>41870.208333333336</v>
      </c>
      <c r="O716" s="2">
        <f t="shared" si="56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25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3">
        <f t="shared" si="57"/>
        <v>24.466101694915253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s="2">
        <f t="shared" si="55"/>
        <v>40397.208333333336</v>
      </c>
      <c r="O717" s="2">
        <f t="shared" si="56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25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3">
        <f t="shared" si="57"/>
        <v>517.65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s="2">
        <f t="shared" si="55"/>
        <v>41465.208333333336</v>
      </c>
      <c r="O718" s="2">
        <f t="shared" si="56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25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3">
        <f t="shared" si="57"/>
        <v>247.64285714285714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s="2">
        <f t="shared" si="55"/>
        <v>40777.208333333336</v>
      </c>
      <c r="O719" s="2">
        <f t="shared" si="56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25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3">
        <f t="shared" si="57"/>
        <v>100.20481927710843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s="2">
        <f t="shared" si="55"/>
        <v>41442.208333333336</v>
      </c>
      <c r="O720" s="2">
        <f t="shared" si="56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25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3">
        <f t="shared" si="57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s="2">
        <f t="shared" si="55"/>
        <v>41058.208333333336</v>
      </c>
      <c r="O721" s="2">
        <f t="shared" si="56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x14ac:dyDescent="0.25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3">
        <f t="shared" si="57"/>
        <v>37.091954022988503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s="2">
        <f t="shared" si="55"/>
        <v>43152.25</v>
      </c>
      <c r="O722" s="2">
        <f t="shared" si="56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25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3">
        <f t="shared" si="57"/>
        <v>4.392394822006473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s="2">
        <f t="shared" si="55"/>
        <v>43194.208333333328</v>
      </c>
      <c r="O723" s="2">
        <f t="shared" si="56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25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3">
        <f t="shared" si="57"/>
        <v>156.50721649484535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s="2">
        <f t="shared" si="55"/>
        <v>43045.25</v>
      </c>
      <c r="O724" s="2">
        <f t="shared" si="56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25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3">
        <f t="shared" si="57"/>
        <v>270.40816326530609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s="2">
        <f t="shared" si="55"/>
        <v>42431.25</v>
      </c>
      <c r="O725" s="2">
        <f t="shared" si="56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x14ac:dyDescent="0.25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3">
        <f t="shared" si="57"/>
        <v>134.05952380952382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s="2">
        <f t="shared" si="55"/>
        <v>41934.208333333336</v>
      </c>
      <c r="O726" s="2">
        <f t="shared" si="56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25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3">
        <f t="shared" si="57"/>
        <v>50.398033126293996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s="2">
        <f t="shared" si="55"/>
        <v>41958.25</v>
      </c>
      <c r="O727" s="2">
        <f t="shared" si="56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x14ac:dyDescent="0.25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3">
        <f t="shared" si="57"/>
        <v>88.815837937384899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s="2">
        <f t="shared" si="55"/>
        <v>40476.208333333336</v>
      </c>
      <c r="O728" s="2">
        <f t="shared" si="56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25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3">
        <f t="shared" si="57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s="2">
        <f t="shared" si="55"/>
        <v>43485.25</v>
      </c>
      <c r="O729" s="2">
        <f t="shared" si="56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x14ac:dyDescent="0.25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3">
        <f t="shared" si="57"/>
        <v>17.5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s="2">
        <f t="shared" si="55"/>
        <v>42515.208333333328</v>
      </c>
      <c r="O730" s="2">
        <f t="shared" si="56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x14ac:dyDescent="0.25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3">
        <f t="shared" si="57"/>
        <v>185.66071428571428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s="2">
        <f t="shared" si="55"/>
        <v>41309.25</v>
      </c>
      <c r="O731" s="2">
        <f t="shared" si="56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25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3">
        <f t="shared" si="57"/>
        <v>412.6631944444444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s="2">
        <f t="shared" si="55"/>
        <v>42147.208333333328</v>
      </c>
      <c r="O732" s="2">
        <f t="shared" si="56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25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3">
        <f t="shared" si="57"/>
        <v>90.25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s="2">
        <f t="shared" si="55"/>
        <v>42939.208333333328</v>
      </c>
      <c r="O733" s="2">
        <f t="shared" si="56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25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3">
        <f t="shared" si="57"/>
        <v>91.984615384615381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s="2">
        <f t="shared" si="55"/>
        <v>42816.208333333328</v>
      </c>
      <c r="O734" s="2">
        <f t="shared" si="56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25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3">
        <f t="shared" si="57"/>
        <v>527.00632911392404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s="2">
        <f t="shared" si="55"/>
        <v>41844.208333333336</v>
      </c>
      <c r="O735" s="2">
        <f t="shared" si="56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25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3">
        <f t="shared" si="57"/>
        <v>319.14285714285711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s="2">
        <f t="shared" si="55"/>
        <v>42763.25</v>
      </c>
      <c r="O736" s="2">
        <f t="shared" si="56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5" x14ac:dyDescent="0.25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3">
        <f t="shared" si="57"/>
        <v>354.18867924528303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s="2">
        <f t="shared" si="55"/>
        <v>42459.208333333328</v>
      </c>
      <c r="O737" s="2">
        <f t="shared" si="56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25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3">
        <f t="shared" si="57"/>
        <v>32.896103896103895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s="2">
        <f t="shared" si="55"/>
        <v>42055.25</v>
      </c>
      <c r="O738" s="2">
        <f t="shared" si="56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x14ac:dyDescent="0.25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3">
        <f t="shared" si="57"/>
        <v>135.8918918918919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s="2">
        <f t="shared" si="55"/>
        <v>42685.25</v>
      </c>
      <c r="O739" s="2">
        <f t="shared" si="56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25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3">
        <f t="shared" si="57"/>
        <v>2.0843373493975905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s="2">
        <f t="shared" si="55"/>
        <v>41959.25</v>
      </c>
      <c r="O740" s="2">
        <f t="shared" si="56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25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3">
        <f t="shared" si="57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s="2">
        <f t="shared" si="55"/>
        <v>41089.208333333336</v>
      </c>
      <c r="O741" s="2">
        <f t="shared" si="56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25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3">
        <f t="shared" si="57"/>
        <v>30.037735849056602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s="2">
        <f t="shared" si="55"/>
        <v>42769.25</v>
      </c>
      <c r="O742" s="2">
        <f t="shared" si="56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25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3">
        <f t="shared" si="57"/>
        <v>1179.1666666666665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s="2">
        <f t="shared" si="55"/>
        <v>40321.208333333336</v>
      </c>
      <c r="O743" s="2">
        <f t="shared" si="56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25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3">
        <f t="shared" si="57"/>
        <v>1126.0833333333335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s="2">
        <f t="shared" si="55"/>
        <v>40197.25</v>
      </c>
      <c r="O744" s="2">
        <f t="shared" si="56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x14ac:dyDescent="0.25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3">
        <f t="shared" si="57"/>
        <v>12.923076923076923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s="2">
        <f t="shared" si="55"/>
        <v>42298.208333333328</v>
      </c>
      <c r="O745" s="2">
        <f t="shared" si="56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25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3">
        <f t="shared" si="57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s="2">
        <f t="shared" si="55"/>
        <v>43322.208333333328</v>
      </c>
      <c r="O746" s="2">
        <f t="shared" si="56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x14ac:dyDescent="0.25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3">
        <f t="shared" si="57"/>
        <v>30.304347826086957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s="2">
        <f t="shared" si="55"/>
        <v>40328.208333333336</v>
      </c>
      <c r="O747" s="2">
        <f t="shared" si="56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25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3">
        <f t="shared" si="57"/>
        <v>212.50896057347671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s="2">
        <f t="shared" si="55"/>
        <v>40825.208333333336</v>
      </c>
      <c r="O748" s="2">
        <f t="shared" si="56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25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3">
        <f t="shared" si="57"/>
        <v>228.85714285714286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s="2">
        <f t="shared" si="55"/>
        <v>40423.208333333336</v>
      </c>
      <c r="O749" s="2">
        <f t="shared" si="56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25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3">
        <f t="shared" si="57"/>
        <v>34.959979476654695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s="2">
        <f t="shared" si="55"/>
        <v>40238.25</v>
      </c>
      <c r="O750" s="2">
        <f t="shared" si="56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25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3">
        <f t="shared" si="57"/>
        <v>157.29069767441862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s="2">
        <f t="shared" si="55"/>
        <v>41920.208333333336</v>
      </c>
      <c r="O751" s="2">
        <f t="shared" si="56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25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3">
        <f t="shared" si="57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s="2">
        <f t="shared" si="55"/>
        <v>40360.208333333336</v>
      </c>
      <c r="O752" s="2">
        <f t="shared" si="56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25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3">
        <f t="shared" si="57"/>
        <v>232.30555555555554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s="2">
        <f t="shared" si="55"/>
        <v>42446.208333333328</v>
      </c>
      <c r="O753" s="2">
        <f t="shared" si="56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25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3">
        <f t="shared" si="57"/>
        <v>92.448275862068968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s="2">
        <f t="shared" si="55"/>
        <v>40395.208333333336</v>
      </c>
      <c r="O754" s="2">
        <f t="shared" si="56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25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3">
        <f t="shared" si="57"/>
        <v>256.70212765957444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s="2">
        <f t="shared" si="55"/>
        <v>40321.208333333336</v>
      </c>
      <c r="O755" s="2">
        <f t="shared" si="56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25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3">
        <f t="shared" si="57"/>
        <v>168.47017045454547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s="2">
        <f t="shared" si="55"/>
        <v>41210.208333333336</v>
      </c>
      <c r="O756" s="2">
        <f t="shared" si="56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25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3">
        <f t="shared" si="57"/>
        <v>166.57777777777778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s="2">
        <f t="shared" si="55"/>
        <v>43096.25</v>
      </c>
      <c r="O757" s="2">
        <f t="shared" si="56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25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3">
        <f t="shared" si="57"/>
        <v>772.07692307692309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s="2">
        <f t="shared" si="55"/>
        <v>42024.25</v>
      </c>
      <c r="O758" s="2">
        <f t="shared" si="56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25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3">
        <f t="shared" si="57"/>
        <v>406.85714285714283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s="2">
        <f t="shared" si="55"/>
        <v>40675.208333333336</v>
      </c>
      <c r="O759" s="2">
        <f t="shared" si="56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25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3">
        <f t="shared" si="57"/>
        <v>564.20608108108115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s="2">
        <f t="shared" si="55"/>
        <v>41936.208333333336</v>
      </c>
      <c r="O760" s="2">
        <f t="shared" si="56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x14ac:dyDescent="0.25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3">
        <f t="shared" si="57"/>
        <v>68.426865671641792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s="2">
        <f t="shared" si="55"/>
        <v>43136.25</v>
      </c>
      <c r="O761" s="2">
        <f t="shared" si="56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25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3">
        <f t="shared" si="57"/>
        <v>34.351966873706004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s="2">
        <f t="shared" si="55"/>
        <v>43678.208333333328</v>
      </c>
      <c r="O762" s="2">
        <f t="shared" si="56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25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3">
        <f t="shared" si="57"/>
        <v>655.4545454545455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s="2">
        <f t="shared" si="55"/>
        <v>42938.208333333328</v>
      </c>
      <c r="O763" s="2">
        <f t="shared" si="56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25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3">
        <f t="shared" si="57"/>
        <v>177.25714285714284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s="2">
        <f t="shared" si="55"/>
        <v>41241.25</v>
      </c>
      <c r="O764" s="2">
        <f t="shared" si="56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25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3">
        <f t="shared" si="57"/>
        <v>113.17857142857144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s="2">
        <f t="shared" si="55"/>
        <v>41037.208333333336</v>
      </c>
      <c r="O765" s="2">
        <f t="shared" si="56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x14ac:dyDescent="0.25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3">
        <f t="shared" si="57"/>
        <v>728.18181818181824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s="2">
        <f t="shared" si="55"/>
        <v>40676.208333333336</v>
      </c>
      <c r="O766" s="2">
        <f t="shared" si="56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25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3">
        <f t="shared" si="57"/>
        <v>208.33333333333334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s="2">
        <f t="shared" si="55"/>
        <v>42840.208333333328</v>
      </c>
      <c r="O767" s="2">
        <f t="shared" si="56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x14ac:dyDescent="0.25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3">
        <f t="shared" si="57"/>
        <v>31.171232876712331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s="2">
        <f t="shared" si="55"/>
        <v>43362.208333333328</v>
      </c>
      <c r="O768" s="2">
        <f t="shared" si="56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25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3">
        <f t="shared" si="57"/>
        <v>56.967078189300416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s="2">
        <f t="shared" si="55"/>
        <v>42283.208333333328</v>
      </c>
      <c r="O769" s="2">
        <f t="shared" si="56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25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3">
        <f t="shared" si="57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s="2">
        <f t="shared" ref="N770:N833" si="60">(((L770/60)/60)/24)+DATE(1970,1,1)</f>
        <v>41619.25</v>
      </c>
      <c r="O770" s="2">
        <f t="shared" ref="O770:O833" si="61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25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3">
        <f t="shared" ref="F771:F834" si="62">(E771/D771)*100</f>
        <v>86.867834394904463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s="2">
        <f t="shared" si="60"/>
        <v>41501.208333333336</v>
      </c>
      <c r="O771" s="2">
        <f t="shared" si="61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_xlfn.TEXTBEFORE(R771,"/",1,1,1,"error")</f>
        <v>games</v>
      </c>
      <c r="T771" t="str">
        <f t="shared" ref="T771:T834" si="64">_xlfn.TEXTAFTER(R771,"/",1,1,1,"error")</f>
        <v>video games</v>
      </c>
    </row>
    <row r="772" spans="1:20" x14ac:dyDescent="0.25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3">
        <f t="shared" si="62"/>
        <v>270.74418604651163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s="2">
        <f t="shared" si="60"/>
        <v>41743.208333333336</v>
      </c>
      <c r="O772" s="2">
        <f t="shared" si="61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25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3">
        <f t="shared" si="62"/>
        <v>49.446428571428569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s="2">
        <f t="shared" si="60"/>
        <v>43491.25</v>
      </c>
      <c r="O773" s="2">
        <f t="shared" si="61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25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3">
        <f t="shared" si="62"/>
        <v>113.3596256684492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s="2">
        <f t="shared" si="60"/>
        <v>43505.25</v>
      </c>
      <c r="O774" s="2">
        <f t="shared" si="61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25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3">
        <f t="shared" si="62"/>
        <v>190.55555555555554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s="2">
        <f t="shared" si="60"/>
        <v>42838.208333333328</v>
      </c>
      <c r="O775" s="2">
        <f t="shared" si="61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25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3">
        <f t="shared" si="62"/>
        <v>135.5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s="2">
        <f t="shared" si="60"/>
        <v>42513.208333333328</v>
      </c>
      <c r="O776" s="2">
        <f t="shared" si="61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x14ac:dyDescent="0.25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3">
        <f t="shared" si="62"/>
        <v>10.297872340425531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s="2">
        <f t="shared" si="60"/>
        <v>41949.25</v>
      </c>
      <c r="O777" s="2">
        <f t="shared" si="61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25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3">
        <f t="shared" si="62"/>
        <v>65.544223826714799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s="2">
        <f t="shared" si="60"/>
        <v>43650.208333333328</v>
      </c>
      <c r="O778" s="2">
        <f t="shared" si="61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25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3">
        <f t="shared" si="62"/>
        <v>49.026652452025587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s="2">
        <f t="shared" si="60"/>
        <v>40809.208333333336</v>
      </c>
      <c r="O779" s="2">
        <f t="shared" si="61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25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3">
        <f t="shared" si="62"/>
        <v>787.92307692307691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s="2">
        <f t="shared" si="60"/>
        <v>40768.208333333336</v>
      </c>
      <c r="O780" s="2">
        <f t="shared" si="61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25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3">
        <f t="shared" si="62"/>
        <v>80.306347746090154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s="2">
        <f t="shared" si="60"/>
        <v>42230.208333333328</v>
      </c>
      <c r="O781" s="2">
        <f t="shared" si="61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25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3">
        <f t="shared" si="62"/>
        <v>106.29411764705883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s="2">
        <f t="shared" si="60"/>
        <v>42573.208333333328</v>
      </c>
      <c r="O782" s="2">
        <f t="shared" si="61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25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3">
        <f t="shared" si="62"/>
        <v>50.735632183908038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s="2">
        <f t="shared" si="60"/>
        <v>40482.208333333336</v>
      </c>
      <c r="O783" s="2">
        <f t="shared" si="61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25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3">
        <f t="shared" si="62"/>
        <v>215.31372549019611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s="2">
        <f t="shared" si="60"/>
        <v>40603.25</v>
      </c>
      <c r="O784" s="2">
        <f t="shared" si="61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25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3">
        <f t="shared" si="62"/>
        <v>141.22972972972974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s="2">
        <f t="shared" si="60"/>
        <v>41625.25</v>
      </c>
      <c r="O785" s="2">
        <f t="shared" si="61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25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3">
        <f t="shared" si="62"/>
        <v>115.33745781777279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s="2">
        <f t="shared" si="60"/>
        <v>42435.25</v>
      </c>
      <c r="O786" s="2">
        <f t="shared" si="61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x14ac:dyDescent="0.25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3">
        <f t="shared" si="62"/>
        <v>193.11940298507463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s="2">
        <f t="shared" si="60"/>
        <v>43582.208333333328</v>
      </c>
      <c r="O787" s="2">
        <f t="shared" si="61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25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3">
        <f t="shared" si="62"/>
        <v>729.73333333333335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s="2">
        <f t="shared" si="60"/>
        <v>43186.208333333328</v>
      </c>
      <c r="O788" s="2">
        <f t="shared" si="61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25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3">
        <f t="shared" si="62"/>
        <v>99.66339869281046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s="2">
        <f t="shared" si="60"/>
        <v>40684.208333333336</v>
      </c>
      <c r="O789" s="2">
        <f t="shared" si="61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25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3">
        <f t="shared" si="62"/>
        <v>88.166666666666671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s="2">
        <f t="shared" si="60"/>
        <v>41202.208333333336</v>
      </c>
      <c r="O790" s="2">
        <f t="shared" si="61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25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3">
        <f t="shared" si="62"/>
        <v>37.233333333333334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s="2">
        <f t="shared" si="60"/>
        <v>41786.208333333336</v>
      </c>
      <c r="O791" s="2">
        <f t="shared" si="61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25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3">
        <f t="shared" si="62"/>
        <v>30.540075309306079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s="2">
        <f t="shared" si="60"/>
        <v>40223.25</v>
      </c>
      <c r="O792" s="2">
        <f t="shared" si="61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25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3">
        <f t="shared" si="62"/>
        <v>25.714285714285712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s="2">
        <f t="shared" si="60"/>
        <v>42715.25</v>
      </c>
      <c r="O793" s="2">
        <f t="shared" si="61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25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3">
        <f t="shared" si="62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s="2">
        <f t="shared" si="60"/>
        <v>41451.208333333336</v>
      </c>
      <c r="O794" s="2">
        <f t="shared" si="61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25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3">
        <f t="shared" si="62"/>
        <v>1185.909090909091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s="2">
        <f t="shared" si="60"/>
        <v>41450.208333333336</v>
      </c>
      <c r="O795" s="2">
        <f t="shared" si="61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25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3">
        <f t="shared" si="62"/>
        <v>125.39393939393939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s="2">
        <f t="shared" si="60"/>
        <v>43091.25</v>
      </c>
      <c r="O796" s="2">
        <f t="shared" si="61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x14ac:dyDescent="0.25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3">
        <f t="shared" si="62"/>
        <v>14.394366197183098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s="2">
        <f t="shared" si="60"/>
        <v>42675.208333333328</v>
      </c>
      <c r="O797" s="2">
        <f t="shared" si="61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25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3">
        <f t="shared" si="62"/>
        <v>54.807692307692314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s="2">
        <f t="shared" si="60"/>
        <v>41859.208333333336</v>
      </c>
      <c r="O798" s="2">
        <f t="shared" si="61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25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3">
        <f t="shared" si="62"/>
        <v>109.63157894736841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s="2">
        <f t="shared" si="60"/>
        <v>43464.25</v>
      </c>
      <c r="O799" s="2">
        <f t="shared" si="61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25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3">
        <f t="shared" si="62"/>
        <v>188.47058823529412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s="2">
        <f t="shared" si="60"/>
        <v>41060.208333333336</v>
      </c>
      <c r="O800" s="2">
        <f t="shared" si="61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25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3">
        <f t="shared" si="62"/>
        <v>87.008284023668637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s="2">
        <f t="shared" si="60"/>
        <v>42399.25</v>
      </c>
      <c r="O801" s="2">
        <f t="shared" si="61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25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3">
        <f t="shared" si="62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s="2">
        <f t="shared" si="60"/>
        <v>42167.208333333328</v>
      </c>
      <c r="O802" s="2">
        <f t="shared" si="61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25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3">
        <f t="shared" si="62"/>
        <v>202.9130434782609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s="2">
        <f t="shared" si="60"/>
        <v>43830.25</v>
      </c>
      <c r="O803" s="2">
        <f t="shared" si="61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25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3">
        <f t="shared" si="62"/>
        <v>197.03225806451613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s="2">
        <f t="shared" si="60"/>
        <v>43650.208333333328</v>
      </c>
      <c r="O804" s="2">
        <f t="shared" si="61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25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3">
        <f t="shared" si="62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s="2">
        <f t="shared" si="60"/>
        <v>43492.25</v>
      </c>
      <c r="O805" s="2">
        <f t="shared" si="61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25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3">
        <f t="shared" si="62"/>
        <v>268.73076923076923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s="2">
        <f t="shared" si="60"/>
        <v>43102.25</v>
      </c>
      <c r="O806" s="2">
        <f t="shared" si="61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x14ac:dyDescent="0.25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3">
        <f t="shared" si="62"/>
        <v>50.845360824742272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s="2">
        <f t="shared" si="60"/>
        <v>41958.25</v>
      </c>
      <c r="O807" s="2">
        <f t="shared" si="61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25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3">
        <f t="shared" si="62"/>
        <v>1180.2857142857142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s="2">
        <f t="shared" si="60"/>
        <v>40973.25</v>
      </c>
      <c r="O808" s="2">
        <f t="shared" si="61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25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3">
        <f t="shared" si="62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s="2">
        <f t="shared" si="60"/>
        <v>43753.208333333328</v>
      </c>
      <c r="O809" s="2">
        <f t="shared" si="61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25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3">
        <f t="shared" si="62"/>
        <v>30.44230769230769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s="2">
        <f t="shared" si="60"/>
        <v>42507.208333333328</v>
      </c>
      <c r="O810" s="2">
        <f t="shared" si="61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25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3">
        <f t="shared" si="62"/>
        <v>62.880681818181813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s="2">
        <f t="shared" si="60"/>
        <v>41135.208333333336</v>
      </c>
      <c r="O811" s="2">
        <f t="shared" si="61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25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3">
        <f t="shared" si="62"/>
        <v>193.125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s="2">
        <f t="shared" si="60"/>
        <v>43067.25</v>
      </c>
      <c r="O812" s="2">
        <f t="shared" si="61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25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3">
        <f t="shared" si="62"/>
        <v>77.102702702702715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s="2">
        <f t="shared" si="60"/>
        <v>42378.25</v>
      </c>
      <c r="O813" s="2">
        <f t="shared" si="61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25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3">
        <f t="shared" si="62"/>
        <v>225.52763819095478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s="2">
        <f t="shared" si="60"/>
        <v>43206.208333333328</v>
      </c>
      <c r="O814" s="2">
        <f t="shared" si="61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25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3">
        <f t="shared" si="62"/>
        <v>239.40625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s="2">
        <f t="shared" si="60"/>
        <v>41148.208333333336</v>
      </c>
      <c r="O815" s="2">
        <f t="shared" si="61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25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3">
        <f t="shared" si="62"/>
        <v>92.1875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s="2">
        <f t="shared" si="60"/>
        <v>42517.208333333328</v>
      </c>
      <c r="O816" s="2">
        <f t="shared" si="61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x14ac:dyDescent="0.25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3">
        <f t="shared" si="62"/>
        <v>130.23333333333335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s="2">
        <f t="shared" si="60"/>
        <v>43068.25</v>
      </c>
      <c r="O817" s="2">
        <f t="shared" si="61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25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3">
        <f t="shared" si="62"/>
        <v>615.21739130434787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s="2">
        <f t="shared" si="60"/>
        <v>41680.25</v>
      </c>
      <c r="O818" s="2">
        <f t="shared" si="61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25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3">
        <f t="shared" si="62"/>
        <v>368.79532163742692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2">
        <f t="shared" si="60"/>
        <v>43589.208333333328</v>
      </c>
      <c r="O819" s="2">
        <f t="shared" si="61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25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3">
        <f t="shared" si="62"/>
        <v>1094.8571428571429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s="2">
        <f t="shared" si="60"/>
        <v>43486.25</v>
      </c>
      <c r="O820" s="2">
        <f t="shared" si="61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x14ac:dyDescent="0.25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3">
        <f t="shared" si="62"/>
        <v>50.662921348314605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s="2">
        <f t="shared" si="60"/>
        <v>41237.25</v>
      </c>
      <c r="O821" s="2">
        <f t="shared" si="61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25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3">
        <f t="shared" si="62"/>
        <v>800.6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s="2">
        <f t="shared" si="60"/>
        <v>43310.208333333328</v>
      </c>
      <c r="O822" s="2">
        <f t="shared" si="61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25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3">
        <f t="shared" si="62"/>
        <v>291.28571428571428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s="2">
        <f t="shared" si="60"/>
        <v>42794.25</v>
      </c>
      <c r="O823" s="2">
        <f t="shared" si="61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25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3">
        <f t="shared" si="62"/>
        <v>349.9666666666667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s="2">
        <f t="shared" si="60"/>
        <v>41698.25</v>
      </c>
      <c r="O824" s="2">
        <f t="shared" si="61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25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3">
        <f t="shared" si="62"/>
        <v>357.07317073170731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s="2">
        <f t="shared" si="60"/>
        <v>41892.208333333336</v>
      </c>
      <c r="O825" s="2">
        <f t="shared" si="61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25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3">
        <f t="shared" si="62"/>
        <v>126.48941176470588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s="2">
        <f t="shared" si="60"/>
        <v>40348.208333333336</v>
      </c>
      <c r="O826" s="2">
        <f t="shared" si="61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25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3">
        <f t="shared" si="62"/>
        <v>387.5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s="2">
        <f t="shared" si="60"/>
        <v>42941.208333333328</v>
      </c>
      <c r="O827" s="2">
        <f t="shared" si="61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25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3">
        <f t="shared" si="62"/>
        <v>457.03571428571428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s="2">
        <f t="shared" si="60"/>
        <v>40525.25</v>
      </c>
      <c r="O828" s="2">
        <f t="shared" si="61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x14ac:dyDescent="0.25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3">
        <f t="shared" si="62"/>
        <v>266.69565217391306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s="2">
        <f t="shared" si="60"/>
        <v>40666.208333333336</v>
      </c>
      <c r="O829" s="2">
        <f t="shared" si="61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x14ac:dyDescent="0.25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3">
        <f t="shared" si="62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s="2">
        <f t="shared" si="60"/>
        <v>43340.208333333328</v>
      </c>
      <c r="O830" s="2">
        <f t="shared" si="61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25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3">
        <f t="shared" si="62"/>
        <v>51.34375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s="2">
        <f t="shared" si="60"/>
        <v>42164.208333333328</v>
      </c>
      <c r="O831" s="2">
        <f t="shared" si="61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x14ac:dyDescent="0.25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3">
        <f t="shared" si="62"/>
        <v>1.1710526315789473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s="2">
        <f t="shared" si="60"/>
        <v>43103.25</v>
      </c>
      <c r="O832" s="2">
        <f t="shared" si="61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x14ac:dyDescent="0.25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3">
        <f t="shared" si="62"/>
        <v>108.97734294541709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s="2">
        <f t="shared" si="60"/>
        <v>40994.208333333336</v>
      </c>
      <c r="O833" s="2">
        <f t="shared" si="61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25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3">
        <f t="shared" si="62"/>
        <v>315.17592592592592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s="2">
        <f t="shared" ref="N834:N897" si="65">(((L834/60)/60)/24)+DATE(1970,1,1)</f>
        <v>42299.208333333328</v>
      </c>
      <c r="O834" s="2">
        <f t="shared" ref="O834:O897" si="66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25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3">
        <f t="shared" ref="F835:F898" si="67">(E835/D835)*100</f>
        <v>157.69117647058823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s="2">
        <f t="shared" si="65"/>
        <v>40588.25</v>
      </c>
      <c r="O835" s="2">
        <f t="shared" si="66"/>
        <v>40599.25</v>
      </c>
      <c r="P835" t="b">
        <v>0</v>
      </c>
      <c r="Q835" t="b">
        <v>0</v>
      </c>
      <c r="R835" t="s">
        <v>206</v>
      </c>
      <c r="S835" t="str">
        <f t="shared" ref="S835:S898" si="68">_xlfn.TEXTBEFORE(R835,"/",1,1,1,"error")</f>
        <v>publishing</v>
      </c>
      <c r="T835" t="str">
        <f t="shared" ref="T835:T898" si="69">_xlfn.TEXTAFTER(R835,"/",1,1,1,"error")</f>
        <v>translations</v>
      </c>
    </row>
    <row r="836" spans="1:20" x14ac:dyDescent="0.25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3">
        <f t="shared" si="67"/>
        <v>153.8082191780822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s="2">
        <f t="shared" si="65"/>
        <v>41448.208333333336</v>
      </c>
      <c r="O836" s="2">
        <f t="shared" si="66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25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3">
        <f t="shared" si="67"/>
        <v>89.738979118329468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s="2">
        <f t="shared" si="65"/>
        <v>42063.25</v>
      </c>
      <c r="O837" s="2">
        <f t="shared" si="66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25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3">
        <f t="shared" si="67"/>
        <v>75.135802469135797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s="2">
        <f t="shared" si="65"/>
        <v>40214.25</v>
      </c>
      <c r="O838" s="2">
        <f t="shared" si="66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25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3">
        <f t="shared" si="67"/>
        <v>852.88135593220341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s="2">
        <f t="shared" si="65"/>
        <v>40629.208333333336</v>
      </c>
      <c r="O839" s="2">
        <f t="shared" si="66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25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3">
        <f t="shared" si="67"/>
        <v>138.90625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s="2">
        <f t="shared" si="65"/>
        <v>43370.208333333328</v>
      </c>
      <c r="O840" s="2">
        <f t="shared" si="66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25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3">
        <f t="shared" si="67"/>
        <v>190.18181818181819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s="2">
        <f t="shared" si="65"/>
        <v>41715.208333333336</v>
      </c>
      <c r="O841" s="2">
        <f t="shared" si="66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25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3">
        <f t="shared" si="67"/>
        <v>100.24333619948409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s="2">
        <f t="shared" si="65"/>
        <v>41836.208333333336</v>
      </c>
      <c r="O842" s="2">
        <f t="shared" si="66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25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3">
        <f t="shared" si="67"/>
        <v>142.75824175824175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s="2">
        <f t="shared" si="65"/>
        <v>42419.25</v>
      </c>
      <c r="O843" s="2">
        <f t="shared" si="66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x14ac:dyDescent="0.25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3">
        <f t="shared" si="67"/>
        <v>563.13333333333333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s="2">
        <f t="shared" si="65"/>
        <v>43266.208333333328</v>
      </c>
      <c r="O844" s="2">
        <f t="shared" si="66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x14ac:dyDescent="0.25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3">
        <f t="shared" si="67"/>
        <v>30.715909090909086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s="2">
        <f t="shared" si="65"/>
        <v>43338.208333333328</v>
      </c>
      <c r="O845" s="2">
        <f t="shared" si="66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25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3">
        <f t="shared" si="67"/>
        <v>99.39772727272728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s="2">
        <f t="shared" si="65"/>
        <v>40930.25</v>
      </c>
      <c r="O846" s="2">
        <f t="shared" si="66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25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3">
        <f t="shared" si="67"/>
        <v>197.54935622317598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s="2">
        <f t="shared" si="65"/>
        <v>43235.208333333328</v>
      </c>
      <c r="O847" s="2">
        <f t="shared" si="66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25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3">
        <f t="shared" si="67"/>
        <v>508.5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s="2">
        <f t="shared" si="65"/>
        <v>43302.208333333328</v>
      </c>
      <c r="O848" s="2">
        <f t="shared" si="66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25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3">
        <f t="shared" si="67"/>
        <v>237.74468085106383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s="2">
        <f t="shared" si="65"/>
        <v>43107.25</v>
      </c>
      <c r="O849" s="2">
        <f t="shared" si="66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25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3">
        <f t="shared" si="67"/>
        <v>338.46875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s="2">
        <f t="shared" si="65"/>
        <v>40341.208333333336</v>
      </c>
      <c r="O850" s="2">
        <f t="shared" si="66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25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3">
        <f t="shared" si="67"/>
        <v>133.08955223880596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s="2">
        <f t="shared" si="65"/>
        <v>40948.25</v>
      </c>
      <c r="O851" s="2">
        <f t="shared" si="66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25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3">
        <f t="shared" si="67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s="2">
        <f t="shared" si="65"/>
        <v>40866.25</v>
      </c>
      <c r="O852" s="2">
        <f t="shared" si="66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x14ac:dyDescent="0.25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3">
        <f t="shared" si="67"/>
        <v>207.79999999999998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s="2">
        <f t="shared" si="65"/>
        <v>41031.208333333336</v>
      </c>
      <c r="O853" s="2">
        <f t="shared" si="66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x14ac:dyDescent="0.25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3">
        <f t="shared" si="67"/>
        <v>51.122448979591837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s="2">
        <f t="shared" si="65"/>
        <v>40740.208333333336</v>
      </c>
      <c r="O854" s="2">
        <f t="shared" si="66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25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3">
        <f t="shared" si="67"/>
        <v>652.05847953216369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s="2">
        <f t="shared" si="65"/>
        <v>40714.208333333336</v>
      </c>
      <c r="O855" s="2">
        <f t="shared" si="66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x14ac:dyDescent="0.25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3">
        <f t="shared" si="67"/>
        <v>113.63099415204678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s="2">
        <f t="shared" si="65"/>
        <v>43787.25</v>
      </c>
      <c r="O856" s="2">
        <f t="shared" si="66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25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3">
        <f t="shared" si="67"/>
        <v>102.37606837606839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s="2">
        <f t="shared" si="65"/>
        <v>40712.208333333336</v>
      </c>
      <c r="O857" s="2">
        <f t="shared" si="66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25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3">
        <f t="shared" si="67"/>
        <v>356.58333333333331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s="2">
        <f t="shared" si="65"/>
        <v>41023.208333333336</v>
      </c>
      <c r="O858" s="2">
        <f t="shared" si="66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x14ac:dyDescent="0.25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3">
        <f t="shared" si="67"/>
        <v>139.86792452830187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s="2">
        <f t="shared" si="65"/>
        <v>40944.25</v>
      </c>
      <c r="O859" s="2">
        <f t="shared" si="66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25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3">
        <f t="shared" si="67"/>
        <v>69.45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s="2">
        <f t="shared" si="65"/>
        <v>43211.208333333328</v>
      </c>
      <c r="O860" s="2">
        <f t="shared" si="66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x14ac:dyDescent="0.25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3">
        <f t="shared" si="67"/>
        <v>35.534246575342465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s="2">
        <f t="shared" si="65"/>
        <v>41334.25</v>
      </c>
      <c r="O861" s="2">
        <f t="shared" si="66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x14ac:dyDescent="0.25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3">
        <f t="shared" si="67"/>
        <v>251.65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s="2">
        <f t="shared" si="65"/>
        <v>43515.25</v>
      </c>
      <c r="O862" s="2">
        <f t="shared" si="66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25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3">
        <f t="shared" si="67"/>
        <v>105.87500000000001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s="2">
        <f t="shared" si="65"/>
        <v>40258.208333333336</v>
      </c>
      <c r="O863" s="2">
        <f t="shared" si="66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25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3">
        <f t="shared" si="67"/>
        <v>187.42857142857144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s="2">
        <f t="shared" si="65"/>
        <v>40756.208333333336</v>
      </c>
      <c r="O864" s="2">
        <f t="shared" si="66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25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3">
        <f t="shared" si="67"/>
        <v>386.78571428571428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s="2">
        <f t="shared" si="65"/>
        <v>42172.208333333328</v>
      </c>
      <c r="O865" s="2">
        <f t="shared" si="66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25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3">
        <f t="shared" si="67"/>
        <v>347.07142857142856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s="2">
        <f t="shared" si="65"/>
        <v>42601.208333333328</v>
      </c>
      <c r="O866" s="2">
        <f t="shared" si="66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25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3">
        <f t="shared" si="67"/>
        <v>185.82098765432099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s="2">
        <f t="shared" si="65"/>
        <v>41897.208333333336</v>
      </c>
      <c r="O867" s="2">
        <f t="shared" si="66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25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3">
        <f t="shared" si="67"/>
        <v>43.241247264770237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s="2">
        <f t="shared" si="65"/>
        <v>40671.208333333336</v>
      </c>
      <c r="O868" s="2">
        <f t="shared" si="66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25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3">
        <f t="shared" si="67"/>
        <v>162.4375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s="2">
        <f t="shared" si="65"/>
        <v>43382.208333333328</v>
      </c>
      <c r="O869" s="2">
        <f t="shared" si="66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25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3">
        <f t="shared" si="67"/>
        <v>184.84285714285716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s="2">
        <f t="shared" si="65"/>
        <v>41559.208333333336</v>
      </c>
      <c r="O870" s="2">
        <f t="shared" si="66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25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3">
        <f t="shared" si="67"/>
        <v>23.703520691785052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s="2">
        <f t="shared" si="65"/>
        <v>40350.208333333336</v>
      </c>
      <c r="O871" s="2">
        <f t="shared" si="66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25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3">
        <f t="shared" si="67"/>
        <v>89.870129870129873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s="2">
        <f t="shared" si="65"/>
        <v>42240.208333333328</v>
      </c>
      <c r="O872" s="2">
        <f t="shared" si="66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x14ac:dyDescent="0.25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3">
        <f t="shared" si="67"/>
        <v>272.6041958041958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s="2">
        <f t="shared" si="65"/>
        <v>43040.208333333328</v>
      </c>
      <c r="O873" s="2">
        <f t="shared" si="66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25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3">
        <f t="shared" si="67"/>
        <v>170.04255319148936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s="2">
        <f t="shared" si="65"/>
        <v>43346.208333333328</v>
      </c>
      <c r="O874" s="2">
        <f t="shared" si="66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25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3">
        <f t="shared" si="67"/>
        <v>188.28503562945369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s="2">
        <f t="shared" si="65"/>
        <v>41647.25</v>
      </c>
      <c r="O875" s="2">
        <f t="shared" si="66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25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3">
        <f t="shared" si="67"/>
        <v>346.93532338308455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s="2">
        <f t="shared" si="65"/>
        <v>40291.208333333336</v>
      </c>
      <c r="O876" s="2">
        <f t="shared" si="66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25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3">
        <f t="shared" si="67"/>
        <v>69.177215189873422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s="2">
        <f t="shared" si="65"/>
        <v>40556.25</v>
      </c>
      <c r="O877" s="2">
        <f t="shared" si="66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5" x14ac:dyDescent="0.25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3">
        <f t="shared" si="67"/>
        <v>25.433734939759034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s="2">
        <f t="shared" si="65"/>
        <v>43624.208333333328</v>
      </c>
      <c r="O878" s="2">
        <f t="shared" si="66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25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3">
        <f t="shared" si="67"/>
        <v>77.400977995110026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s="2">
        <f t="shared" si="65"/>
        <v>42577.208333333328</v>
      </c>
      <c r="O879" s="2">
        <f t="shared" si="66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25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3">
        <f t="shared" si="67"/>
        <v>37.481481481481481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s="2">
        <f t="shared" si="65"/>
        <v>43845.25</v>
      </c>
      <c r="O880" s="2">
        <f t="shared" si="66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25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3">
        <f t="shared" si="67"/>
        <v>543.79999999999995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s="2">
        <f t="shared" si="65"/>
        <v>42788.25</v>
      </c>
      <c r="O881" s="2">
        <f t="shared" si="66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25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3">
        <f t="shared" si="67"/>
        <v>228.52189349112427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s="2">
        <f t="shared" si="65"/>
        <v>43667.208333333328</v>
      </c>
      <c r="O882" s="2">
        <f t="shared" si="66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25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3">
        <f t="shared" si="67"/>
        <v>38.948339483394832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s="2">
        <f t="shared" si="65"/>
        <v>42194.208333333328</v>
      </c>
      <c r="O883" s="2">
        <f t="shared" si="66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25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3">
        <f t="shared" si="67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s="2">
        <f t="shared" si="65"/>
        <v>42025.25</v>
      </c>
      <c r="O884" s="2">
        <f t="shared" si="66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x14ac:dyDescent="0.25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3">
        <f t="shared" si="67"/>
        <v>237.91176470588232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s="2">
        <f t="shared" si="65"/>
        <v>40323.208333333336</v>
      </c>
      <c r="O885" s="2">
        <f t="shared" si="66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25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3">
        <f t="shared" si="67"/>
        <v>64.036299765807954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s="2">
        <f t="shared" si="65"/>
        <v>41763.208333333336</v>
      </c>
      <c r="O886" s="2">
        <f t="shared" si="66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25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3">
        <f t="shared" si="67"/>
        <v>118.27777777777777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s="2">
        <f t="shared" si="65"/>
        <v>40335.208333333336</v>
      </c>
      <c r="O887" s="2">
        <f t="shared" si="66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25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3">
        <f t="shared" si="67"/>
        <v>84.824037184594957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s="2">
        <f t="shared" si="65"/>
        <v>40416.208333333336</v>
      </c>
      <c r="O888" s="2">
        <f t="shared" si="66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x14ac:dyDescent="0.25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3">
        <f t="shared" si="67"/>
        <v>29.346153846153843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s="2">
        <f t="shared" si="65"/>
        <v>42202.208333333328</v>
      </c>
      <c r="O889" s="2">
        <f t="shared" si="66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x14ac:dyDescent="0.25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3">
        <f t="shared" si="67"/>
        <v>209.89655172413794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s="2">
        <f t="shared" si="65"/>
        <v>42836.208333333328</v>
      </c>
      <c r="O890" s="2">
        <f t="shared" si="66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25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3">
        <f t="shared" si="67"/>
        <v>169.78571428571431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s="2">
        <f t="shared" si="65"/>
        <v>41710.208333333336</v>
      </c>
      <c r="O891" s="2">
        <f t="shared" si="66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25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3">
        <f t="shared" si="67"/>
        <v>115.95907738095239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s="2">
        <f t="shared" si="65"/>
        <v>43640.208333333328</v>
      </c>
      <c r="O892" s="2">
        <f t="shared" si="66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x14ac:dyDescent="0.25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3">
        <f t="shared" si="67"/>
        <v>258.59999999999997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s="2">
        <f t="shared" si="65"/>
        <v>40880.25</v>
      </c>
      <c r="O893" s="2">
        <f t="shared" si="66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25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3">
        <f t="shared" si="67"/>
        <v>230.58333333333331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s="2">
        <f t="shared" si="65"/>
        <v>40319.208333333336</v>
      </c>
      <c r="O894" s="2">
        <f t="shared" si="66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25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3">
        <f t="shared" si="67"/>
        <v>128.21428571428572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s="2">
        <f t="shared" si="65"/>
        <v>42170.208333333328</v>
      </c>
      <c r="O895" s="2">
        <f t="shared" si="66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25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3">
        <f t="shared" si="67"/>
        <v>188.70588235294116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s="2">
        <f t="shared" si="65"/>
        <v>41466.208333333336</v>
      </c>
      <c r="O896" s="2">
        <f t="shared" si="66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25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3">
        <f t="shared" si="67"/>
        <v>6.9511889862327907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s="2">
        <f t="shared" si="65"/>
        <v>43134.25</v>
      </c>
      <c r="O897" s="2">
        <f t="shared" si="66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x14ac:dyDescent="0.25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3">
        <f t="shared" si="67"/>
        <v>774.43434343434342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s="2">
        <f t="shared" ref="N898:N961" si="70">(((L898/60)/60)/24)+DATE(1970,1,1)</f>
        <v>40738.208333333336</v>
      </c>
      <c r="O898" s="2">
        <f t="shared" ref="O898:O961" si="71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25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3">
        <f t="shared" ref="F899:F962" si="72">(E899/D899)*100</f>
        <v>27.693181818181817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s="2">
        <f t="shared" si="70"/>
        <v>43583.208333333328</v>
      </c>
      <c r="O899" s="2">
        <f t="shared" si="71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_xlfn.TEXTBEFORE(R899,"/",1,1,1,"error")</f>
        <v>theater</v>
      </c>
      <c r="T899" t="str">
        <f t="shared" ref="T899:T962" si="74">_xlfn.TEXTAFTER(R899,"/",1,1,1,"error")</f>
        <v>plays</v>
      </c>
    </row>
    <row r="900" spans="1:20" x14ac:dyDescent="0.25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3">
        <f t="shared" si="72"/>
        <v>52.479620323841424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s="2">
        <f t="shared" si="70"/>
        <v>43815.25</v>
      </c>
      <c r="O900" s="2">
        <f t="shared" si="71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25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3">
        <f t="shared" si="72"/>
        <v>407.09677419354841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s="2">
        <f t="shared" si="70"/>
        <v>41554.208333333336</v>
      </c>
      <c r="O901" s="2">
        <f t="shared" si="71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25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3">
        <f t="shared" si="72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s="2">
        <f t="shared" si="70"/>
        <v>41901.208333333336</v>
      </c>
      <c r="O902" s="2">
        <f t="shared" si="71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25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3">
        <f t="shared" si="72"/>
        <v>156.17857142857144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s="2">
        <f t="shared" si="70"/>
        <v>43298.208333333328</v>
      </c>
      <c r="O903" s="2">
        <f t="shared" si="71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25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3">
        <f t="shared" si="72"/>
        <v>252.42857142857144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s="2">
        <f t="shared" si="70"/>
        <v>42399.25</v>
      </c>
      <c r="O904" s="2">
        <f t="shared" si="71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x14ac:dyDescent="0.25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3">
        <f t="shared" si="72"/>
        <v>1.729268292682927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s="2">
        <f t="shared" si="70"/>
        <v>41034.208333333336</v>
      </c>
      <c r="O905" s="2">
        <f t="shared" si="71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25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3">
        <f t="shared" si="72"/>
        <v>12.230769230769232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s="2">
        <f t="shared" si="70"/>
        <v>41186.208333333336</v>
      </c>
      <c r="O906" s="2">
        <f t="shared" si="71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25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3">
        <f t="shared" si="72"/>
        <v>163.98734177215189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s="2">
        <f t="shared" si="70"/>
        <v>41536.208333333336</v>
      </c>
      <c r="O907" s="2">
        <f t="shared" si="71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x14ac:dyDescent="0.25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3">
        <f t="shared" si="72"/>
        <v>162.98181818181817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s="2">
        <f t="shared" si="70"/>
        <v>42868.208333333328</v>
      </c>
      <c r="O908" s="2">
        <f t="shared" si="71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25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3">
        <f t="shared" si="72"/>
        <v>20.252747252747252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s="2">
        <f t="shared" si="70"/>
        <v>40660.208333333336</v>
      </c>
      <c r="O909" s="2">
        <f t="shared" si="71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25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3">
        <f t="shared" si="72"/>
        <v>319.24083769633506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s="2">
        <f t="shared" si="70"/>
        <v>41031.208333333336</v>
      </c>
      <c r="O910" s="2">
        <f t="shared" si="71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25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3">
        <f t="shared" si="72"/>
        <v>478.94444444444446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s="2">
        <f t="shared" si="70"/>
        <v>43255.208333333328</v>
      </c>
      <c r="O911" s="2">
        <f t="shared" si="71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25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3">
        <f t="shared" si="72"/>
        <v>19.556634304207122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s="2">
        <f t="shared" si="70"/>
        <v>42026.25</v>
      </c>
      <c r="O912" s="2">
        <f t="shared" si="71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25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3">
        <f t="shared" si="72"/>
        <v>198.94827586206895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s="2">
        <f t="shared" si="70"/>
        <v>43717.208333333328</v>
      </c>
      <c r="O913" s="2">
        <f t="shared" si="71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25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3">
        <f t="shared" si="72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s="2">
        <f t="shared" si="70"/>
        <v>41157.208333333336</v>
      </c>
      <c r="O914" s="2">
        <f t="shared" si="71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25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3">
        <f t="shared" si="72"/>
        <v>50.621082621082621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s="2">
        <f t="shared" si="70"/>
        <v>43597.208333333328</v>
      </c>
      <c r="O915" s="2">
        <f t="shared" si="71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25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3">
        <f t="shared" si="72"/>
        <v>57.4375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s="2">
        <f t="shared" si="70"/>
        <v>41490.208333333336</v>
      </c>
      <c r="O916" s="2">
        <f t="shared" si="71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25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3">
        <f t="shared" si="72"/>
        <v>155.62827640984909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s="2">
        <f t="shared" si="70"/>
        <v>42976.208333333328</v>
      </c>
      <c r="O917" s="2">
        <f t="shared" si="71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25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3">
        <f t="shared" si="72"/>
        <v>36.297297297297298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s="2">
        <f t="shared" si="70"/>
        <v>41991.25</v>
      </c>
      <c r="O918" s="2">
        <f t="shared" si="71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25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3">
        <f t="shared" si="72"/>
        <v>58.25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s="2">
        <f t="shared" si="70"/>
        <v>40722.208333333336</v>
      </c>
      <c r="O919" s="2">
        <f t="shared" si="71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25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3">
        <f t="shared" si="72"/>
        <v>237.39473684210526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s="2">
        <f t="shared" si="70"/>
        <v>41117.208333333336</v>
      </c>
      <c r="O920" s="2">
        <f t="shared" si="71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25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3">
        <f t="shared" si="72"/>
        <v>58.75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s="2">
        <f t="shared" si="70"/>
        <v>43022.208333333328</v>
      </c>
      <c r="O921" s="2">
        <f t="shared" si="71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25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3">
        <f t="shared" si="72"/>
        <v>182.56603773584905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s="2">
        <f t="shared" si="70"/>
        <v>43503.25</v>
      </c>
      <c r="O922" s="2">
        <f t="shared" si="71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25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3">
        <f t="shared" si="72"/>
        <v>0.75436408977556113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s="2">
        <f t="shared" si="70"/>
        <v>40951.25</v>
      </c>
      <c r="O923" s="2">
        <f t="shared" si="71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25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3">
        <f t="shared" si="72"/>
        <v>175.95330739299609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s="2">
        <f t="shared" si="70"/>
        <v>43443.25</v>
      </c>
      <c r="O924" s="2">
        <f t="shared" si="71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25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3">
        <f t="shared" si="72"/>
        <v>237.88235294117646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s="2">
        <f t="shared" si="70"/>
        <v>40373.208333333336</v>
      </c>
      <c r="O925" s="2">
        <f t="shared" si="71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25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3">
        <f t="shared" si="72"/>
        <v>488.05076142131981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2">
        <f t="shared" si="70"/>
        <v>43769.208333333328</v>
      </c>
      <c r="O926" s="2">
        <f t="shared" si="71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25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3">
        <f t="shared" si="72"/>
        <v>224.06666666666669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s="2">
        <f t="shared" si="70"/>
        <v>43000.208333333328</v>
      </c>
      <c r="O927" s="2">
        <f t="shared" si="71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25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3">
        <f t="shared" si="72"/>
        <v>18.126436781609197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s="2">
        <f t="shared" si="70"/>
        <v>42502.208333333328</v>
      </c>
      <c r="O928" s="2">
        <f t="shared" si="71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25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3">
        <f t="shared" si="72"/>
        <v>45.847222222222221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s="2">
        <f t="shared" si="70"/>
        <v>41102.208333333336</v>
      </c>
      <c r="O929" s="2">
        <f t="shared" si="71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25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3">
        <f t="shared" si="72"/>
        <v>117.31541218637993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2">
        <f t="shared" si="70"/>
        <v>41637.25</v>
      </c>
      <c r="O930" s="2">
        <f t="shared" si="71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25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3">
        <f t="shared" si="72"/>
        <v>217.30909090909088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s="2">
        <f t="shared" si="70"/>
        <v>42858.208333333328</v>
      </c>
      <c r="O931" s="2">
        <f t="shared" si="71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25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3">
        <f t="shared" si="72"/>
        <v>112.28571428571428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s="2">
        <f t="shared" si="70"/>
        <v>42060.25</v>
      </c>
      <c r="O932" s="2">
        <f t="shared" si="71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25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3">
        <f t="shared" si="72"/>
        <v>72.51898734177216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s="2">
        <f t="shared" si="70"/>
        <v>41818.208333333336</v>
      </c>
      <c r="O933" s="2">
        <f t="shared" si="71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25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3">
        <f t="shared" si="72"/>
        <v>212.30434782608697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s="2">
        <f t="shared" si="70"/>
        <v>41709.208333333336</v>
      </c>
      <c r="O934" s="2">
        <f t="shared" si="71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25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3">
        <f t="shared" si="72"/>
        <v>239.74657534246577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s="2">
        <f t="shared" si="70"/>
        <v>41372.208333333336</v>
      </c>
      <c r="O935" s="2">
        <f t="shared" si="71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25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3">
        <f t="shared" si="72"/>
        <v>181.93548387096774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s="2">
        <f t="shared" si="70"/>
        <v>42422.25</v>
      </c>
      <c r="O936" s="2">
        <f t="shared" si="71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x14ac:dyDescent="0.25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3">
        <f t="shared" si="72"/>
        <v>164.13114754098362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s="2">
        <f t="shared" si="70"/>
        <v>42209.208333333328</v>
      </c>
      <c r="O937" s="2">
        <f t="shared" si="71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25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3">
        <f t="shared" si="72"/>
        <v>1.6375968992248062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s="2">
        <f t="shared" si="70"/>
        <v>43668.208333333328</v>
      </c>
      <c r="O938" s="2">
        <f t="shared" si="71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25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3">
        <f t="shared" si="72"/>
        <v>49.64385964912281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s="2">
        <f t="shared" si="70"/>
        <v>42334.25</v>
      </c>
      <c r="O939" s="2">
        <f t="shared" si="71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25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3">
        <f t="shared" si="72"/>
        <v>109.70652173913042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s="2">
        <f t="shared" si="70"/>
        <v>43263.208333333328</v>
      </c>
      <c r="O940" s="2">
        <f t="shared" si="71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x14ac:dyDescent="0.25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3">
        <f t="shared" si="72"/>
        <v>49.217948717948715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s="2">
        <f t="shared" si="70"/>
        <v>40670.208333333336</v>
      </c>
      <c r="O941" s="2">
        <f t="shared" si="71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25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3">
        <f t="shared" si="72"/>
        <v>62.232323232323225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s="2">
        <f t="shared" si="70"/>
        <v>41244.25</v>
      </c>
      <c r="O942" s="2">
        <f t="shared" si="71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25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3">
        <f t="shared" si="72"/>
        <v>13.05813953488372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s="2">
        <f t="shared" si="70"/>
        <v>40552.25</v>
      </c>
      <c r="O943" s="2">
        <f t="shared" si="71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25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3">
        <f t="shared" si="72"/>
        <v>64.635416666666671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s="2">
        <f t="shared" si="70"/>
        <v>40568.25</v>
      </c>
      <c r="O944" s="2">
        <f t="shared" si="71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25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3">
        <f t="shared" si="72"/>
        <v>159.58666666666667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s="2">
        <f t="shared" si="70"/>
        <v>41906.208333333336</v>
      </c>
      <c r="O945" s="2">
        <f t="shared" si="71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25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3">
        <f t="shared" si="72"/>
        <v>81.42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s="2">
        <f t="shared" si="70"/>
        <v>42776.25</v>
      </c>
      <c r="O946" s="2">
        <f t="shared" si="71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25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3">
        <f t="shared" si="72"/>
        <v>32.444767441860463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s="2">
        <f t="shared" si="70"/>
        <v>41004.208333333336</v>
      </c>
      <c r="O947" s="2">
        <f t="shared" si="71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25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3">
        <f t="shared" si="72"/>
        <v>9.9141184124918666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s="2">
        <f t="shared" si="70"/>
        <v>40710.208333333336</v>
      </c>
      <c r="O948" s="2">
        <f t="shared" si="71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25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3">
        <f t="shared" si="72"/>
        <v>26.694444444444443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s="2">
        <f t="shared" si="70"/>
        <v>41908.208333333336</v>
      </c>
      <c r="O949" s="2">
        <f t="shared" si="71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25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3">
        <f t="shared" si="72"/>
        <v>62.957446808510639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s="2">
        <f t="shared" si="70"/>
        <v>41985.25</v>
      </c>
      <c r="O950" s="2">
        <f t="shared" si="71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25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3">
        <f t="shared" si="72"/>
        <v>161.35593220338984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s="2">
        <f t="shared" si="70"/>
        <v>42112.208333333328</v>
      </c>
      <c r="O951" s="2">
        <f t="shared" si="71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25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3">
        <f t="shared" si="72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s="2">
        <f t="shared" si="70"/>
        <v>43571.208333333328</v>
      </c>
      <c r="O952" s="2">
        <f t="shared" si="71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25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3">
        <f t="shared" si="72"/>
        <v>1096.9379310344827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s="2">
        <f t="shared" si="70"/>
        <v>42730.25</v>
      </c>
      <c r="O953" s="2">
        <f t="shared" si="71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25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3">
        <f t="shared" si="72"/>
        <v>70.094158075601371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s="2">
        <f t="shared" si="70"/>
        <v>42591.208333333328</v>
      </c>
      <c r="O954" s="2">
        <f t="shared" si="71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25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3">
        <f t="shared" si="72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s="2">
        <f t="shared" si="70"/>
        <v>42358.25</v>
      </c>
      <c r="O955" s="2">
        <f t="shared" si="71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25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3">
        <f t="shared" si="72"/>
        <v>367.0985915492958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s="2">
        <f t="shared" si="70"/>
        <v>41174.208333333336</v>
      </c>
      <c r="O956" s="2">
        <f t="shared" si="71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x14ac:dyDescent="0.25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3">
        <f t="shared" si="72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s="2">
        <f t="shared" si="70"/>
        <v>41238.25</v>
      </c>
      <c r="O957" s="2">
        <f t="shared" si="71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25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3">
        <f t="shared" si="72"/>
        <v>19.028784648187631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s="2">
        <f t="shared" si="70"/>
        <v>42360.25</v>
      </c>
      <c r="O958" s="2">
        <f t="shared" si="71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25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3">
        <f t="shared" si="72"/>
        <v>126.87755102040816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s="2">
        <f t="shared" si="70"/>
        <v>40955.25</v>
      </c>
      <c r="O959" s="2">
        <f t="shared" si="71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x14ac:dyDescent="0.25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3">
        <f t="shared" si="72"/>
        <v>734.63636363636363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s="2">
        <f t="shared" si="70"/>
        <v>40350.208333333336</v>
      </c>
      <c r="O960" s="2">
        <f t="shared" si="71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25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3">
        <f t="shared" si="72"/>
        <v>4.5731034482758623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s="2">
        <f t="shared" si="70"/>
        <v>40357.208333333336</v>
      </c>
      <c r="O961" s="2">
        <f t="shared" si="71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25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3">
        <f t="shared" si="72"/>
        <v>85.054545454545448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s="2">
        <f t="shared" ref="N962:N1001" si="75">(((L962/60)/60)/24)+DATE(1970,1,1)</f>
        <v>42408.25</v>
      </c>
      <c r="O962" s="2">
        <f t="shared" ref="O962:O1000" si="76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x14ac:dyDescent="0.25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3">
        <f t="shared" ref="F963:F1001" si="77">(E963/D963)*100</f>
        <v>119.29824561403508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s="2">
        <f t="shared" si="75"/>
        <v>40591.25</v>
      </c>
      <c r="O963" s="2">
        <f t="shared" si="76"/>
        <v>40595.25</v>
      </c>
      <c r="P963" t="b">
        <v>0</v>
      </c>
      <c r="Q963" t="b">
        <v>0</v>
      </c>
      <c r="R963" t="s">
        <v>206</v>
      </c>
      <c r="S963" t="str">
        <f t="shared" ref="S963:S1001" si="78">_xlfn.TEXTBEFORE(R963,"/",1,1,1,"error")</f>
        <v>publishing</v>
      </c>
      <c r="T963" t="str">
        <f t="shared" ref="T963:T1001" si="79">_xlfn.TEXTAFTER(R963,"/",1,1,1,"error")</f>
        <v>translations</v>
      </c>
    </row>
    <row r="964" spans="1:20" x14ac:dyDescent="0.25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3">
        <f t="shared" si="77"/>
        <v>296.02777777777777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s="2">
        <f t="shared" si="75"/>
        <v>41592.25</v>
      </c>
      <c r="O964" s="2">
        <f t="shared" si="76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25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3">
        <f t="shared" si="77"/>
        <v>84.694915254237287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s="2">
        <f t="shared" si="75"/>
        <v>40607.25</v>
      </c>
      <c r="O965" s="2">
        <f t="shared" si="76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25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3">
        <f t="shared" si="77"/>
        <v>355.7837837837838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s="2">
        <f t="shared" si="75"/>
        <v>42135.208333333328</v>
      </c>
      <c r="O966" s="2">
        <f t="shared" si="76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25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3">
        <f t="shared" si="77"/>
        <v>386.40909090909093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s="2">
        <f t="shared" si="75"/>
        <v>40203.25</v>
      </c>
      <c r="O967" s="2">
        <f t="shared" si="76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25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3">
        <f t="shared" si="77"/>
        <v>792.23529411764707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s="2">
        <f t="shared" si="75"/>
        <v>42901.208333333328</v>
      </c>
      <c r="O968" s="2">
        <f t="shared" si="76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25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3">
        <f t="shared" si="77"/>
        <v>137.03393665158373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s="2">
        <f t="shared" si="75"/>
        <v>41005.208333333336</v>
      </c>
      <c r="O969" s="2">
        <f t="shared" si="76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x14ac:dyDescent="0.25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3">
        <f t="shared" si="77"/>
        <v>338.20833333333337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s="2">
        <f t="shared" si="75"/>
        <v>40544.25</v>
      </c>
      <c r="O970" s="2">
        <f t="shared" si="76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25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3">
        <f t="shared" si="77"/>
        <v>108.22784810126582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s="2">
        <f t="shared" si="75"/>
        <v>43821.25</v>
      </c>
      <c r="O971" s="2">
        <f t="shared" si="76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x14ac:dyDescent="0.25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3">
        <f t="shared" si="77"/>
        <v>60.757639620653315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s="2">
        <f t="shared" si="75"/>
        <v>40672.208333333336</v>
      </c>
      <c r="O972" s="2">
        <f t="shared" si="76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25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3">
        <f t="shared" si="77"/>
        <v>27.725490196078432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s="2">
        <f t="shared" si="75"/>
        <v>41555.208333333336</v>
      </c>
      <c r="O973" s="2">
        <f t="shared" si="76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5" x14ac:dyDescent="0.25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3">
        <f t="shared" si="77"/>
        <v>228.3934426229508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s="2">
        <f t="shared" si="75"/>
        <v>41792.208333333336</v>
      </c>
      <c r="O974" s="2">
        <f t="shared" si="76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25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3">
        <f t="shared" si="77"/>
        <v>21.615194054500414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s="2">
        <f t="shared" si="75"/>
        <v>40522.25</v>
      </c>
      <c r="O975" s="2">
        <f t="shared" si="76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25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3">
        <f t="shared" si="77"/>
        <v>373.875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s="2">
        <f t="shared" si="75"/>
        <v>41412.208333333336</v>
      </c>
      <c r="O976" s="2">
        <f t="shared" si="76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25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3">
        <f t="shared" si="77"/>
        <v>154.92592592592592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s="2">
        <f t="shared" si="75"/>
        <v>42337.25</v>
      </c>
      <c r="O977" s="2">
        <f t="shared" si="76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x14ac:dyDescent="0.25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3">
        <f t="shared" si="77"/>
        <v>322.14999999999998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s="2">
        <f t="shared" si="75"/>
        <v>40571.25</v>
      </c>
      <c r="O978" s="2">
        <f t="shared" si="76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25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3">
        <f t="shared" si="77"/>
        <v>73.957142857142856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s="2">
        <f t="shared" si="75"/>
        <v>43138.25</v>
      </c>
      <c r="O979" s="2">
        <f t="shared" si="76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25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3">
        <f t="shared" si="77"/>
        <v>864.1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s="2">
        <f t="shared" si="75"/>
        <v>42686.25</v>
      </c>
      <c r="O980" s="2">
        <f t="shared" si="76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25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3">
        <f t="shared" si="77"/>
        <v>143.26245847176079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s="2">
        <f t="shared" si="75"/>
        <v>42078.208333333328</v>
      </c>
      <c r="O981" s="2">
        <f t="shared" si="76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25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3">
        <f t="shared" si="77"/>
        <v>40.281762295081968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s="2">
        <f t="shared" si="75"/>
        <v>42307.208333333328</v>
      </c>
      <c r="O982" s="2">
        <f t="shared" si="76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25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3">
        <f t="shared" si="77"/>
        <v>178.22388059701493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s="2">
        <f t="shared" si="75"/>
        <v>43094.25</v>
      </c>
      <c r="O983" s="2">
        <f t="shared" si="76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25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3">
        <f t="shared" si="77"/>
        <v>84.930555555555557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s="2">
        <f t="shared" si="75"/>
        <v>40743.208333333336</v>
      </c>
      <c r="O984" s="2">
        <f t="shared" si="76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25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3">
        <f t="shared" si="77"/>
        <v>145.93648334624322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s="2">
        <f t="shared" si="75"/>
        <v>43681.208333333328</v>
      </c>
      <c r="O985" s="2">
        <f t="shared" si="76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25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3">
        <f t="shared" si="77"/>
        <v>152.46153846153848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s="2">
        <f t="shared" si="75"/>
        <v>43716.208333333328</v>
      </c>
      <c r="O986" s="2">
        <f t="shared" si="76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25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3">
        <f t="shared" si="77"/>
        <v>67.129542790152414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s="2">
        <f t="shared" si="75"/>
        <v>41614.25</v>
      </c>
      <c r="O987" s="2">
        <f t="shared" si="76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x14ac:dyDescent="0.25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3">
        <f t="shared" si="77"/>
        <v>40.307692307692307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s="2">
        <f t="shared" si="75"/>
        <v>40638.208333333336</v>
      </c>
      <c r="O988" s="2">
        <f t="shared" si="76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25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3">
        <f t="shared" si="77"/>
        <v>216.79032258064518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s="2">
        <f t="shared" si="75"/>
        <v>42852.208333333328</v>
      </c>
      <c r="O989" s="2">
        <f t="shared" si="76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25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3">
        <f t="shared" si="77"/>
        <v>52.117021276595743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s="2">
        <f t="shared" si="75"/>
        <v>42686.25</v>
      </c>
      <c r="O990" s="2">
        <f t="shared" si="76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25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3">
        <f t="shared" si="77"/>
        <v>499.58333333333337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s="2">
        <f t="shared" si="75"/>
        <v>43571.208333333328</v>
      </c>
      <c r="O991" s="2">
        <f t="shared" si="76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25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3">
        <f t="shared" si="77"/>
        <v>87.679487179487182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s="2">
        <f t="shared" si="75"/>
        <v>42432.25</v>
      </c>
      <c r="O992" s="2">
        <f t="shared" si="76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25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3">
        <f t="shared" si="77"/>
        <v>113.17346938775511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s="2">
        <f t="shared" si="75"/>
        <v>41907.208333333336</v>
      </c>
      <c r="O993" s="2">
        <f t="shared" si="76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25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3">
        <f t="shared" si="77"/>
        <v>426.54838709677421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s="2">
        <f t="shared" si="75"/>
        <v>43227.208333333328</v>
      </c>
      <c r="O994" s="2">
        <f t="shared" si="76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25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3">
        <f t="shared" si="77"/>
        <v>77.632653061224488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s="2">
        <f t="shared" si="75"/>
        <v>42362.25</v>
      </c>
      <c r="O995" s="2">
        <f t="shared" si="76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25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3">
        <f t="shared" si="77"/>
        <v>52.496810772501767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s="2">
        <f t="shared" si="75"/>
        <v>41929.208333333336</v>
      </c>
      <c r="O996" s="2">
        <f t="shared" si="76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25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3">
        <f t="shared" si="77"/>
        <v>157.46762589928059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s="2">
        <f t="shared" si="75"/>
        <v>43408.208333333328</v>
      </c>
      <c r="O997" s="2">
        <f t="shared" si="76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x14ac:dyDescent="0.25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3">
        <f t="shared" si="77"/>
        <v>72.939393939393938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s="2">
        <f t="shared" si="75"/>
        <v>41276.25</v>
      </c>
      <c r="O998" s="2">
        <f t="shared" si="76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25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3">
        <f t="shared" si="77"/>
        <v>60.565789473684205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s="2">
        <f t="shared" si="75"/>
        <v>41659.25</v>
      </c>
      <c r="O999" s="2">
        <f t="shared" si="76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25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3">
        <f t="shared" si="77"/>
        <v>56.791291291291287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2">
        <f t="shared" si="75"/>
        <v>40220.25</v>
      </c>
      <c r="O1000" s="2">
        <f t="shared" si="76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25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3">
        <f t="shared" si="77"/>
        <v>56.542754275427541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2">
        <f t="shared" si="75"/>
        <v>42550.208333333328</v>
      </c>
      <c r="O1001" s="2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2:G1001">
    <cfRule type="cellIs" dxfId="11" priority="1" operator="equal">
      <formula>"canceled"</formula>
    </cfRule>
    <cfRule type="cellIs" dxfId="10" priority="2" operator="equal">
      <formula>"live"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F593-3292-466C-8909-89C8B80B5872}">
  <dimension ref="A1:F14"/>
  <sheetViews>
    <sheetView workbookViewId="0">
      <selection activeCell="A5" sqref="A5: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5" t="s">
        <v>6</v>
      </c>
      <c r="B1" t="s">
        <v>2063</v>
      </c>
    </row>
    <row r="3" spans="1:6" x14ac:dyDescent="0.25">
      <c r="A3" s="15" t="s">
        <v>2076</v>
      </c>
      <c r="B3" s="15" t="s">
        <v>2075</v>
      </c>
    </row>
    <row r="4" spans="1:6" x14ac:dyDescent="0.25">
      <c r="A4" s="15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2074</v>
      </c>
    </row>
    <row r="5" spans="1:6" x14ac:dyDescent="0.25">
      <c r="A5" s="16" t="s">
        <v>2065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6" t="s">
        <v>2066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6" t="s">
        <v>2067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6" t="s">
        <v>2068</v>
      </c>
      <c r="E8">
        <v>4</v>
      </c>
      <c r="F8">
        <v>4</v>
      </c>
    </row>
    <row r="9" spans="1:6" x14ac:dyDescent="0.25">
      <c r="A9" s="16" t="s">
        <v>2069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6" t="s">
        <v>2070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6" t="s">
        <v>2071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6" t="s">
        <v>2072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6" t="s">
        <v>2073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6" t="s">
        <v>2074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7F9-497E-456E-9796-5A265CC20657}">
  <dimension ref="A1:F30"/>
  <sheetViews>
    <sheetView workbookViewId="0">
      <selection activeCell="A4" activeCellId="1" sqref="A1:B2 A4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5" t="s">
        <v>6</v>
      </c>
      <c r="B1" t="s">
        <v>2063</v>
      </c>
    </row>
    <row r="2" spans="1:6" x14ac:dyDescent="0.25">
      <c r="A2" s="15" t="s">
        <v>2029</v>
      </c>
      <c r="B2" t="s">
        <v>2063</v>
      </c>
    </row>
    <row r="4" spans="1:6" x14ac:dyDescent="0.25">
      <c r="A4" s="15" t="s">
        <v>2076</v>
      </c>
      <c r="B4" s="15" t="s">
        <v>2075</v>
      </c>
    </row>
    <row r="5" spans="1:6" x14ac:dyDescent="0.25">
      <c r="A5" s="15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</row>
    <row r="6" spans="1:6" x14ac:dyDescent="0.25">
      <c r="A6" s="16" t="s">
        <v>2077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5">
      <c r="A7" s="16" t="s">
        <v>2078</v>
      </c>
      <c r="B7" s="17"/>
      <c r="C7" s="17"/>
      <c r="D7" s="17"/>
      <c r="E7" s="17">
        <v>4</v>
      </c>
      <c r="F7" s="17">
        <v>4</v>
      </c>
    </row>
    <row r="8" spans="1:6" x14ac:dyDescent="0.25">
      <c r="A8" s="16" t="s">
        <v>2079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5">
      <c r="A9" s="16" t="s">
        <v>2080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5">
      <c r="A10" s="16" t="s">
        <v>2081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5">
      <c r="A11" s="16" t="s">
        <v>2082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5">
      <c r="A12" s="16" t="s">
        <v>2083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5">
      <c r="A13" s="16" t="s">
        <v>2084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5">
      <c r="A14" s="16" t="s">
        <v>2085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5">
      <c r="A15" s="16" t="s">
        <v>2086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5">
      <c r="A16" s="16" t="s">
        <v>2087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5">
      <c r="A17" s="16" t="s">
        <v>2088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5">
      <c r="A18" s="16" t="s">
        <v>2089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5">
      <c r="A19" s="16" t="s">
        <v>2090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5">
      <c r="A20" s="16" t="s">
        <v>2091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5">
      <c r="A21" s="16" t="s">
        <v>2092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5">
      <c r="A22" s="16" t="s">
        <v>2093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5">
      <c r="A23" s="16" t="s">
        <v>2094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5">
      <c r="A24" s="16" t="s">
        <v>2095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5">
      <c r="A25" s="16" t="s">
        <v>2096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5">
      <c r="A26" s="16" t="s">
        <v>2097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5">
      <c r="A27" s="16" t="s">
        <v>2098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5">
      <c r="A28" s="16" t="s">
        <v>2099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5">
      <c r="A29" s="16" t="s">
        <v>2100</v>
      </c>
      <c r="B29" s="17"/>
      <c r="C29" s="17"/>
      <c r="D29" s="17"/>
      <c r="E29" s="17">
        <v>3</v>
      </c>
      <c r="F29" s="17">
        <v>3</v>
      </c>
    </row>
    <row r="30" spans="1:6" x14ac:dyDescent="0.25">
      <c r="A30" s="16" t="s">
        <v>2074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24AB-B868-43B3-9B4D-623B1E97B14B}">
  <dimension ref="A1:E18"/>
  <sheetViews>
    <sheetView workbookViewId="0">
      <selection activeCell="A6" sqref="A6:F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5" t="s">
        <v>2029</v>
      </c>
      <c r="B1" t="s">
        <v>2063</v>
      </c>
    </row>
    <row r="2" spans="1:5" x14ac:dyDescent="0.25">
      <c r="A2" s="15" t="s">
        <v>2113</v>
      </c>
      <c r="B2" t="s">
        <v>2063</v>
      </c>
    </row>
    <row r="4" spans="1:5" x14ac:dyDescent="0.25">
      <c r="A4" s="15" t="s">
        <v>2076</v>
      </c>
      <c r="B4" s="15" t="s">
        <v>2075</v>
      </c>
    </row>
    <row r="5" spans="1:5" x14ac:dyDescent="0.25">
      <c r="A5" s="15" t="s">
        <v>2064</v>
      </c>
      <c r="B5" t="s">
        <v>74</v>
      </c>
      <c r="C5" t="s">
        <v>14</v>
      </c>
      <c r="D5" t="s">
        <v>20</v>
      </c>
      <c r="E5" t="s">
        <v>2074</v>
      </c>
    </row>
    <row r="6" spans="1:5" x14ac:dyDescent="0.25">
      <c r="A6" s="16" t="s">
        <v>2101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25">
      <c r="A7" s="16" t="s">
        <v>2102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25">
      <c r="A8" s="16" t="s">
        <v>2103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25">
      <c r="A9" s="16" t="s">
        <v>2104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25">
      <c r="A10" s="16" t="s">
        <v>2105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25">
      <c r="A11" s="16" t="s">
        <v>2106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25">
      <c r="A12" s="16" t="s">
        <v>2107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25">
      <c r="A13" s="16" t="s">
        <v>2108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25">
      <c r="A14" s="16" t="s">
        <v>2109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25">
      <c r="A15" s="16" t="s">
        <v>2110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25">
      <c r="A16" s="16" t="s">
        <v>2111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25">
      <c r="A17" s="16" t="s">
        <v>2112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25">
      <c r="A18" s="16" t="s">
        <v>2074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EAC7-7FB5-446E-A928-C5A9F0A52F43}">
  <dimension ref="A1:H13"/>
  <sheetViews>
    <sheetView workbookViewId="0">
      <selection activeCell="B3" sqref="B3"/>
    </sheetView>
  </sheetViews>
  <sheetFormatPr defaultRowHeight="15.75" x14ac:dyDescent="0.25"/>
  <cols>
    <col min="1" max="1" width="16.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1.375" bestFit="1" customWidth="1"/>
    <col min="7" max="7" width="7.625" bestFit="1" customWidth="1"/>
    <col min="8" max="8" width="10.875" bestFit="1" customWidth="1"/>
  </cols>
  <sheetData>
    <row r="1" spans="1:8" x14ac:dyDescent="0.25">
      <c r="A1" s="8" t="s">
        <v>2035</v>
      </c>
      <c r="B1" s="8" t="s">
        <v>2048</v>
      </c>
      <c r="C1" s="8" t="s">
        <v>2049</v>
      </c>
      <c r="D1" s="8" t="s">
        <v>2050</v>
      </c>
      <c r="E1" s="8" t="s">
        <v>2051</v>
      </c>
      <c r="F1" s="9" t="s">
        <v>2052</v>
      </c>
      <c r="G1" s="9" t="s">
        <v>2053</v>
      </c>
      <c r="H1" s="9" t="s">
        <v>2054</v>
      </c>
    </row>
    <row r="2" spans="1:8" x14ac:dyDescent="0.25">
      <c r="A2" t="s">
        <v>2036</v>
      </c>
      <c r="B2">
        <f>COUNTIFS(Crowdfunding!$D$2:$D$1001, "&lt;1000",Crowdfunding!$G$2:$G$1001,"successful")</f>
        <v>30</v>
      </c>
      <c r="C2">
        <f>COUNTIFS(Crowdfunding!$D$2:$D$1001, "&lt;1000",Crowdfunding!$G$2:$G$1001,"failed")</f>
        <v>20</v>
      </c>
      <c r="D2">
        <f>COUNTIFS(Crowdfunding!$D$2:$D$1001, "&lt;1000",Crowdfunding!$G$2:$G$1001,"canceled")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25">
      <c r="A3" t="s">
        <v>2037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25">
      <c r="A4" t="s">
        <v>2038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25">
      <c r="A5" t="s">
        <v>2039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25">
      <c r="A6" t="s">
        <v>2040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25">
      <c r="A7" t="s">
        <v>2041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25">
      <c r="A8" t="s">
        <v>2042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25">
      <c r="A9" t="s">
        <v>2043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25">
      <c r="A10" t="s">
        <v>2044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25">
      <c r="A11" t="s">
        <v>2045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25">
      <c r="A12" t="s">
        <v>2046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25">
      <c r="A13" t="s">
        <v>2047</v>
      </c>
      <c r="B13">
        <f>COUNTIFS(Crowdfunding!$D$2:$D$1001, "&gt;=50000",Crowdfunding!$G$2:$G$1001,"successful")</f>
        <v>114</v>
      </c>
      <c r="C13">
        <f>COUNTIFS(Crowdfunding!$D$2:$D$1001, "&gt;=50000",Crowdfunding!$G$2:$G$1001,"failed")</f>
        <v>163</v>
      </c>
      <c r="D13">
        <f>COUNTIFS(Crowdfunding!$D$2:$D$1001, "&gt;=50000",Crowdfunding!$G$2:$G$1001,"canceled")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1208-9189-488D-94C9-122F0391148C}">
  <dimension ref="A1:P566"/>
  <sheetViews>
    <sheetView workbookViewId="0">
      <selection activeCell="B2" sqref="B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2.75" bestFit="1" customWidth="1"/>
    <col min="8" max="8" width="12.75" customWidth="1"/>
    <col min="10" max="10" width="22.75" bestFit="1" customWidth="1"/>
  </cols>
  <sheetData>
    <row r="1" spans="1:16" x14ac:dyDescent="0.25">
      <c r="A1" s="4" t="s">
        <v>4</v>
      </c>
      <c r="B1" s="4" t="s">
        <v>5</v>
      </c>
      <c r="C1" s="8"/>
      <c r="D1" s="4" t="s">
        <v>4</v>
      </c>
      <c r="E1" s="4" t="s">
        <v>5</v>
      </c>
      <c r="F1" s="8"/>
      <c r="G1" s="11" t="s">
        <v>2055</v>
      </c>
      <c r="H1" s="11"/>
      <c r="I1" s="8"/>
      <c r="J1" s="12" t="s">
        <v>2056</v>
      </c>
      <c r="K1" s="12"/>
      <c r="L1" s="8"/>
      <c r="M1" s="8"/>
      <c r="N1" s="8"/>
      <c r="O1" s="8"/>
      <c r="P1" s="8"/>
    </row>
    <row r="2" spans="1:16" x14ac:dyDescent="0.25">
      <c r="A2" t="s">
        <v>20</v>
      </c>
      <c r="B2">
        <v>158</v>
      </c>
      <c r="D2" t="s">
        <v>14</v>
      </c>
      <c r="E2">
        <v>0</v>
      </c>
      <c r="G2" s="13" t="s">
        <v>2057</v>
      </c>
      <c r="H2" s="13">
        <f>ROUND(AVERAGE(successful),0)</f>
        <v>851</v>
      </c>
      <c r="J2" s="14" t="s">
        <v>2057</v>
      </c>
      <c r="K2" s="14">
        <f>ROUND(AVERAGE(failed),0)</f>
        <v>586</v>
      </c>
    </row>
    <row r="3" spans="1:16" x14ac:dyDescent="0.25">
      <c r="A3" t="s">
        <v>20</v>
      </c>
      <c r="B3">
        <v>1425</v>
      </c>
      <c r="D3" t="s">
        <v>14</v>
      </c>
      <c r="E3">
        <v>24</v>
      </c>
      <c r="G3" s="13" t="s">
        <v>2058</v>
      </c>
      <c r="H3" s="13">
        <f>ROUND(MEDIAN(successful),0)</f>
        <v>201</v>
      </c>
      <c r="J3" s="14" t="s">
        <v>2058</v>
      </c>
      <c r="K3" s="14">
        <f>ROUND(MEDIAN(failed),0)</f>
        <v>115</v>
      </c>
    </row>
    <row r="4" spans="1:16" x14ac:dyDescent="0.25">
      <c r="A4" t="s">
        <v>20</v>
      </c>
      <c r="B4">
        <v>174</v>
      </c>
      <c r="D4" t="s">
        <v>14</v>
      </c>
      <c r="E4">
        <v>53</v>
      </c>
      <c r="G4" s="13" t="s">
        <v>2059</v>
      </c>
      <c r="H4" s="13">
        <f>MIN(successful)</f>
        <v>16</v>
      </c>
      <c r="J4" s="14" t="s">
        <v>2059</v>
      </c>
      <c r="K4" s="14">
        <f>MIN(failed)</f>
        <v>0</v>
      </c>
    </row>
    <row r="5" spans="1:16" x14ac:dyDescent="0.25">
      <c r="A5" t="s">
        <v>20</v>
      </c>
      <c r="B5">
        <v>227</v>
      </c>
      <c r="D5" t="s">
        <v>14</v>
      </c>
      <c r="E5">
        <v>18</v>
      </c>
      <c r="G5" s="13" t="s">
        <v>2060</v>
      </c>
      <c r="H5" s="13">
        <f>MAX(successful)</f>
        <v>7295</v>
      </c>
      <c r="J5" s="14" t="s">
        <v>2060</v>
      </c>
      <c r="K5" s="14">
        <f>MAX(failed)</f>
        <v>6080</v>
      </c>
    </row>
    <row r="6" spans="1:16" x14ac:dyDescent="0.25">
      <c r="A6" t="s">
        <v>20</v>
      </c>
      <c r="B6">
        <v>220</v>
      </c>
      <c r="D6" t="s">
        <v>14</v>
      </c>
      <c r="E6">
        <v>44</v>
      </c>
      <c r="G6" s="13" t="s">
        <v>2061</v>
      </c>
      <c r="H6" s="13">
        <f>_xlfn.VAR.P(successful)</f>
        <v>1603373.7324019109</v>
      </c>
      <c r="J6" s="14" t="s">
        <v>2061</v>
      </c>
      <c r="K6" s="14">
        <f>_xlfn.VAR.P(failed)</f>
        <v>921574.68174133555</v>
      </c>
    </row>
    <row r="7" spans="1:16" x14ac:dyDescent="0.25">
      <c r="A7" t="s">
        <v>20</v>
      </c>
      <c r="B7">
        <v>98</v>
      </c>
      <c r="D7" t="s">
        <v>14</v>
      </c>
      <c r="E7">
        <v>27</v>
      </c>
      <c r="G7" s="13" t="s">
        <v>2062</v>
      </c>
      <c r="H7" s="13">
        <f>_xlfn.STDEV.P(successful)</f>
        <v>1266.2439466397898</v>
      </c>
      <c r="J7" s="14" t="s">
        <v>2062</v>
      </c>
      <c r="K7" s="14">
        <f>_xlfn.STDEV.P(failed)</f>
        <v>959.98681331637863</v>
      </c>
    </row>
    <row r="8" spans="1:16" x14ac:dyDescent="0.25">
      <c r="A8" t="s">
        <v>20</v>
      </c>
      <c r="B8">
        <v>100</v>
      </c>
      <c r="D8" t="s">
        <v>14</v>
      </c>
      <c r="E8">
        <v>55</v>
      </c>
    </row>
    <row r="9" spans="1:16" x14ac:dyDescent="0.25">
      <c r="A9" t="s">
        <v>20</v>
      </c>
      <c r="B9">
        <v>1249</v>
      </c>
      <c r="D9" t="s">
        <v>14</v>
      </c>
      <c r="E9">
        <v>200</v>
      </c>
    </row>
    <row r="10" spans="1:16" x14ac:dyDescent="0.25">
      <c r="A10" t="s">
        <v>20</v>
      </c>
      <c r="B10">
        <v>1396</v>
      </c>
      <c r="D10" t="s">
        <v>14</v>
      </c>
      <c r="E10">
        <v>452</v>
      </c>
    </row>
    <row r="11" spans="1:16" x14ac:dyDescent="0.25">
      <c r="A11" t="s">
        <v>20</v>
      </c>
      <c r="B11">
        <v>890</v>
      </c>
      <c r="D11" t="s">
        <v>14</v>
      </c>
      <c r="E11">
        <v>674</v>
      </c>
    </row>
    <row r="12" spans="1:16" x14ac:dyDescent="0.25">
      <c r="A12" t="s">
        <v>20</v>
      </c>
      <c r="B12">
        <v>142</v>
      </c>
      <c r="D12" t="s">
        <v>14</v>
      </c>
      <c r="E12">
        <v>558</v>
      </c>
    </row>
    <row r="13" spans="1:16" x14ac:dyDescent="0.25">
      <c r="A13" t="s">
        <v>20</v>
      </c>
      <c r="B13">
        <v>2673</v>
      </c>
      <c r="D13" t="s">
        <v>14</v>
      </c>
      <c r="E13">
        <v>15</v>
      </c>
    </row>
    <row r="14" spans="1:16" x14ac:dyDescent="0.25">
      <c r="A14" t="s">
        <v>20</v>
      </c>
      <c r="B14">
        <v>163</v>
      </c>
      <c r="D14" t="s">
        <v>14</v>
      </c>
      <c r="E14">
        <v>2307</v>
      </c>
    </row>
    <row r="15" spans="1:16" x14ac:dyDescent="0.25">
      <c r="A15" t="s">
        <v>20</v>
      </c>
      <c r="B15">
        <v>2220</v>
      </c>
      <c r="D15" t="s">
        <v>14</v>
      </c>
      <c r="E15">
        <v>88</v>
      </c>
    </row>
    <row r="16" spans="1:16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 - category</vt:lpstr>
      <vt:lpstr>Pivot table - sub-category</vt:lpstr>
      <vt:lpstr>Pivot table - dates</vt:lpstr>
      <vt:lpstr>Percentages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michelle harris</cp:lastModifiedBy>
  <dcterms:created xsi:type="dcterms:W3CDTF">2021-09-29T18:52:28Z</dcterms:created>
  <dcterms:modified xsi:type="dcterms:W3CDTF">2023-11-21T02:04:23Z</dcterms:modified>
</cp:coreProperties>
</file>