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ables/table1.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6.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tables/table4.xml" ContentType="application/vnd.openxmlformats-officedocument.spreadsheetml.table+xml"/>
  <Override PartName="/docMetadata/LabelInfo.xml" ContentType="application/vnd.ms-office.classificationlabels+xml"/>
  <Override PartName="/xl/tables/table2.xml" ContentType="application/vnd.openxmlformats-officedocument.spreadsheetml.table+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424" documentId="8_{7189316D-1FA4-457E-B6D5-6F6DFC40398E}" xr6:coauthVersionLast="47" xr6:coauthVersionMax="47" xr10:uidLastSave="{B20BBA56-016A-4DF1-AEF7-28E6489CD295}"/>
  <bookViews>
    <workbookView xWindow="-120" yWindow="-120" windowWidth="29040" windowHeight="15840" firstSheet="8" activeTab="14"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8" r:id="rId16"/>
    <pivotCache cacheId="9"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<sst xmlns="http://schemas.openxmlformats.org/spreadsheetml/2006/main" count="22434" uniqueCount="127">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</sst>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4"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4"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6">
    <dxf>
      <numFmt numFmtId="168" formatCode="_ &quot;€&quot;\ * #,##0_ ;_ &quot;€&quot;\ * \-#,##0_ ;_ &quot;€&quot;\ * &quot;-&quot;??_ ;_ @_ "/>
    </dxf>
    <dxf>
      <numFmt numFmtId="172" formatCode="_([$$-409]* #,##0.00_);_([$$-409]* \(#,##0.00\);_([$$-409]* &quot;-&quot;??_);_(@_)"/>
    </dxf>
    <dxf>
      <numFmt numFmtId="168" formatCode="_ &quot;€&quot;\ * #,##0_ ;_ &quot;€&quot;\ * \-#,##0_ ;_ &quot;€&quot;\ * &quot;-&quot;??_ ;_ @_ "/>
    </dxf>
    <dxf>
      <numFmt numFmtId="174" formatCode="_([$$-409]* #,##0_);_([$$-409]* \(#,##0\);_([$$-409]* &quot;-&quot;??_);_(@_)"/>
    </dxf>
    <dxf>
      <numFmt numFmtId="0" formatCode="General"/>
    </dxf>
    <dxf>
      <numFmt numFmtId="174" formatCode="_([$$-409]* #,##0_);_([$$-409]* \(#,##0\);_([$$-409]* &quot;-&quot;??_);_(@_)"/>
    </dxf>
    <dxf>
      <numFmt numFmtId="174" formatCode="_([$$-409]* #,##0_);_([$$-409]* \(#,##0\);_([$$-409]* &quot;-&quot;??_);_(@_)"/>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[3_4_waterfall_solution.xlsx]Promotion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600074</xdr:colOff>
      <xdr:row>4</xdr:row>
      <xdr:rowOff>14286</xdr:rowOff>
    </xdr:from>
    <xdr:to>
      <xdr:col>15</xdr:col>
      <xdr:colOff>66674</xdr:colOff>
      <xdr:row>30</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62174" y="776286"/>
              <a:ext cx="10372725" cy="5081589"/>
            </a:xfrm>
            <a:prstGeom prst="rect">
              <a:avLst/>
            </a:prstGeom>
            <a:solidFill>
              <a:prstClr val="white"/>
            </a:solidFill>
            <a:ln w="1">
              <a:solidFill>
                <a:prstClr val="green"/>
              </a:solidFill>
            </a:ln>
          </xdr:spPr>
          <xdr:txBody>
            <a:bodyPr vertOverflow="clip" horzOverflow="clip"/>
            <a:lstStyle/>
            <a:p>
              <a:r>
                <a:rPr lang="nl-BE"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4">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4">
      <pivotArea outline="0" fieldPosition="0">
        <references count="1">
          <reference field="4294967294" count="1">
            <x v="0"/>
          </reference>
        </references>
      </pivotArea>
    </format>
    <format dxfId="43">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6">
      <pivotArea outline="0" collapsedLevelsAreSubtotals="1" fieldPosition="0">
        <references count="1">
          <reference field="5" count="1" selected="0">
            <x v="4"/>
          </reference>
        </references>
      </pivotArea>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7">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3"/>
    <tableColumn id="2" xr3:uid="{E62B3F1F-9A15-44B4-B1DD-CAF27CF3C747}" name="Subcategory" dataDxfId="72"/>
    <tableColumn id="3" xr3:uid="{FA4BBA42-4CD5-4FEC-99C8-F3DEA363596F}" name="Supplier" dataDxfId="71"/>
    <tableColumn id="4" xr3:uid="{363950AD-92F1-4B62-BAD5-6C6ED9D314C8}" name="Brand" dataDxfId="70"/>
    <tableColumn id="5" xr3:uid="{278D3098-9E4F-422C-8E1A-9941BBC3EF43}" name="Region" dataDxfId="69"/>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8"/>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7"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6">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4"/>
    <tableColumn id="2" xr3:uid="{025C4312-31D3-409B-B984-DBF4AEFE2FA6}" name="Product" dataDxfId="63"/>
    <tableColumn id="3" xr3:uid="{D40B8F72-DA12-4584-B326-495AA00C251F}" name="Pack Size (ml)"/>
    <tableColumn id="4" xr3:uid="{E106DA15-1281-4518-AE4A-C358C1924FEA}" name="ProductID" dataDxfId="62"/>
    <tableColumn id="5" xr3:uid="{AE844CDE-AAF3-4312-96B5-E0534EF567F3}" name="Retail Price" dataDxfId="61" totalsRowDxfId="60" dataCellStyle="Currency"/>
    <tableColumn id="6" xr3:uid="{732BB0A7-0D20-404F-B2AF-EC6A28C2A71A}" name="Net Price" dataDxfId="59" totalsRowDxfId="58" dataCellStyle="Currency"/>
    <tableColumn id="7" xr3:uid="{BB7F7A5B-FAB9-4038-AD33-08EE0D4766AD}" name="COGS" dataDxfId="57" totalsRowDxfId="56" dataCellStyle="Currency"/>
    <tableColumn id="8" xr3:uid="{CCF364DE-01EF-4200-AB41-ED9058D076B5}" name="Volume 2022" totalsRowFunction="sum" dataDxfId="55" totalsRowDxfId="54" dataCellStyle="Comma"/>
    <tableColumn id="10" xr3:uid="{08E3A2F7-3C74-49D9-91B9-79AD4050A4A7}" name="Net Sales 2022" totalsRowFunction="sum" dataDxfId="53" totalsRowDxfId="52" dataCellStyle="Currency">
      <calculatedColumnFormula>internal_sales_data[[#This Row],[Volume 2022]]*internal_sales_data[[#This Row],[Net Price]]</calculatedColumnFormula>
    </tableColumn>
    <tableColumn id="9" xr3:uid="{3C283A83-C2B7-4006-B2BA-AFEDB11C31BE}" name="Gross Profit per unit" dataDxfId="51" totalsRowDxfId="50" dataCellStyle="Currency">
      <calculatedColumnFormula>internal_sales_data[[#This Row],[Net Price]]-internal_sales_data[[#This Row],[COGS]]</calculatedColumnFormula>
    </tableColumn>
    <tableColumn id="11" xr3:uid="{7C588C62-85DC-41E9-81C4-648DF71F5B17}" name="Gross Profit per product" totalsRowFunction="sum" dataDxfId="49" totalsRowDxfId="48"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7"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2"/>
    <tableColumn id="2" xr3:uid="{6AE352D5-6C16-4164-8AC0-45FA1FF286BF}" name="Estimated Unit Market Share" dataCellStyle="Percent"/>
    <tableColumn id="3" xr3:uid="{31AA58DE-DB16-4AD7-9EE2-3FBD593D8486}" name="Estimated units sold 2024" dataDxfId="41" dataCellStyle="Comma">
      <calculatedColumnFormula>new_product_launch[[#This Row],[Estimated Unit Market Share]]*'New Category Opportunity'!$B$18</calculatedColumnFormula>
    </tableColumn>
    <tableColumn id="4" xr3:uid="{983BA861-9FD5-40BD-BAD6-5572FA3B9563}" name="Net Price" dataDxfId="40"/>
    <tableColumn id="5" xr3:uid="{8197C623-3CF8-4E81-AD27-88ADB9A58EE4}" name="Net Sales" dataDxfId="39">
      <calculatedColumnFormula>new_product_launch[[#This Row],[Net Price]]*new_product_launch[[#This Row],[Estimated units sold 2024]]</calculatedColumnFormula>
    </tableColumn>
    <tableColumn id="6" xr3:uid="{0813BA88-04DC-44D1-BBDD-F8260333BD3F}" name="COGS" dataDxfId="38"/>
    <tableColumn id="7" xr3:uid="{0BDC181A-386D-45F3-8640-F0B86C17865D}" name="Gross Profit per unit" dataDxfId="37">
      <calculatedColumnFormula>new_product_launch[[#This Row],[Net Price]]-new_product_launch[[#This Row],[COGS]]</calculatedColumnFormula>
    </tableColumn>
    <tableColumn id="8" xr3:uid="{C9FE25C5-9CBC-4262-8F58-9FAD1AFE1F38}" name="Gross Profit per product" dataDxfId="36" dataCellStyle="Comma">
      <calculatedColumnFormula>new_product_launch[[#This Row],[Gross Profit per unit]]*new_product_launch[[#This Row],[Estimated units sold 2024]]</calculatedColumnFormula>
    </tableColumn>
    <tableColumn id="9" xr3:uid="{7B898487-076D-4DC9-AC86-FE42D0850365}" name="Gross Margin" dataDxfId="35">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4"/>
    <tableColumn id="2" xr3:uid="{FAE7BF1E-D3B2-4767-B266-2B8270F3696C}" name="Product" dataDxfId="33"/>
    <tableColumn id="3" xr3:uid="{5A2D09FD-4038-4B54-B533-EFDB32DD1546}" name="Pack Size (ml)"/>
    <tableColumn id="4" xr3:uid="{B6E0B462-3954-414F-96BC-4A9A1E45F237}" name="ProductID" dataDxfId="32"/>
    <tableColumn id="5" xr3:uid="{A6C19464-69C2-4CF6-86FD-2DFC3C8BE682}" name="Retail Price" dataDxfId="31" totalsRowDxfId="30" dataCellStyle="Currency"/>
    <tableColumn id="6" xr3:uid="{F8166C40-CCF9-4D5A-991F-14A3DDE3FC7F}" name="Net Price" dataDxfId="29" totalsRowDxfId="28" dataCellStyle="Currency"/>
    <tableColumn id="7" xr3:uid="{9860B665-293D-4A43-A98E-0AAA70D26C13}" name="COGS" dataDxfId="27" totalsRowDxfId="26" dataCellStyle="Currency"/>
    <tableColumn id="8" xr3:uid="{683E31B5-9570-4041-8F3B-F7C43CD93243}" name="Volume 2022" totalsRowFunction="sum" dataDxfId="25" totalsRowDxfId="24" dataCellStyle="Comma"/>
    <tableColumn id="10" xr3:uid="{17710796-45DE-498A-B84A-F197DA71F214}" name="Net Sales 2022" totalsRowFunction="sum" dataDxfId="23" totalsRowDxfId="22" dataCellStyle="Currency">
      <calculatedColumnFormula>internal_sales_data5[[#This Row],[Volume 2022]]*internal_sales_data5[[#This Row],[Net Price]]</calculatedColumnFormula>
    </tableColumn>
    <tableColumn id="9" xr3:uid="{5DE58021-15DC-4013-86B1-6FE9C31F7787}" name="Gross Profit per unit" dataDxfId="21" totalsRowDxfId="20" dataCellStyle="Currency">
      <calculatedColumnFormula>internal_sales_data5[[#This Row],[Net Price]]-internal_sales_data5[[#This Row],[COGS]]</calculatedColumnFormula>
    </tableColumn>
    <tableColumn id="11" xr3:uid="{6BF3B56E-CE08-4DFA-AE34-BC12278250B4}" name="Gross Profit per product" totalsRowFunction="sum" dataDxfId="19" totalsRowDxfId="18"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7"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6"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5"/>
    <tableColumn id="3" xr3:uid="{2A121CD1-C0E3-4918-8551-814ACE7E3314}" name="Brand" dataDxfId="14"/>
    <tableColumn id="4" xr3:uid="{7543C383-8A02-4E74-AF99-92F550588F68}" name="Year"/>
    <tableColumn id="5" xr3:uid="{9E3981BC-C16F-410F-81E4-31419BE928F1}" name="Month"/>
    <tableColumn id="6" xr3:uid="{C0D21506-6E1F-4EA8-BD50-1AFB904058ED}" name="Value sales" dataDxfId="6" dataCellStyle="Currency"/>
    <tableColumn id="7" xr3:uid="{2FEECA98-4730-450F-AF86-23140A025659}" name="Baseline sales " dataDxfId="5" dataCellStyle="Currency"/>
    <tableColumn id="8" xr3:uid="{9DF34B1D-A2FE-45E8-91E8-847DD06125C7}" name="Uplift" dataDxfId="3" dataCellStyle="Currency"/>
    <tableColumn id="11" xr3:uid="{A4B2B49D-215C-42E9-97A0-9B114D4F2383}" name="Cost" dataDxfId="4"/>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13"/>
    <tableColumn id="3" xr3:uid="{A3753415-934C-4D1D-A65D-4F5A8F2AE664}" name="Forecast" dataDxfId="12"/>
    <tableColumn id="4" xr3:uid="{87AF29BB-3B9B-48E1-AF86-C6520DE1890C}" name="Lower Confidence Bound" dataDxfId="11"/>
    <tableColumn id="5" xr3:uid="{517108CD-F72A-4B89-A961-C1493DECB118}" name="Upper Confidence Bound" dataDxfId="10"/>
    <tableColumn id="6" xr3:uid="{56237CD3-AD63-4186-A266-A3B7AE3CF470}" name="Net Sales" dataDxfId="9"/>
    <tableColumn id="7" xr3:uid="{49BA4978-1D1E-40F2-BFD3-E9344BD49738}" name="Ratio" dataDxfId="8"/>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G7" sqref="G7"/>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120</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row r="23" spans="9:9" x14ac:dyDescent="0.2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s="8" t="s">
        <v>124</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25">
      <c r="A3" s="8" t="s">
        <v>125</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workbookViewId="0">
      <selection activeCell="I1" sqref="I1"/>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120</v>
      </c>
      <c r="J1" t="s">
        <v>94</v>
      </c>
      <c r="K1" t="s">
        <v>90</v>
      </c>
      <c r="L1" t="s">
        <v>91</v>
      </c>
      <c r="M1" t="s">
        <v>102</v>
      </c>
    </row>
    <row r="2" spans="1:13" x14ac:dyDescent="0.2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2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2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2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2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2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2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2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2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2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2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25">
      <c r="I22"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s="8" t="s">
        <v>109</v>
      </c>
      <c r="C2" s="8" t="s">
        <v>22</v>
      </c>
      <c r="D2">
        <v>2022</v>
      </c>
      <c r="E2">
        <v>4</v>
      </c>
      <c r="F2" s="25">
        <f>VLOOKUP(promotion_analysis[[#This Row],[Month]],'Promotion Graph'!$A$5:$B$16,2,FALSE)</f>
        <v>1445626</v>
      </c>
      <c r="G2" s="25">
        <f>AVERAGE('Promotion Graph'!$B$5:$B$7,'Promotion Graph'!$B$9:$B$11,'Promotion Graph'!$B$13:$B$14,'Promotion Graph'!$B$16)</f>
        <v>840835.5555555555</v>
      </c>
      <c r="H2" s="25">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25">
      <c r="A3">
        <v>2</v>
      </c>
      <c r="B3" s="8" t="s">
        <v>110</v>
      </c>
      <c r="C3" s="8" t="s">
        <v>22</v>
      </c>
      <c r="D3">
        <v>2022</v>
      </c>
      <c r="E3">
        <v>8</v>
      </c>
      <c r="F3" s="25">
        <f>VLOOKUP(promotion_analysis[[#This Row],[Month]],'Promotion Graph'!$A$5:$B$16,2,FALSE)</f>
        <v>1198708</v>
      </c>
      <c r="G3" s="25">
        <f>AVERAGE('Promotion Graph'!$B$5:$B$7,'Promotion Graph'!$B$9:$B$11,'Promotion Graph'!$B$13:$B$14,'Promotion Graph'!$B$16)</f>
        <v>840835.5555555555</v>
      </c>
      <c r="H3" s="25">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25">
      <c r="A4">
        <v>3</v>
      </c>
      <c r="B4" s="8" t="s">
        <v>111</v>
      </c>
      <c r="C4" s="8" t="s">
        <v>22</v>
      </c>
      <c r="D4">
        <v>2022</v>
      </c>
      <c r="E4">
        <v>11</v>
      </c>
      <c r="F4" s="25">
        <f>VLOOKUP(promotion_analysis[[#This Row],[Month]],'Promotion Graph'!$A$5:$B$16,2,FALSE)</f>
        <v>1413646</v>
      </c>
      <c r="G4" s="25">
        <f>AVERAGE('Promotion Graph'!$B$5:$B$7,'Promotion Graph'!$B$9:$B$11,'Promotion Graph'!$B$13:$B$14,'Promotion Graph'!$B$16)</f>
        <v>840835.5555555555</v>
      </c>
      <c r="H4" s="25">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workbookViewId="0">
      <selection activeCell="B5" sqref="B5: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6">
        <v>849590</v>
      </c>
    </row>
    <row r="6" spans="1:2" x14ac:dyDescent="0.25">
      <c r="A6" s="3">
        <v>2</v>
      </c>
      <c r="B6" s="26">
        <v>822290</v>
      </c>
    </row>
    <row r="7" spans="1:2" x14ac:dyDescent="0.25">
      <c r="A7" s="3">
        <v>3</v>
      </c>
      <c r="B7" s="26">
        <v>827649</v>
      </c>
    </row>
    <row r="8" spans="1:2" x14ac:dyDescent="0.25">
      <c r="A8" s="3">
        <v>4</v>
      </c>
      <c r="B8" s="26">
        <v>1445626</v>
      </c>
    </row>
    <row r="9" spans="1:2" x14ac:dyDescent="0.25">
      <c r="A9" s="3">
        <v>5</v>
      </c>
      <c r="B9" s="26">
        <v>874089</v>
      </c>
    </row>
    <row r="10" spans="1:2" x14ac:dyDescent="0.25">
      <c r="A10" s="3">
        <v>6</v>
      </c>
      <c r="B10" s="26">
        <v>876087</v>
      </c>
    </row>
    <row r="11" spans="1:2" x14ac:dyDescent="0.25">
      <c r="A11" s="3">
        <v>7</v>
      </c>
      <c r="B11" s="26">
        <v>842454</v>
      </c>
    </row>
    <row r="12" spans="1:2" x14ac:dyDescent="0.25">
      <c r="A12" s="3">
        <v>8</v>
      </c>
      <c r="B12" s="26">
        <v>1198708</v>
      </c>
    </row>
    <row r="13" spans="1:2" x14ac:dyDescent="0.25">
      <c r="A13" s="3">
        <v>9</v>
      </c>
      <c r="B13" s="26">
        <v>853650</v>
      </c>
    </row>
    <row r="14" spans="1:2" x14ac:dyDescent="0.25">
      <c r="A14" s="3">
        <v>10</v>
      </c>
      <c r="B14" s="26">
        <v>816480</v>
      </c>
    </row>
    <row r="15" spans="1:2" x14ac:dyDescent="0.25">
      <c r="A15" s="3">
        <v>11</v>
      </c>
      <c r="B15" s="26">
        <v>1413646</v>
      </c>
    </row>
    <row r="16" spans="1:2" x14ac:dyDescent="0.25">
      <c r="A16" s="3">
        <v>12</v>
      </c>
      <c r="B16" s="26">
        <v>805231</v>
      </c>
    </row>
    <row r="17" spans="1:2" x14ac:dyDescent="0.25">
      <c r="A17" s="3" t="s">
        <v>59</v>
      </c>
      <c r="B17" s="26">
        <v>11625500</v>
      </c>
    </row>
    <row r="20" spans="1:2" x14ac:dyDescent="0.25">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R5" sqref="R5:R6"/>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2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tabSelected="1" workbookViewId="0">
      <selection activeCell="D3" sqref="D3"/>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t="s">
        <v>118</v>
      </c>
      <c r="B1" t="s">
        <v>122</v>
      </c>
      <c r="C1" t="s">
        <v>119</v>
      </c>
      <c r="D1" t="s">
        <v>126</v>
      </c>
      <c r="E1" t="s">
        <v>121</v>
      </c>
    </row>
    <row r="2" spans="1:5" x14ac:dyDescent="0.25">
      <c r="A2" s="22">
        <f>'Forecast 2024'!F7</f>
        <v>20606057.899500884</v>
      </c>
      <c r="B2" s="22">
        <f>'Forecast 2024'!F8-'Forecast 2024'!F7</f>
        <v>202654.24053605273</v>
      </c>
      <c r="C2" s="22">
        <f>'Organic Shampoo Launch'!E3</f>
        <v>336896.60399999993</v>
      </c>
      <c r="D2" s="22">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customXml/itemProps2.xml><?xml version="1.0" encoding="utf-8"?>
<ds:datastoreItem xmlns:ds="http://schemas.openxmlformats.org/officeDocument/2006/customXml" ds:itemID="{36FD4523-67D8-4D99-9C3B-55FEFD194993}"/>
</file>

<file path=customXml/itemProps3.xml><?xml version="1.0" encoding="utf-8"?>
<ds:datastoreItem xmlns:ds="http://schemas.openxmlformats.org/officeDocument/2006/customXml" ds:itemID="{FF394ACF-6130-4947-97FE-A560C7B6E737}"/>
</file>

<file path=customXml/itemProps4.xml><?xml version="1.0" encoding="utf-8"?>
<ds:datastoreItem xmlns:ds="http://schemas.openxmlformats.org/officeDocument/2006/customXml" ds:itemID="{6CCC06D9-D2B4-4936-8D88-171C846A3FA4}"/>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2023-08-28T13:54:53Z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