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11"/>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FF123B54-167B-4FE6-88EE-A69EEB36EB81}" xr6:coauthVersionLast="47" xr6:coauthVersionMax="47" xr10:uidLastSave="{00000000-0000-0000-0000-000000000000}"/>
  <bookViews>
    <workbookView xWindow="-120" yWindow="-120" windowWidth="29040" windowHeight="15840" tabRatio="500" firstSheet="1" activeTab="1"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4" i="8" l="1"/>
  <c r="B12" i="8"/>
  <c r="C46" i="6"/>
  <c r="C18" i="6"/>
  <c r="B15" i="8"/>
  <c r="B11" i="8"/>
  <c r="C56" i="6"/>
  <c r="C37" i="6"/>
  <c r="C35" i="6"/>
  <c r="C34" i="6"/>
  <c r="C24" i="6"/>
  <c r="C12" i="6"/>
  <c r="C11" i="6"/>
  <c r="B13" i="8"/>
  <c r="B9" i="8"/>
  <c r="C54" i="6"/>
  <c r="C53" i="6"/>
  <c r="C23" i="6"/>
  <c r="C13" i="6"/>
  <c r="C10" i="6"/>
  <c r="C9" i="6"/>
  <c r="E14" i="8"/>
  <c r="E48" i="8"/>
  <c r="E49" i="8"/>
  <c r="E50" i="8"/>
  <c r="E51" i="8"/>
  <c r="E52" i="8"/>
  <c r="E27" i="8"/>
  <c r="E28" i="8"/>
  <c r="E29" i="8"/>
  <c r="E30" i="8"/>
  <c r="E31" i="8"/>
  <c r="E32" i="8"/>
  <c r="E33" i="8"/>
  <c r="E34" i="8"/>
  <c r="E35" i="8"/>
  <c r="E11" i="8"/>
  <c r="E12" i="8"/>
  <c r="E13" i="8"/>
  <c r="E15" i="8"/>
  <c r="E16" i="8"/>
  <c r="E17" i="8"/>
  <c r="E18" i="8"/>
  <c r="E19" i="8"/>
  <c r="E10" i="8"/>
  <c r="G7" i="9" l="1"/>
  <c r="D53" i="8" l="1"/>
  <c r="D36" i="8"/>
  <c r="E9" i="8" l="1"/>
  <c r="D20" i="8"/>
  <c r="E26" i="8"/>
  <c r="E36" i="8" s="1"/>
  <c r="E43" i="8"/>
  <c r="E44" i="8"/>
  <c r="E45" i="8"/>
  <c r="E46" i="8"/>
  <c r="E47" i="8"/>
  <c r="E53" i="8" l="1"/>
  <c r="E20" i="8"/>
  <c r="B4" i="9"/>
  <c r="B6" i="9"/>
  <c r="B5" i="9"/>
  <c r="J58" i="6"/>
  <c r="I58" i="6"/>
  <c r="G58" i="6"/>
  <c r="F58" i="6"/>
  <c r="D58" i="6"/>
  <c r="C58" i="6"/>
  <c r="J51" i="6"/>
  <c r="I51" i="6"/>
  <c r="G51" i="6"/>
  <c r="F51" i="6"/>
  <c r="D51" i="6"/>
  <c r="C51" i="6"/>
  <c r="J38" i="6"/>
  <c r="I38" i="6"/>
  <c r="G38" i="6"/>
  <c r="F38" i="6"/>
  <c r="D38" i="6"/>
  <c r="C38" i="6"/>
  <c r="J32" i="6"/>
  <c r="I32" i="6"/>
  <c r="G32" i="6"/>
  <c r="F32" i="6"/>
  <c r="D32" i="6"/>
  <c r="C32" i="6"/>
  <c r="J26" i="6"/>
  <c r="I26" i="6"/>
  <c r="G26" i="6"/>
  <c r="F26" i="6"/>
  <c r="D26" i="6"/>
  <c r="C26" i="6"/>
  <c r="J21" i="6"/>
  <c r="I21" i="6"/>
  <c r="G21" i="6"/>
  <c r="F21" i="6"/>
  <c r="D21" i="6"/>
  <c r="C21" i="6"/>
  <c r="J14" i="6"/>
  <c r="I14" i="6"/>
  <c r="G14" i="6"/>
  <c r="F14" i="6"/>
  <c r="D14" i="6"/>
  <c r="C14" i="6"/>
  <c r="I60" i="6" l="1"/>
  <c r="J60" i="6"/>
  <c r="C60" i="6"/>
  <c r="D60" i="6"/>
  <c r="F60" i="6"/>
  <c r="G60" i="6"/>
  <c r="C61" i="6" l="1"/>
  <c r="C4" i="9" s="1"/>
  <c r="I61" i="6"/>
  <c r="C6" i="9" s="1"/>
  <c r="F61" i="6"/>
  <c r="C5" i="9" s="1"/>
  <c r="D6" i="9" l="1"/>
  <c r="G6" i="9" s="1"/>
  <c r="D5" i="9"/>
  <c r="G5" i="9" s="1"/>
  <c r="D4" i="9"/>
  <c r="G4" i="9" s="1"/>
</calcChain>
</file>

<file path=xl/sharedStrings.xml><?xml version="1.0" encoding="utf-8"?>
<sst xmlns="http://schemas.openxmlformats.org/spreadsheetml/2006/main" count="262" uniqueCount="179">
  <si>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</si>
  <si>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</si>
  <si>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</si>
  <si>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</si>
  <si>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</si>
  <si>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</si>
  <si>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</si>
  <si>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</si>
  <si>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</si>
  <si>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</si>
  <si>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</si>
  <si>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</si>
  <si>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</si>
  <si>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</si>
  <si>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</si>
  <si>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</si>
  <si>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</si>
  <si>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</si>
  <si>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GR</t>
  </si>
  <si>
    <t>1.1 Responsabilité</t>
  </si>
  <si>
    <t>La classe n'a qu'une responsabilitée et elle est non triviale.</t>
  </si>
  <si>
    <t>-0.5 SidebarComponent
-0.5 UserService
-0.5 VirtualPlayerService</t>
  </si>
  <si>
    <t>1.2 Nom</t>
  </si>
  <si>
    <t>Le nom de la classe est approprié. 
Utilisation appropriée des suffixes ({..}Component,{..}Controller, {..}Service, etc.). 
Le format à utiliser est le PascalCase</t>
  </si>
  <si>
    <t>valid-world.service.ts?</t>
  </si>
  <si>
    <t>1.3 Attributs</t>
  </si>
  <si>
    <t>La classe ne comporte pas d'attributs inutiles (incluant des getter/setter inutiles). 
Les attributs ne représentent que des états de la classe. 
Un attribut utilisé seulement dans les tests ne devrait pas exister.</t>
  </si>
  <si>
    <t>-0.25 LettersService:206
-0.5 ReserviceService:121
-0.25 ValidWordService:getCompressedWords
-0.5 VirtulPlayerService:252
-0.5 MessageService:replaceSpecialChar</t>
  </si>
  <si>
    <t>1.4 Accessibilité</t>
  </si>
  <si>
    <t>La classe minimise l'accessibilité des membres (public/private/protected)</t>
  </si>
  <si>
    <t xml:space="preserve">-0.25 EaselLogisticsService:isEaselEmpty
-0.25 LettersService:137
-0.25 UserService:51, 59, 62
-0.25 MessageService:68
</t>
  </si>
  <si>
    <t>1.5 Valeur par défaut</t>
  </si>
  <si>
    <t>Les valeurs par défaut des attributs de la classe sont initialisés de manière constante (soit dans le constructeur partout, soit à la définition)</t>
  </si>
  <si>
    <t>-0.5 MessageService
-0.5 VirtualPlayerService
-0.5 ValidWordService
-0.5 UserService
-0.5 ReserveService
-0.5 PlayAreaComponent
-0.5 SideBarComponent</t>
  </si>
  <si>
    <t>Sous-total</t>
  </si>
  <si>
    <t>2. Qualité des fonctions</t>
  </si>
  <si>
    <t>KL</t>
  </si>
  <si>
    <t>2.1 Nom</t>
  </si>
  <si>
    <t>Les noms des fonctions sont précis et décrivent les tâches voulues. 
Le format à utiliser doit être uniforme dans tous les fichiers (camelCase, PascalCase, ...)</t>
  </si>
  <si>
    <t>-2 la mention du type de retour doit être consistant.</t>
  </si>
  <si>
    <t>2.2 Utilité</t>
  </si>
  <si>
    <t xml:space="preserve">Chaque fonction n'a qu'une seule utilité, elle ne peut pas être fragmentée en plusieurs fonctions et elle est facilement lisible. </t>
  </si>
  <si>
    <t>-1 side-bar.component.ts:77
-1 side-bar.component.ts:147
-0.5 grid.service.ts: 86
-0.5 virtual-player.service.ts: 57</t>
  </si>
  <si>
    <t>2.3 Nombre de paramètres</t>
  </si>
  <si>
    <t>Les fonctions minimisent les paramètres en entrée (pas plus de trois).
Utilisation d'interfaces ou de classe pour des paramètres pouvant être regroupé logiquement.</t>
  </si>
  <si>
    <t>-0.5 virtual-player.service.ts: 255</t>
  </si>
  <si>
    <t>2.4 Fonction pure</t>
  </si>
  <si>
    <t>Les fonctions sont pures lorsque possible. Les effets secondaires sont minimisés</t>
  </si>
  <si>
    <t>2.5 Utilisation des paramètres</t>
  </si>
  <si>
    <t>Tous les paramètres de fonction sont utilisés</t>
  </si>
  <si>
    <t>3. Exceptions</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</si>
  <si>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</si>
  <si>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</si>
  <si>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3.2 Valeurs limites</t>
  </si>
  <si>
    <t>Toute fonction doit gérer les valeurs limites de leurs paramètres</t>
  </si>
  <si>
    <t>-0.25 LettersService.placeLetter, placeLettersInScrable (faites la validation dans vos services au lieu de dans les components)
-0.25 EaselLogistiquesService:5
-0.25 LetterService:60</t>
  </si>
  <si>
    <t>3.3 Code asynchrone</t>
  </si>
  <si>
    <t>Tout code asynchrone (Promise, Observable ou Event) doit être géré adéquatement.</t>
  </si>
  <si>
    <t>4. Variables</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</si>
  <si>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</si>
  <si>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</si>
  <si>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4.2 Utilisation de constantes</t>
  </si>
  <si>
    <t>Les constantes doivent être utilisées seulement dans un contexte lié à la logique d'affaire. (mauvais exemple: const DEUX = 2, bon exemple : const WAIT_TIME = 5000)</t>
  </si>
  <si>
    <t>4.3 Variables locales</t>
  </si>
  <si>
    <t xml:space="preserve">L'utilisation d'une variable locale (let ou const) doit être justifiée par son utilisation. </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</si>
  <si>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</si>
  <si>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</si>
  <si>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-0.5 letter.ts:3
-0.5 valid-word.service.ts:50 (lett)</t>
  </si>
  <si>
    <t>5. Expression booléennes</t>
  </si>
  <si>
    <t>5.1 Expressions</t>
  </si>
  <si>
    <t>Les expression booléennes ne sont pas comparées à true ou false</t>
  </si>
  <si>
    <t>-0.5 EaselLogisticsService
-0.25 VirtualPlayerService
-0.25 PlayAreaComponent</t>
  </si>
  <si>
    <t>5.2 Logique booléenne négative</t>
  </si>
  <si>
    <t>Minimiser la logique booléenne négative (ex: éviter "if (!notFound(...))")</t>
  </si>
  <si>
    <t>-0.25 EaselLogisitcsService:37
-0.25 VirtualPlayerService:326</t>
  </si>
  <si>
    <t>5.3 Opérateurs ternaires</t>
  </si>
  <si>
    <t>Utilisation des opérateurs ternaires dans les bon scénario</t>
  </si>
  <si>
    <t>-2,5 MessageService:40,59,64,112,119
-0.5 UserService:52</t>
  </si>
  <si>
    <t>5.4 Prédicats</t>
  </si>
  <si>
    <t>Pas d'expressions booléennes complexes. 
Des prédicats sont utilisés pour simplifier les conditions complexes</t>
  </si>
  <si>
    <t>-0.25 SidebarComponent:78
-0.25 LettersService.wordIsAttached
-0.5 MessageService:isValid, 98</t>
  </si>
  <si>
    <t>6. Qualité générale</t>
  </si>
  <si>
    <t>6.1 Arborescence et kebab-case</t>
  </si>
  <si>
    <t>Le projet suit une arborescence de fichier uniforme et stucturée (regroupement par objectifs des fichiers et par module). Les fichiers et dossiers doivent respecter le kebab-case.</t>
  </si>
  <si>
    <t>6.2 Sépration TS, HTML, CSS</t>
  </si>
  <si>
    <t>Il y a une séparation entre le code Typescript, HTML et CSS.</t>
  </si>
  <si>
    <t>6.3 Indentation et organisation</t>
  </si>
  <si>
    <t>Le code est correctement indenté et organisé en groupes logiques.</t>
  </si>
  <si>
    <t>-0.5 play-area.component.ts:espacement entre les fonctions
-0.5 main-page.components.ts: espacement 
-0.5 grid.service.ts: espacement
-0.5 letters.service.ts: espacement
-0.5 user.service.ts: espacement
-0.5 word-point.service.ts: espacement</t>
  </si>
  <si>
    <t>6.4 Langue de programmation</t>
  </si>
  <si>
    <t>La langue utilisée pour le nom des variables, des classes et des fonctions doit être uniforme pour tout le code source (les commentaires peuvent différer de la langue du code source mais doivent tout de même rester uniformes)</t>
  </si>
  <si>
    <t>-0.25 constants.ts:30,31
-1 message.service.ts:35,37131,142
-1 word-point.service.ts</t>
  </si>
  <si>
    <t>6.5 Commentaires</t>
  </si>
  <si>
    <t>Les commentaires, lorsque présents sont pertinents</t>
  </si>
  <si>
    <t>-0.5 side-bar.component.html
-0.5 vr-user.component.html
-0.5 modal-user-name.component.html
-0.5 game-page.component.html</t>
  </si>
  <si>
    <t>6.6 Enums</t>
  </si>
  <si>
    <t>Le programme utilise des enums lorsqu'elles sont nécessaires</t>
  </si>
  <si>
    <t>6.7 Utilisation des classes et interfaces</t>
  </si>
  <si>
    <t>Les objets anonymes Javascript ne sont pas utilisés, des classes ou des interfaces sont utilisés</t>
  </si>
  <si>
    <t>-0.5 user.service.ts: 135</t>
  </si>
  <si>
    <t>6.8 Duplication</t>
  </si>
  <si>
    <t>Il n'y a pas de duplication de code.</t>
  </si>
  <si>
    <t>-1.5 grid.service.ts: 86
-1.5 methode wordInEasel() dans trois services.
-2 word-point.service.ts:17, 31
-1 valid-word.service.ts: 245,281</t>
  </si>
  <si>
    <t>6.9 ESLint</t>
  </si>
  <si>
    <t>Aucune erreur ESLint non justifiée. (Des commentaires TODO sont acceptables). (25% de la note sera retirée par type d'erreur présente)
L'utilisation raisonnable de eslint:disable est tolérée dans les fichiers spec.ts.</t>
  </si>
  <si>
    <t>-1 side-bar.component.ts:59,76
-1 letters.service.ts: 205, 290
-0.5 message.service.ts:36
-0.5 reserve.service.ts:46</t>
  </si>
  <si>
    <t xml:space="preserve">6.10 Imbrication </t>
  </si>
  <si>
    <t>Les structures conditionnelles réduisent l'imbrication lorsque possible (reduce nesting).</t>
  </si>
  <si>
    <t>-3 side-bar.component.ts:77,147
-1 easel-logisctics.service.ts:74,96
-1 letters.service.ts: 150,185
-0.5 message.service.ts:54
-0.5 user.service.ts: 54</t>
  </si>
  <si>
    <t>6.11 Performance</t>
  </si>
  <si>
    <t>Le logiciel a une performance acceptable.</t>
  </si>
  <si>
    <t>7. Gestion de versions</t>
  </si>
  <si>
    <t>7.1 TAG</t>
  </si>
  <si>
    <t>La branche de production possède le bon TAG pour les remises de sprint (sprint1, sprint2, sprint3)</t>
  </si>
  <si>
    <t>-1 mauvais tag pour la remise (faites 2 tags différents)</t>
  </si>
  <si>
    <t>7.2 Commit</t>
  </si>
  <si>
    <t>Chaque commit concerne une seule "issue" et les messages sont pertinents et suffisamment descriptifs pour chaque commit</t>
  </si>
  <si>
    <t xml:space="preserve">-0.5 ''toute la verif marche''
-0.5 ''vrfirstPlay''
</t>
  </si>
  <si>
    <t>7.3 Branches mortes</t>
  </si>
  <si>
    <t>Le repo git ne contient pas de branches mortes (stale branches).</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</si>
  <si>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</si>
  <si>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</si>
  <si>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-2 beaucoup de merge requests merged sans être approuvées</t>
  </si>
  <si>
    <t>7.5 Fichiers</t>
  </si>
  <si>
    <t>Le repo git ne contient que les fichiers nécessaires. (pas de dossier node_modules ou coverage. Les fichiers package-lock.json et package.json ne se retrouvent que dans les dossiers client et server)</t>
  </si>
  <si>
    <t>Total QA sprint</t>
  </si>
  <si>
    <t>Note QA sprint</t>
  </si>
  <si>
    <t>Fonctionnalités</t>
  </si>
  <si>
    <t>Numéro de révision (SHA)</t>
  </si>
  <si>
    <t>Fonctionnalité</t>
  </si>
  <si>
    <t>Testé</t>
  </si>
  <si>
    <t>Note finale</t>
  </si>
  <si>
    <t>1.1 Point d'entrée de l'application</t>
  </si>
  <si>
    <t>Tests
ModalScrableClassique</t>
  </si>
  <si>
    <t>1.2 Initialisation d'une nouvelle partie (mode solo)</t>
  </si>
  <si>
    <t>-0.5 le nom de l'adversaire ne change pas.
-0.5 le temps par tour de l'adversaire n'est pas 1 minute
-0.5 la réserve n'est pas proprement mise à jour
-1 la partie n'est pas proprement initialiser apres un abandon</t>
  </si>
  <si>
    <t>1.3 Mode de jeu classique - Joueur Virtuel débutant</t>
  </si>
  <si>
    <t>Fonctionnalité
-1 la réserve ne contient pas le bon nombre de lettres
-1 Le système affiche trois possibilités de placement alternatives seulement si l'affichage de débogage est activé et le JV fait un placement.
-1 Le système doit envoyer une commande dans la boite de communication lorsque le JV effectue une action.
-1 Le système doit terminer un tour après que son temps est écoulé sans une action posée
-1 c'est toujours le joueur virtuel qui commence
Tests
UserService, VirtualPlayerService (enlevez le fdescribe)</t>
  </si>
  <si>
    <t>1.4 Validation locale des mots</t>
  </si>
  <si>
    <t>-1 les lettres ne sont pas retirés et replacer dans le chavalet quand la validation échoue
-1 les accents ne sont pas traités comme leur équivalent sans accent.
-1 aucun bonus n'est accordé lors du placement d'un mot avec les 7 lettres du chevalet</t>
  </si>
  <si>
    <t>1.5 Vue de jeu</t>
  </si>
  <si>
    <t>Fonctionnalité
-1 Le panneau informatif contient, pour chaque joueur, son nom, son score et le nombre de lettres dans son chevalet ssi moins que 7.
-0.5  Le panneau informatif indique clairement qui est le joueur actif.
-0.5  Le panneau informatif contient le temps restant au tour qui est mis à jour à chaque seconde.
-1 Le système doit permettre à l'utilisateur de modifier la taille du contenu des tuiles sur le plateau.
Tests
GamePageComponent, VrUserComponent</t>
  </si>
  <si>
    <t>1.6 Boite de communication</t>
  </si>
  <si>
    <t>-1 la bare de défilement ne se replace pas automatiquement
-0.5 la bare de défilement fais scroller la boite d'entrée des messages
-0.5 l'ordre d'affichage des messages n'est pas conservé.</t>
  </si>
  <si>
    <t>1.7 Placer des lettres (commande seulement)</t>
  </si>
  <si>
    <t>Fonctionnalité
-1 il n'y a pas de lettre blanche
Tests
LettersService:placeLettersInScrabble</t>
  </si>
  <si>
    <t>1. Échanger des lettres (commande seulement)</t>
  </si>
  <si>
    <t xml:space="preserve">-0.5 !échanger n'est pas reconnu comme commade
-7 la commande !echanger ne change pas les lettres dans le chevalet
-0.5 le système ne présente pas les lettre échanger par l'adversaire
</t>
  </si>
  <si>
    <t>1.9 Passer son tour</t>
  </si>
  <si>
    <t>Tests
UserService.detectSkipTurnBtn</t>
  </si>
  <si>
    <t>1.10 Fin de partie</t>
  </si>
  <si>
    <t>-2 Impossible de terminer la partie avec l'action !passer
-3 Impossible de teminer la partie quand la réserve est vidée
-1 Aucune affichage de fin de partie 
Note: Je ne vois pas de code de l'implémentation de la fonctionalitée</t>
  </si>
  <si>
    <t>1.11 Commandes débug</t>
  </si>
  <si>
    <t>Note finale pour le sprint</t>
  </si>
  <si>
    <t>Crash</t>
  </si>
  <si>
    <t>Les tests timeout tout le temps</t>
  </si>
  <si>
    <t>Erreur de build</t>
  </si>
  <si>
    <t>2.1 Mode multijoueur</t>
  </si>
  <si>
    <t>2.2 Clavarder</t>
  </si>
  <si>
    <t>2.3 Validation des mots sur le serveur</t>
  </si>
  <si>
    <t>2.4 Paramètres de partie (minuterie et mode aléatoire)</t>
  </si>
  <si>
    <t>2.5 Initialisation d'une nouvelle partie (mode multijoueur)</t>
  </si>
  <si>
    <t>2.6 Placer des lettres</t>
  </si>
  <si>
    <t>2.7 Échanger des lettres</t>
  </si>
  <si>
    <t>2.8 Abandonner une partie</t>
  </si>
  <si>
    <t>2.9 Manipuler les lettres du chevalet</t>
  </si>
  <si>
    <t>2.10 Commande réserve</t>
  </si>
  <si>
    <t>Ne build pas</t>
  </si>
  <si>
    <t>Anciennes fonctionnalités brisées</t>
  </si>
  <si>
    <t>3.1 Meilleurs scores</t>
  </si>
  <si>
    <t>3.2 Mode admin</t>
  </si>
  <si>
    <t>3.3. Joueur virtuel expert</t>
  </si>
  <si>
    <t>3.4 Mode LOG2990 - Objectifs publics</t>
  </si>
  <si>
    <t>3.5 Mode LOG2990 - Objectifs privés</t>
  </si>
  <si>
    <t>3.6 Placement aléatoire dans une partie</t>
  </si>
  <si>
    <t>3.7 Téléverser un nouveau dictionnaire</t>
  </si>
  <si>
    <t>3.8 Paramètres de partie (dictionnaire)</t>
  </si>
  <si>
    <t>3.9 Abandonner une partie multijoueur</t>
  </si>
  <si>
    <t>3.10 Commande aide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</si>
</sst>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s>
  <fills count="26">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2EFDA"/>
        <bgColor rgb="FF000000"/>
      </patternFill>
    </fill>
    <fill>
      <patternFill patternType="solid">
        <fgColor rgb="FFC6E0B4"/>
        <bgColor rgb="FF000000"/>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s>
  <cellStyleXfs count="7">
    <xf numFmtId="0" fontId="0" fillId="0" borderId="0"/>
    <xf numFmtId="9" fontId="4" fillId="0" borderId="0" applyBorder="0" applyProtection="0"/>
    <xf numFmtId="0" fontId="2" fillId="2" borderId="0" applyBorder="0" applyProtection="0"/>
    <xf numFmtId="0" fontId="9" fillId="3" borderId="26"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92">
    <xf numFmtId="0" fontId="0" fillId="0" borderId="0" xfId="0"/>
    <xf numFmtId="0" fontId="0" fillId="0" borderId="0" xfId="0" applyAlignment="1">
      <alignment wrapText="1"/>
    </xf>
    <xf numFmtId="0" fontId="0" fillId="0" borderId="0" xfId="0" applyAlignment="1">
      <alignment horizontal="center"/>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9"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3" fillId="0" borderId="0" xfId="0" applyFont="1"/>
    <xf numFmtId="0" fontId="10" fillId="0" borderId="0" xfId="0" applyFont="1"/>
    <xf numFmtId="0" fontId="0" fillId="0" borderId="0" xfId="0" applyAlignment="1">
      <alignment horizontal="left" wrapText="1"/>
    </xf>
    <xf numFmtId="0" fontId="3" fillId="0" borderId="4" xfId="0" applyFont="1" applyBorder="1" applyAlignment="1">
      <alignment horizontal="center" vertical="center" wrapText="1"/>
    </xf>
    <xf numFmtId="0" fontId="15" fillId="0" borderId="0" xfId="0" applyFont="1" applyAlignment="1">
      <alignment vertical="center" wrapText="1"/>
    </xf>
    <xf numFmtId="0" fontId="12" fillId="0" borderId="0" xfId="0" applyFont="1"/>
    <xf numFmtId="49" fontId="0" fillId="0" borderId="15" xfId="0" applyNumberFormat="1" applyBorder="1" applyAlignment="1">
      <alignment horizontal="left" vertical="center" wrapText="1"/>
    </xf>
    <xf numFmtId="0" fontId="3" fillId="8" borderId="24"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9" borderId="17" xfId="0" applyFont="1" applyFill="1" applyBorder="1" applyAlignment="1">
      <alignment horizontal="left" vertical="center" wrapText="1"/>
    </xf>
    <xf numFmtId="0" fontId="3" fillId="8" borderId="17" xfId="0" applyFont="1" applyFill="1" applyBorder="1" applyAlignment="1">
      <alignment horizontal="left" vertical="center" wrapText="1"/>
    </xf>
    <xf numFmtId="0" fontId="3"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3" fillId="8" borderId="34" xfId="0" applyFont="1" applyFill="1" applyBorder="1" applyAlignment="1">
      <alignment horizontal="center" vertical="center" wrapText="1"/>
    </xf>
    <xf numFmtId="0" fontId="13" fillId="9" borderId="34"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5" borderId="34"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8" borderId="40" xfId="0" applyFill="1" applyBorder="1" applyAlignment="1">
      <alignment horizontal="center" vertical="center" wrapText="1"/>
    </xf>
    <xf numFmtId="0" fontId="0" fillId="8" borderId="41" xfId="0" applyFill="1" applyBorder="1" applyAlignment="1">
      <alignment horizontal="left" vertical="center" wrapText="1"/>
    </xf>
    <xf numFmtId="0" fontId="0" fillId="9" borderId="40" xfId="0" applyFill="1" applyBorder="1" applyAlignment="1">
      <alignment horizontal="center" vertical="center" wrapText="1"/>
    </xf>
    <xf numFmtId="0" fontId="0" fillId="9" borderId="41" xfId="0" applyFill="1" applyBorder="1" applyAlignment="1">
      <alignment horizontal="left" vertical="center" wrapText="1"/>
    </xf>
    <xf numFmtId="0" fontId="0" fillId="13" borderId="40" xfId="0" applyFill="1" applyBorder="1" applyAlignment="1">
      <alignment horizontal="center"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3" fillId="16" borderId="9" xfId="0" applyFont="1" applyFill="1" applyBorder="1" applyAlignment="1">
      <alignment vertical="center"/>
    </xf>
    <xf numFmtId="0" fontId="13" fillId="16" borderId="19" xfId="0" applyFont="1" applyFill="1" applyBorder="1" applyAlignment="1">
      <alignment vertical="center" wrapText="1"/>
    </xf>
    <xf numFmtId="0" fontId="13" fillId="16" borderId="21" xfId="0" applyFont="1" applyFill="1" applyBorder="1" applyAlignment="1">
      <alignment vertical="center" wrapText="1"/>
    </xf>
    <xf numFmtId="0" fontId="13" fillId="8" borderId="29"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3" fillId="8" borderId="38" xfId="0" applyFont="1" applyFill="1" applyBorder="1" applyAlignment="1">
      <alignment horizontal="left" vertical="center" wrapText="1"/>
    </xf>
    <xf numFmtId="0" fontId="13" fillId="9" borderId="29" xfId="0" applyFont="1" applyFill="1" applyBorder="1" applyAlignment="1">
      <alignment horizontal="center" vertical="center" wrapText="1"/>
    </xf>
    <xf numFmtId="0" fontId="13"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3" fillId="9" borderId="16"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3"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3" fillId="8" borderId="10" xfId="0" applyFont="1" applyFill="1" applyBorder="1" applyAlignment="1">
      <alignment horizontal="center" vertical="center" wrapText="1"/>
    </xf>
    <xf numFmtId="0" fontId="13" fillId="8" borderId="33" xfId="0" applyFont="1" applyFill="1" applyBorder="1" applyAlignment="1">
      <alignment horizontal="center" vertical="center" wrapText="1"/>
    </xf>
    <xf numFmtId="0" fontId="13" fillId="8" borderId="42" xfId="0" applyFont="1" applyFill="1" applyBorder="1" applyAlignment="1">
      <alignment horizontal="left" vertical="center" wrapText="1"/>
    </xf>
    <xf numFmtId="0" fontId="16" fillId="8" borderId="12" xfId="0" applyFont="1" applyFill="1" applyBorder="1" applyAlignment="1">
      <alignment horizontal="center" vertical="center" wrapText="1"/>
    </xf>
    <xf numFmtId="0" fontId="16" fillId="8" borderId="31" xfId="0" applyFont="1" applyFill="1" applyBorder="1" applyAlignment="1">
      <alignment horizontal="center" vertical="center" wrapText="1"/>
    </xf>
    <xf numFmtId="0" fontId="16" fillId="8" borderId="39" xfId="0" applyFont="1" applyFill="1" applyBorder="1" applyAlignment="1">
      <alignment horizontal="left" vertical="center" wrapText="1"/>
    </xf>
    <xf numFmtId="0" fontId="16" fillId="9" borderId="12" xfId="0" applyFont="1" applyFill="1" applyBorder="1" applyAlignment="1">
      <alignment horizontal="center" vertical="center" wrapText="1"/>
    </xf>
    <xf numFmtId="0" fontId="16" fillId="9" borderId="31" xfId="0" applyFont="1" applyFill="1" applyBorder="1" applyAlignment="1">
      <alignment horizontal="center" vertical="center" wrapText="1"/>
    </xf>
    <xf numFmtId="0" fontId="16" fillId="9" borderId="39" xfId="0" applyFont="1" applyFill="1" applyBorder="1" applyAlignment="1">
      <alignment horizontal="left" vertical="center" wrapText="1"/>
    </xf>
    <xf numFmtId="0" fontId="16" fillId="13" borderId="12"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9" xfId="0" applyFont="1" applyFill="1" applyBorder="1" applyAlignment="1">
      <alignment horizontal="left" vertical="center" wrapText="1"/>
    </xf>
    <xf numFmtId="0" fontId="16" fillId="0" borderId="0" xfId="0" applyFont="1" applyAlignment="1">
      <alignment horizontal="center" vertical="center" wrapText="1"/>
    </xf>
    <xf numFmtId="0" fontId="16" fillId="0" borderId="0" xfId="0" applyFont="1"/>
    <xf numFmtId="0" fontId="16" fillId="8" borderId="11" xfId="0" applyFont="1" applyFill="1" applyBorder="1" applyAlignment="1">
      <alignment horizontal="center" vertical="center" wrapText="1"/>
    </xf>
    <xf numFmtId="0" fontId="16" fillId="8" borderId="30" xfId="0" applyFont="1" applyFill="1" applyBorder="1" applyAlignment="1">
      <alignment horizontal="center" vertical="center" wrapText="1"/>
    </xf>
    <xf numFmtId="0" fontId="16" fillId="8" borderId="35" xfId="0" applyFont="1" applyFill="1" applyBorder="1" applyAlignment="1">
      <alignment horizontal="left" vertical="center" wrapText="1"/>
    </xf>
    <xf numFmtId="0" fontId="16" fillId="9" borderId="11" xfId="0" applyFont="1" applyFill="1" applyBorder="1" applyAlignment="1">
      <alignment horizontal="center" vertical="center" wrapText="1"/>
    </xf>
    <xf numFmtId="0" fontId="16" fillId="9" borderId="30" xfId="0" applyFont="1" applyFill="1" applyBorder="1" applyAlignment="1">
      <alignment horizontal="center" vertical="center" wrapText="1"/>
    </xf>
    <xf numFmtId="0" fontId="16" fillId="9" borderId="35" xfId="0" applyFont="1" applyFill="1" applyBorder="1" applyAlignment="1">
      <alignment horizontal="left" vertical="center" wrapText="1"/>
    </xf>
    <xf numFmtId="0" fontId="16" fillId="13" borderId="11"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5" xfId="0" applyFont="1" applyFill="1" applyBorder="1" applyAlignment="1">
      <alignment horizontal="left" vertical="center" wrapText="1"/>
    </xf>
    <xf numFmtId="0" fontId="13" fillId="9" borderId="40" xfId="0" applyFont="1" applyFill="1" applyBorder="1" applyAlignment="1">
      <alignment horizontal="center" vertical="center" wrapText="1"/>
    </xf>
    <xf numFmtId="0" fontId="13" fillId="9" borderId="41"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33" xfId="0" applyFont="1" applyFill="1" applyBorder="1" applyAlignment="1">
      <alignment horizontal="center" vertical="center" wrapText="1"/>
    </xf>
    <xf numFmtId="0" fontId="13" fillId="9" borderId="42" xfId="0" applyFont="1" applyFill="1" applyBorder="1" applyAlignment="1">
      <alignment horizontal="left" vertical="center" wrapText="1"/>
    </xf>
    <xf numFmtId="0" fontId="13" fillId="8" borderId="40" xfId="0" applyFont="1" applyFill="1" applyBorder="1" applyAlignment="1">
      <alignment horizontal="center" vertical="center" wrapText="1"/>
    </xf>
    <xf numFmtId="0" fontId="13" fillId="8" borderId="41"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5" borderId="33" xfId="0" applyFont="1" applyFill="1" applyBorder="1" applyAlignment="1">
      <alignment horizontal="center" vertical="center" wrapText="1"/>
    </xf>
    <xf numFmtId="0" fontId="13" fillId="15" borderId="42" xfId="0" applyFont="1" applyFill="1" applyBorder="1" applyAlignment="1">
      <alignment horizontal="left" vertical="center" wrapText="1"/>
    </xf>
    <xf numFmtId="0" fontId="16" fillId="9" borderId="31" xfId="0" applyFont="1" applyFill="1" applyBorder="1" applyAlignment="1">
      <alignment horizontal="left" vertical="center" wrapText="1"/>
    </xf>
    <xf numFmtId="0" fontId="13" fillId="13" borderId="40" xfId="0" applyFont="1" applyFill="1" applyBorder="1" applyAlignment="1">
      <alignment horizontal="center" vertical="center" wrapText="1"/>
    </xf>
    <xf numFmtId="0" fontId="13"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6" fillId="8" borderId="12" xfId="0" applyNumberFormat="1" applyFont="1" applyFill="1" applyBorder="1" applyAlignment="1">
      <alignment horizontal="center" vertical="center" wrapText="1"/>
    </xf>
    <xf numFmtId="49" fontId="16" fillId="9" borderId="12" xfId="0" applyNumberFormat="1" applyFont="1" applyFill="1" applyBorder="1" applyAlignment="1">
      <alignment horizontal="center" vertical="center" wrapText="1"/>
    </xf>
    <xf numFmtId="0" fontId="14" fillId="15" borderId="34" xfId="0"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0" fontId="14" fillId="13" borderId="10" xfId="0" applyFont="1" applyFill="1" applyBorder="1" applyAlignment="1">
      <alignment horizontal="center" vertical="center" wrapText="1"/>
    </xf>
    <xf numFmtId="0" fontId="14" fillId="15" borderId="33" xfId="0" applyFont="1" applyFill="1" applyBorder="1" applyAlignment="1">
      <alignment horizontal="center" vertical="center" wrapText="1"/>
    </xf>
    <xf numFmtId="0" fontId="14" fillId="15" borderId="42" xfId="0" applyFont="1" applyFill="1" applyBorder="1" applyAlignment="1">
      <alignment horizontal="left" vertical="center" wrapText="1"/>
    </xf>
    <xf numFmtId="0" fontId="14" fillId="13" borderId="16" xfId="0" applyFont="1" applyFill="1" applyBorder="1" applyAlignment="1">
      <alignment horizontal="center" vertical="center" wrapText="1"/>
    </xf>
    <xf numFmtId="0" fontId="14" fillId="15" borderId="38" xfId="0" applyFont="1" applyFill="1" applyBorder="1" applyAlignment="1">
      <alignment horizontal="left" vertical="center" wrapText="1"/>
    </xf>
    <xf numFmtId="49" fontId="16"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6" fillId="0" borderId="0" xfId="1" applyFont="1" applyBorder="1" applyAlignment="1" applyProtection="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0" fillId="12" borderId="38" xfId="0" applyFill="1" applyBorder="1" applyAlignment="1">
      <alignment horizontal="left" vertical="center"/>
    </xf>
    <xf numFmtId="0" fontId="8" fillId="14" borderId="10" xfId="0" applyFont="1" applyFill="1" applyBorder="1" applyAlignment="1">
      <alignment horizontal="left" vertical="center"/>
    </xf>
    <xf numFmtId="0" fontId="8" fillId="14" borderId="33" xfId="0" applyFont="1" applyFill="1" applyBorder="1" applyAlignment="1">
      <alignment horizontal="left" vertical="center"/>
    </xf>
    <xf numFmtId="10" fontId="8"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8" fillId="12" borderId="10" xfId="0" applyFont="1" applyFill="1" applyBorder="1" applyAlignment="1">
      <alignment horizontal="left" vertical="center" wrapText="1"/>
    </xf>
    <xf numFmtId="0" fontId="8" fillId="12" borderId="33" xfId="0" applyFont="1" applyFill="1" applyBorder="1" applyAlignment="1">
      <alignment horizontal="left" vertical="center" wrapText="1"/>
    </xf>
    <xf numFmtId="10" fontId="8" fillId="12" borderId="33" xfId="1" applyNumberFormat="1" applyFont="1" applyFill="1" applyBorder="1" applyAlignment="1">
      <alignment horizontal="left" vertical="center" wrapText="1"/>
    </xf>
    <xf numFmtId="0" fontId="8" fillId="12" borderId="42" xfId="0" applyFont="1" applyFill="1" applyBorder="1" applyAlignment="1">
      <alignment horizontal="left" vertical="center"/>
    </xf>
    <xf numFmtId="0" fontId="8" fillId="11" borderId="10" xfId="0" applyFont="1" applyFill="1" applyBorder="1" applyAlignment="1">
      <alignment horizontal="left" vertical="center"/>
    </xf>
    <xf numFmtId="10" fontId="8"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1"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8" fillId="18" borderId="6" xfId="0" applyFont="1" applyFill="1" applyBorder="1" applyAlignment="1">
      <alignment horizontal="left" vertical="center"/>
    </xf>
    <xf numFmtId="0" fontId="8" fillId="18" borderId="23" xfId="0" applyFont="1" applyFill="1" applyBorder="1" applyAlignment="1">
      <alignment horizontal="left" vertical="center"/>
    </xf>
    <xf numFmtId="0" fontId="11" fillId="18" borderId="23" xfId="0" applyFont="1" applyFill="1" applyBorder="1" applyAlignment="1">
      <alignment horizontal="left" vertical="center"/>
    </xf>
    <xf numFmtId="0" fontId="14"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0" fillId="18" borderId="39" xfId="0" applyFill="1" applyBorder="1" applyAlignment="1">
      <alignment horizontal="left"/>
    </xf>
    <xf numFmtId="0" fontId="11" fillId="19" borderId="23" xfId="0" applyFont="1" applyFill="1" applyBorder="1" applyAlignment="1">
      <alignment horizontal="left" vertical="center"/>
    </xf>
    <xf numFmtId="0" fontId="14"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9" fontId="0" fillId="19" borderId="34" xfId="0" applyNumberFormat="1" applyFill="1" applyBorder="1" applyAlignment="1">
      <alignment horizontal="left"/>
    </xf>
    <xf numFmtId="0" fontId="0" fillId="19" borderId="38" xfId="0" applyFill="1" applyBorder="1" applyAlignment="1">
      <alignment horizontal="left"/>
    </xf>
    <xf numFmtId="0" fontId="14" fillId="20" borderId="23" xfId="0" applyFont="1" applyFill="1" applyBorder="1" applyAlignment="1">
      <alignment horizontal="left" vertical="center" wrapText="1"/>
    </xf>
    <xf numFmtId="0" fontId="14"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38" xfId="0" applyFill="1" applyBorder="1" applyAlignment="1">
      <alignment horizontal="left"/>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0" fillId="20" borderId="39" xfId="0" applyFill="1" applyBorder="1" applyAlignment="1">
      <alignment horizontal="left"/>
    </xf>
    <xf numFmtId="0" fontId="14" fillId="20" borderId="6" xfId="0" applyFont="1" applyFill="1" applyBorder="1" applyAlignment="1">
      <alignment horizontal="left" vertical="center" wrapText="1"/>
    </xf>
    <xf numFmtId="0" fontId="14" fillId="19" borderId="6" xfId="0" applyFont="1" applyFill="1" applyBorder="1" applyAlignment="1">
      <alignment horizontal="left" vertical="center" wrapText="1"/>
    </xf>
    <xf numFmtId="0" fontId="9" fillId="3" borderId="27" xfId="3" applyBorder="1" applyAlignment="1">
      <alignment horizontal="center" vertical="center" wrapText="1"/>
    </xf>
    <xf numFmtId="0" fontId="1" fillId="21" borderId="1" xfId="4" applyFill="1" applyBorder="1" applyAlignment="1">
      <alignment horizontal="center" vertical="center"/>
    </xf>
    <xf numFmtId="10" fontId="1" fillId="21" borderId="3" xfId="4" applyNumberFormat="1" applyFill="1" applyBorder="1" applyAlignment="1">
      <alignment horizontal="center" vertical="center"/>
    </xf>
    <xf numFmtId="10" fontId="1" fillId="21" borderId="8" xfId="4" applyNumberFormat="1" applyFill="1" applyBorder="1" applyAlignment="1">
      <alignment horizontal="center" vertical="center"/>
    </xf>
    <xf numFmtId="0" fontId="1" fillId="22" borderId="2" xfId="5" applyFill="1" applyBorder="1" applyAlignment="1">
      <alignment horizontal="center" vertical="center"/>
    </xf>
    <xf numFmtId="10" fontId="1" fillId="22" borderId="4" xfId="5" applyNumberFormat="1" applyFill="1" applyBorder="1" applyAlignment="1">
      <alignment horizontal="center" vertical="center"/>
    </xf>
    <xf numFmtId="10" fontId="1" fillId="22" borderId="0" xfId="5" applyNumberFormat="1" applyFill="1" applyAlignment="1">
      <alignment horizontal="center" vertical="center"/>
    </xf>
    <xf numFmtId="0" fontId="1" fillId="23" borderId="2" xfId="6" applyFill="1" applyBorder="1" applyAlignment="1">
      <alignment horizontal="center" vertical="center"/>
    </xf>
    <xf numFmtId="10" fontId="1" fillId="23" borderId="4" xfId="6" applyNumberFormat="1" applyFill="1" applyBorder="1" applyAlignment="1">
      <alignment horizontal="center" vertical="center"/>
    </xf>
    <xf numFmtId="10" fontId="1" fillId="23" borderId="0" xfId="6" applyNumberFormat="1" applyFill="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0" fontId="8" fillId="11" borderId="33" xfId="0" applyFont="1" applyFill="1" applyBorder="1" applyAlignment="1">
      <alignment horizontal="left" vertical="center"/>
    </xf>
    <xf numFmtId="0" fontId="0" fillId="24" borderId="34" xfId="0" applyFill="1" applyBorder="1"/>
    <xf numFmtId="0" fontId="0" fillId="25" borderId="34" xfId="0" applyFill="1" applyBorder="1"/>
    <xf numFmtId="0" fontId="0" fillId="11" borderId="38" xfId="0" applyFill="1" applyBorder="1" applyAlignment="1">
      <alignment horizontal="left" vertical="center" wrapText="1"/>
    </xf>
    <xf numFmtId="2" fontId="0" fillId="11" borderId="34" xfId="0" applyNumberFormat="1" applyFill="1" applyBorder="1" applyAlignment="1">
      <alignment horizontal="left" vertical="center"/>
    </xf>
    <xf numFmtId="0" fontId="0" fillId="19" borderId="38" xfId="0" applyFill="1" applyBorder="1" applyAlignment="1">
      <alignment horizontal="left" vertical="center" wrapText="1"/>
    </xf>
    <xf numFmtId="2" fontId="0" fillId="19" borderId="34" xfId="0" applyNumberFormat="1" applyFill="1" applyBorder="1" applyAlignment="1">
      <alignment horizontal="left" vertical="center"/>
    </xf>
    <xf numFmtId="2" fontId="0" fillId="8" borderId="16" xfId="0" applyNumberFormat="1" applyFill="1" applyBorder="1" applyAlignment="1">
      <alignment horizontal="center" vertical="center" wrapText="1"/>
    </xf>
    <xf numFmtId="0" fontId="0" fillId="24" borderId="34" xfId="0" applyFill="1" applyBorder="1" applyAlignment="1">
      <alignment horizontal="left"/>
    </xf>
    <xf numFmtId="0" fontId="12" fillId="17" borderId="9" xfId="0" applyFont="1" applyFill="1" applyBorder="1" applyAlignment="1">
      <alignment horizontal="left" vertical="center" wrapText="1"/>
    </xf>
    <xf numFmtId="0" fontId="12" fillId="17" borderId="19" xfId="0" applyFont="1" applyFill="1" applyBorder="1" applyAlignment="1">
      <alignment horizontal="left" vertical="center" wrapText="1"/>
    </xf>
    <xf numFmtId="0" fontId="12"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6" fillId="0" borderId="12" xfId="0" applyFont="1" applyBorder="1" applyAlignment="1">
      <alignment horizontal="right" vertical="center" wrapText="1"/>
    </xf>
    <xf numFmtId="0" fontId="16" fillId="0" borderId="31" xfId="0" applyFont="1" applyBorder="1" applyAlignment="1">
      <alignment horizontal="right" vertical="center" wrapText="1"/>
    </xf>
    <xf numFmtId="0" fontId="12" fillId="16" borderId="9" xfId="0" applyFont="1" applyFill="1" applyBorder="1" applyAlignment="1">
      <alignment horizontal="left" vertical="center" wrapText="1"/>
    </xf>
    <xf numFmtId="0" fontId="12" fillId="16" borderId="19" xfId="0" applyFont="1" applyFill="1" applyBorder="1" applyAlignment="1">
      <alignment horizontal="left" vertical="center" wrapText="1"/>
    </xf>
    <xf numFmtId="9" fontId="16" fillId="8" borderId="12" xfId="1" applyFont="1" applyFill="1" applyBorder="1" applyAlignment="1" applyProtection="1">
      <alignment horizontal="center" vertical="center" wrapText="1"/>
    </xf>
    <xf numFmtId="9" fontId="16" fillId="8" borderId="31" xfId="1" applyFont="1" applyFill="1" applyBorder="1" applyAlignment="1" applyProtection="1">
      <alignment horizontal="center" vertical="center" wrapText="1"/>
    </xf>
    <xf numFmtId="9" fontId="16" fillId="8" borderId="39" xfId="1" applyFont="1" applyFill="1" applyBorder="1" applyAlignment="1" applyProtection="1">
      <alignment horizontal="center" vertical="center" wrapText="1"/>
    </xf>
    <xf numFmtId="9" fontId="16" fillId="9" borderId="12" xfId="1" applyFont="1" applyFill="1" applyBorder="1" applyAlignment="1" applyProtection="1">
      <alignment horizontal="center" vertical="center" wrapText="1"/>
    </xf>
    <xf numFmtId="9" fontId="16" fillId="9" borderId="31" xfId="1" applyFont="1" applyFill="1" applyBorder="1" applyAlignment="1" applyProtection="1">
      <alignment horizontal="center" vertical="center" wrapText="1"/>
    </xf>
    <xf numFmtId="9" fontId="16" fillId="9" borderId="39" xfId="1" applyFont="1" applyFill="1" applyBorder="1" applyAlignment="1" applyProtection="1">
      <alignment horizontal="center" vertical="center" wrapText="1"/>
    </xf>
    <xf numFmtId="9" fontId="16" fillId="10" borderId="12" xfId="1" applyFont="1" applyFill="1" applyBorder="1" applyAlignment="1" applyProtection="1">
      <alignment horizontal="center" vertical="center" wrapText="1"/>
    </xf>
    <xf numFmtId="9" fontId="16" fillId="10" borderId="31" xfId="1" applyFont="1" applyFill="1" applyBorder="1" applyAlignment="1" applyProtection="1">
      <alignment horizontal="center" vertical="center" wrapText="1"/>
    </xf>
    <xf numFmtId="9" fontId="16" fillId="10" borderId="39" xfId="1" applyFont="1" applyFill="1" applyBorder="1" applyAlignment="1" applyProtection="1">
      <alignment horizontal="center" vertical="center" wrapText="1"/>
    </xf>
    <xf numFmtId="0" fontId="0" fillId="0" borderId="0" xfId="0" applyAlignment="1">
      <alignment horizontal="center" vertical="center"/>
    </xf>
    <xf numFmtId="0" fontId="0" fillId="0" borderId="4" xfId="0" applyBorder="1" applyAlignment="1">
      <alignment horizontal="center" vertical="center"/>
    </xf>
    <xf numFmtId="49" fontId="3" fillId="0" borderId="3" xfId="0" applyNumberFormat="1" applyFont="1" applyBorder="1" applyAlignment="1">
      <alignment horizontal="left" vertical="center" wrapText="1"/>
    </xf>
    <xf numFmtId="49" fontId="3" fillId="0" borderId="5" xfId="0" applyNumberFormat="1" applyFont="1" applyBorder="1" applyAlignment="1">
      <alignment horizontal="left" vertical="center" wrapText="1"/>
    </xf>
    <xf numFmtId="0" fontId="3" fillId="8" borderId="3"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36"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7"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6"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13" borderId="18" xfId="0" applyFont="1" applyFill="1" applyBorder="1" applyAlignment="1">
      <alignment horizontal="center" vertical="center" wrapText="1"/>
    </xf>
    <xf numFmtId="49" fontId="3" fillId="0" borderId="8" xfId="0" applyNumberFormat="1" applyFont="1" applyBorder="1" applyAlignment="1">
      <alignment horizontal="left" vertical="center" wrapText="1"/>
    </xf>
    <xf numFmtId="49" fontId="3" fillId="0" borderId="32" xfId="0" applyNumberFormat="1" applyFont="1" applyBorder="1" applyAlignment="1">
      <alignment horizontal="left" vertical="center" wrapText="1"/>
    </xf>
    <xf numFmtId="49" fontId="16" fillId="0" borderId="14" xfId="0" applyNumberFormat="1" applyFont="1" applyBorder="1" applyAlignment="1">
      <alignment horizontal="right" vertical="center" wrapText="1"/>
    </xf>
    <xf numFmtId="49" fontId="16" fillId="0" borderId="30" xfId="0" applyNumberFormat="1" applyFont="1" applyBorder="1" applyAlignment="1">
      <alignment horizontal="right" vertical="center" wrapText="1"/>
    </xf>
    <xf numFmtId="49" fontId="16" fillId="0" borderId="12" xfId="0" applyNumberFormat="1" applyFont="1" applyBorder="1" applyAlignment="1">
      <alignment horizontal="right" vertical="center" wrapText="1"/>
    </xf>
    <xf numFmtId="49" fontId="16" fillId="0" borderId="39" xfId="0" applyNumberFormat="1" applyFont="1" applyBorder="1" applyAlignment="1">
      <alignment horizontal="right" vertical="center" wrapText="1"/>
    </xf>
    <xf numFmtId="0" fontId="12" fillId="16" borderId="21" xfId="0" applyFont="1" applyFill="1" applyBorder="1" applyAlignment="1">
      <alignment horizontal="left" vertical="center" wrapText="1"/>
    </xf>
    <xf numFmtId="0" fontId="12" fillId="16" borderId="9" xfId="0" applyFont="1" applyFill="1" applyBorder="1" applyAlignment="1">
      <alignment horizontal="left" vertical="center"/>
    </xf>
    <xf numFmtId="0" fontId="12" fillId="16" borderId="21" xfId="0" applyFont="1" applyFill="1" applyBorder="1" applyAlignment="1">
      <alignment horizontal="left" vertical="center"/>
    </xf>
    <xf numFmtId="49" fontId="16" fillId="0" borderId="17" xfId="0" applyNumberFormat="1" applyFont="1" applyBorder="1" applyAlignment="1">
      <alignment horizontal="right" vertical="center" wrapText="1"/>
    </xf>
    <xf numFmtId="0" fontId="13" fillId="16" borderId="9" xfId="0" applyFont="1" applyFill="1" applyBorder="1" applyAlignment="1">
      <alignment horizontal="center" vertical="center"/>
    </xf>
    <xf numFmtId="0" fontId="13" fillId="16" borderId="19" xfId="0" applyFont="1" applyFill="1" applyBorder="1" applyAlignment="1">
      <alignment horizontal="center" vertical="center"/>
    </xf>
    <xf numFmtId="0" fontId="6"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7" fillId="18" borderId="9" xfId="0" applyFont="1" applyFill="1" applyBorder="1" applyAlignment="1">
      <alignment horizontal="center"/>
    </xf>
    <xf numFmtId="0" fontId="17" fillId="18" borderId="19" xfId="0" applyFont="1" applyFill="1" applyBorder="1" applyAlignment="1">
      <alignment horizontal="center"/>
    </xf>
    <xf numFmtId="0" fontId="17"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7" fillId="19" borderId="9" xfId="0" applyFont="1" applyFill="1" applyBorder="1" applyAlignment="1">
      <alignment horizontal="center"/>
    </xf>
    <xf numFmtId="0" fontId="7" fillId="19" borderId="19" xfId="0" applyFont="1" applyFill="1" applyBorder="1" applyAlignment="1">
      <alignment horizontal="center"/>
    </xf>
    <xf numFmtId="0" fontId="7"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8" fillId="11" borderId="33" xfId="0" applyFont="1" applyFill="1" applyBorder="1" applyAlignment="1">
      <alignment horizontal="left" vertical="center"/>
    </xf>
    <xf numFmtId="0" fontId="7" fillId="20" borderId="9" xfId="0" applyFont="1" applyFill="1" applyBorder="1" applyAlignment="1">
      <alignment horizontal="center" vertical="center" wrapText="1"/>
    </xf>
    <xf numFmtId="0" fontId="7" fillId="20" borderId="19" xfId="0" applyFont="1" applyFill="1" applyBorder="1" applyAlignment="1">
      <alignment horizontal="center" vertical="center" wrapText="1"/>
    </xf>
    <xf numFmtId="0" fontId="7" fillId="20" borderId="21"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B6" sqref="B6"/>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20"/>
      <c r="B3" s="9" t="s">
        <v>0</v>
      </c>
      <c r="C3" s="9" t="s">
        <v>1</v>
      </c>
      <c r="D3" s="9" t="s">
        <v>2</v>
      </c>
      <c r="E3" s="210" t="s">
        <v>3</v>
      </c>
      <c r="F3" s="2" t="s">
        <v>4</v>
      </c>
      <c r="G3" t="s">
        <v>5</v>
      </c>
    </row>
    <row r="4" spans="1:7">
      <c r="A4" s="211" t="s">
        <v>6</v>
      </c>
      <c r="B4" s="212">
        <f>(Fonctionnalités!E20)</f>
        <v>0.54375000000000007</v>
      </c>
      <c r="C4" s="213">
        <f>'Assurance Qualité'!C61</f>
        <v>0.46750000000000003</v>
      </c>
      <c r="D4" s="213">
        <f>B4*0.6+C4*0.4 - 0.1*E4</f>
        <v>0.5132500000000001</v>
      </c>
      <c r="F4" s="13">
        <v>15</v>
      </c>
      <c r="G4" s="12">
        <f>D4*F4</f>
        <v>7.6987500000000013</v>
      </c>
    </row>
    <row r="5" spans="1:7">
      <c r="A5" s="214" t="s">
        <v>7</v>
      </c>
      <c r="B5" s="215">
        <f>(Fonctionnalités!E36)</f>
        <v>0</v>
      </c>
      <c r="C5" s="216">
        <f>'Assurance Qualité'!F61</f>
        <v>0</v>
      </c>
      <c r="D5" s="216">
        <f t="shared" ref="D5:D6" si="0">B5*0.6+C5*0.4 - 0.1*E5</f>
        <v>0</v>
      </c>
      <c r="F5" s="13">
        <v>25</v>
      </c>
      <c r="G5" s="12">
        <f t="shared" ref="G5:G7" si="1">D5*F5</f>
        <v>0</v>
      </c>
    </row>
    <row r="6" spans="1:7">
      <c r="A6" s="217" t="s">
        <v>8</v>
      </c>
      <c r="B6" s="218">
        <f>(Fonctionnalités!E53)</f>
        <v>0</v>
      </c>
      <c r="C6" s="219">
        <f>'Assurance Qualité'!I61</f>
        <v>0</v>
      </c>
      <c r="D6" s="219">
        <f t="shared" si="0"/>
        <v>0</v>
      </c>
      <c r="F6" s="13">
        <v>20</v>
      </c>
      <c r="G6" s="12">
        <f t="shared" si="1"/>
        <v>0</v>
      </c>
    </row>
    <row r="7" spans="1:7">
      <c r="A7" s="10" t="s">
        <v>9</v>
      </c>
      <c r="B7" s="11"/>
      <c r="C7" s="11"/>
      <c r="D7" s="14"/>
      <c r="F7" s="2">
        <v>10</v>
      </c>
      <c r="G7" s="1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abSelected="1" topLeftCell="A48" zoomScaleNormal="100" workbookViewId="0">
      <selection activeCell="E58" sqref="E58"/>
    </sheetView>
  </sheetViews>
  <sheetFormatPr defaultColWidth="9.140625" defaultRowHeight="15"/>
  <cols>
    <col min="1" max="1" width="22.7109375" style="1" customWidth="1"/>
    <col min="2" max="2" width="77.5703125" style="17" customWidth="1"/>
    <col min="3" max="4" width="10.7109375" style="1" customWidth="1"/>
    <col min="5" max="5" width="41.140625" style="17" customWidth="1"/>
    <col min="6" max="7" width="10.7109375" customWidth="1"/>
    <col min="8" max="8" width="20.7109375" style="17" customWidth="1"/>
    <col min="9" max="10" width="10.7109375" customWidth="1"/>
    <col min="11" max="11" width="20.7109375" style="17" customWidth="1"/>
    <col min="12" max="13" width="12.7109375" customWidth="1"/>
    <col min="14" max="16" width="15.7109375" customWidth="1"/>
    <col min="17" max="1029" width="11.42578125"/>
  </cols>
  <sheetData>
    <row r="2" spans="1:17" ht="18.399999999999999" customHeight="1">
      <c r="A2" s="258" t="s">
        <v>10</v>
      </c>
      <c r="B2" s="258"/>
      <c r="C2" s="258"/>
      <c r="D2" s="258"/>
      <c r="E2" s="258"/>
      <c r="F2" s="258"/>
      <c r="G2" s="258"/>
      <c r="H2" s="258"/>
      <c r="I2" s="258"/>
      <c r="J2" s="258"/>
      <c r="K2" s="258"/>
      <c r="L2" s="8"/>
      <c r="M2" s="8"/>
    </row>
    <row r="4" spans="1:17" ht="18.399999999999999" customHeight="1">
      <c r="A4" s="259" t="s">
        <v>11</v>
      </c>
      <c r="B4" s="259"/>
      <c r="C4" s="259"/>
      <c r="D4" s="259"/>
      <c r="E4" s="259"/>
      <c r="F4" s="259"/>
      <c r="G4" s="259"/>
      <c r="H4" s="259"/>
      <c r="I4" s="259"/>
      <c r="J4" s="259"/>
      <c r="K4" s="259"/>
      <c r="L4" s="5"/>
      <c r="M4" s="5"/>
    </row>
    <row r="5" spans="1:17" ht="19.5" thickBot="1">
      <c r="A5" s="18"/>
      <c r="B5" s="221"/>
      <c r="C5" s="3"/>
      <c r="D5" s="3"/>
      <c r="E5" s="221"/>
      <c r="F5" s="3"/>
      <c r="G5" s="3"/>
      <c r="H5" s="221"/>
      <c r="I5" s="3"/>
      <c r="J5" s="3"/>
      <c r="K5" s="221"/>
      <c r="L5" s="3"/>
      <c r="M5" s="3"/>
    </row>
    <row r="6" spans="1:17" ht="18.399999999999999" customHeight="1">
      <c r="A6" s="251" t="s">
        <v>12</v>
      </c>
      <c r="B6" s="263" t="s">
        <v>13</v>
      </c>
      <c r="C6" s="253" t="s">
        <v>6</v>
      </c>
      <c r="D6" s="254"/>
      <c r="E6" s="254"/>
      <c r="F6" s="255" t="s">
        <v>7</v>
      </c>
      <c r="G6" s="256"/>
      <c r="H6" s="257"/>
      <c r="I6" s="260" t="s">
        <v>8</v>
      </c>
      <c r="J6" s="261"/>
      <c r="K6" s="262"/>
      <c r="L6" s="4"/>
      <c r="M6" s="4"/>
      <c r="N6" s="249"/>
      <c r="O6" s="250"/>
      <c r="P6" s="250"/>
    </row>
    <row r="7" spans="1:17" ht="19.5" thickBot="1">
      <c r="A7" s="252"/>
      <c r="B7" s="264"/>
      <c r="C7" s="22" t="s">
        <v>14</v>
      </c>
      <c r="D7" s="23" t="s">
        <v>4</v>
      </c>
      <c r="E7" s="29" t="s">
        <v>15</v>
      </c>
      <c r="F7" s="24" t="s">
        <v>14</v>
      </c>
      <c r="G7" s="25" t="s">
        <v>4</v>
      </c>
      <c r="H7" s="28" t="s">
        <v>15</v>
      </c>
      <c r="I7" s="26" t="s">
        <v>14</v>
      </c>
      <c r="J7" s="27" t="s">
        <v>4</v>
      </c>
      <c r="K7" s="30" t="s">
        <v>15</v>
      </c>
      <c r="L7" s="4"/>
      <c r="M7" s="4"/>
      <c r="N7" s="220"/>
      <c r="O7" s="220"/>
      <c r="P7" s="220"/>
      <c r="Q7" s="220"/>
    </row>
    <row r="8" spans="1:17" s="20" customFormat="1" ht="18.399999999999999" customHeight="1">
      <c r="A8" s="238" t="s">
        <v>16</v>
      </c>
      <c r="B8" s="269"/>
      <c r="C8" s="273" t="s">
        <v>17</v>
      </c>
      <c r="D8" s="274"/>
      <c r="E8" s="60" t="s">
        <v>18</v>
      </c>
      <c r="F8" s="273" t="s">
        <v>17</v>
      </c>
      <c r="G8" s="274"/>
      <c r="H8" s="60"/>
      <c r="I8" s="273" t="s">
        <v>17</v>
      </c>
      <c r="J8" s="274"/>
      <c r="K8" s="60"/>
      <c r="L8" s="19"/>
      <c r="M8" s="19"/>
    </row>
    <row r="9" spans="1:17" ht="45">
      <c r="A9" s="78" t="s">
        <v>19</v>
      </c>
      <c r="B9" s="79" t="s">
        <v>20</v>
      </c>
      <c r="C9" s="51">
        <f>(3-1.5)/3</f>
        <v>0.5</v>
      </c>
      <c r="D9" s="47">
        <v>3</v>
      </c>
      <c r="E9" s="52" t="s">
        <v>21</v>
      </c>
      <c r="F9" s="53"/>
      <c r="G9" s="48">
        <v>3</v>
      </c>
      <c r="H9" s="54"/>
      <c r="I9" s="55"/>
      <c r="J9" s="49">
        <v>3</v>
      </c>
      <c r="K9" s="50"/>
      <c r="L9" s="6"/>
      <c r="M9" s="6"/>
    </row>
    <row r="10" spans="1:17" ht="45">
      <c r="A10" s="21" t="s">
        <v>22</v>
      </c>
      <c r="B10" s="31" t="s">
        <v>23</v>
      </c>
      <c r="C10" s="35">
        <f>2/2</f>
        <v>1</v>
      </c>
      <c r="D10" s="32">
        <v>2</v>
      </c>
      <c r="E10" s="36" t="s">
        <v>24</v>
      </c>
      <c r="F10" s="37"/>
      <c r="G10" s="33">
        <v>2</v>
      </c>
      <c r="H10" s="38"/>
      <c r="I10" s="39"/>
      <c r="J10" s="34">
        <v>2</v>
      </c>
      <c r="K10" s="40"/>
      <c r="L10" s="6"/>
      <c r="M10" s="6"/>
    </row>
    <row r="11" spans="1:17" ht="90">
      <c r="A11" s="21" t="s">
        <v>25</v>
      </c>
      <c r="B11" s="31" t="s">
        <v>26</v>
      </c>
      <c r="C11" s="229">
        <f>(3-2)/3</f>
        <v>0.33333333333333331</v>
      </c>
      <c r="D11" s="32">
        <v>3</v>
      </c>
      <c r="E11" s="36" t="s">
        <v>27</v>
      </c>
      <c r="F11" s="37"/>
      <c r="G11" s="33">
        <v>3</v>
      </c>
      <c r="H11" s="38"/>
      <c r="I11" s="39"/>
      <c r="J11" s="34">
        <v>3</v>
      </c>
      <c r="K11" s="40"/>
      <c r="L11" s="6"/>
      <c r="M11" s="6"/>
    </row>
    <row r="12" spans="1:17" ht="75">
      <c r="A12" s="21" t="s">
        <v>28</v>
      </c>
      <c r="B12" s="31" t="s">
        <v>29</v>
      </c>
      <c r="C12" s="35">
        <f>(2-4*0.25)/2</f>
        <v>0.5</v>
      </c>
      <c r="D12" s="32">
        <v>2</v>
      </c>
      <c r="E12" s="36" t="s">
        <v>30</v>
      </c>
      <c r="F12" s="37"/>
      <c r="G12" s="33">
        <v>2</v>
      </c>
      <c r="H12" s="38"/>
      <c r="I12" s="39"/>
      <c r="J12" s="34">
        <v>2</v>
      </c>
      <c r="K12" s="40"/>
      <c r="L12" s="6"/>
      <c r="M12" s="6"/>
    </row>
    <row r="13" spans="1:17" ht="105">
      <c r="A13" s="21" t="s">
        <v>31</v>
      </c>
      <c r="B13" s="31" t="s">
        <v>32</v>
      </c>
      <c r="C13" s="229">
        <f>(4-3.5)/4</f>
        <v>0.125</v>
      </c>
      <c r="D13" s="32">
        <v>4</v>
      </c>
      <c r="E13" s="36" t="s">
        <v>33</v>
      </c>
      <c r="F13" s="37"/>
      <c r="G13" s="33">
        <v>4</v>
      </c>
      <c r="H13" s="38"/>
      <c r="I13" s="39"/>
      <c r="J13" s="34">
        <v>4</v>
      </c>
      <c r="K13" s="40"/>
      <c r="L13" s="6"/>
      <c r="M13" s="6"/>
    </row>
    <row r="14" spans="1:17" s="97" customFormat="1" ht="16.5" thickBot="1">
      <c r="A14" s="265" t="s">
        <v>34</v>
      </c>
      <c r="B14" s="266"/>
      <c r="C14" s="87">
        <f>SUMPRODUCT(C9:C13,D9:D13)</f>
        <v>6</v>
      </c>
      <c r="D14" s="88">
        <f>SUM(D9:D13)</f>
        <v>14</v>
      </c>
      <c r="E14" s="89"/>
      <c r="F14" s="90">
        <f>SUMPRODUCT(F9:F13,G9:G13)</f>
        <v>0</v>
      </c>
      <c r="G14" s="91">
        <f>SUM(G9:G13)</f>
        <v>14</v>
      </c>
      <c r="H14" s="92"/>
      <c r="I14" s="93">
        <f>SUMPRODUCT(I9:I13,J9:J13)</f>
        <v>0</v>
      </c>
      <c r="J14" s="94">
        <f>SUM(J9:J13)</f>
        <v>14</v>
      </c>
      <c r="K14" s="95"/>
      <c r="L14" s="96"/>
      <c r="M14" s="96"/>
    </row>
    <row r="15" spans="1:17" s="20" customFormat="1" ht="18.399999999999999" customHeight="1">
      <c r="A15" s="270" t="s">
        <v>35</v>
      </c>
      <c r="B15" s="271"/>
      <c r="C15" s="273" t="s">
        <v>17</v>
      </c>
      <c r="D15" s="274"/>
      <c r="E15" s="60" t="s">
        <v>36</v>
      </c>
      <c r="F15" s="273" t="s">
        <v>17</v>
      </c>
      <c r="G15" s="274"/>
      <c r="H15" s="60"/>
      <c r="I15" s="273" t="s">
        <v>17</v>
      </c>
      <c r="J15" s="274"/>
      <c r="K15" s="60"/>
      <c r="L15" s="19"/>
      <c r="M15" s="19"/>
    </row>
    <row r="16" spans="1:17" ht="45">
      <c r="A16" s="78" t="s">
        <v>37</v>
      </c>
      <c r="B16" s="79" t="s">
        <v>38</v>
      </c>
      <c r="C16" s="62">
        <v>0</v>
      </c>
      <c r="D16" s="63">
        <v>2</v>
      </c>
      <c r="E16" s="64" t="s">
        <v>39</v>
      </c>
      <c r="F16" s="68"/>
      <c r="G16" s="69">
        <v>2</v>
      </c>
      <c r="H16" s="70"/>
      <c r="I16" s="74"/>
      <c r="J16" s="75">
        <v>2</v>
      </c>
      <c r="K16" s="76"/>
      <c r="L16" s="6"/>
      <c r="M16" s="6"/>
    </row>
    <row r="17" spans="1:13" ht="60">
      <c r="A17" s="21" t="s">
        <v>40</v>
      </c>
      <c r="B17" s="31" t="s">
        <v>41</v>
      </c>
      <c r="C17" s="45">
        <v>0</v>
      </c>
      <c r="D17" s="41">
        <v>3</v>
      </c>
      <c r="E17" s="65" t="s">
        <v>42</v>
      </c>
      <c r="F17" s="71"/>
      <c r="G17" s="42">
        <v>3</v>
      </c>
      <c r="H17" s="72"/>
      <c r="I17" s="77"/>
      <c r="J17" s="44">
        <v>3</v>
      </c>
      <c r="K17" s="46"/>
      <c r="L17" s="6"/>
      <c r="M17" s="6"/>
    </row>
    <row r="18" spans="1:13" ht="45">
      <c r="A18" s="21" t="s">
        <v>43</v>
      </c>
      <c r="B18" s="31" t="s">
        <v>44</v>
      </c>
      <c r="C18" s="45">
        <f>2.5/3</f>
        <v>0.83333333333333337</v>
      </c>
      <c r="D18" s="41">
        <v>3</v>
      </c>
      <c r="E18" s="65" t="s">
        <v>45</v>
      </c>
      <c r="F18" s="71"/>
      <c r="G18" s="42">
        <v>3</v>
      </c>
      <c r="H18" s="72"/>
      <c r="I18" s="77"/>
      <c r="J18" s="44">
        <v>3</v>
      </c>
      <c r="K18" s="46"/>
      <c r="L18" s="6"/>
      <c r="M18" s="6"/>
    </row>
    <row r="19" spans="1:13">
      <c r="A19" s="21" t="s">
        <v>46</v>
      </c>
      <c r="B19" s="31" t="s">
        <v>47</v>
      </c>
      <c r="C19" s="45">
        <v>1</v>
      </c>
      <c r="D19" s="41">
        <v>3</v>
      </c>
      <c r="E19" s="65"/>
      <c r="F19" s="71"/>
      <c r="G19" s="42">
        <v>3</v>
      </c>
      <c r="H19" s="72"/>
      <c r="I19" s="77"/>
      <c r="J19" s="44">
        <v>3</v>
      </c>
      <c r="K19" s="46"/>
      <c r="L19" s="6"/>
      <c r="M19" s="6"/>
    </row>
    <row r="20" spans="1:13" ht="30">
      <c r="A20" s="21" t="s">
        <v>48</v>
      </c>
      <c r="B20" s="31" t="s">
        <v>49</v>
      </c>
      <c r="C20" s="45">
        <v>1</v>
      </c>
      <c r="D20" s="41">
        <v>2</v>
      </c>
      <c r="E20" s="65"/>
      <c r="F20" s="71"/>
      <c r="G20" s="42">
        <v>2</v>
      </c>
      <c r="H20" s="72"/>
      <c r="I20" s="77"/>
      <c r="J20" s="44">
        <v>2</v>
      </c>
      <c r="K20" s="46"/>
      <c r="L20" s="6"/>
      <c r="M20" s="6"/>
    </row>
    <row r="21" spans="1:13" s="97" customFormat="1" ht="16.5" thickBot="1">
      <c r="A21" s="272" t="s">
        <v>34</v>
      </c>
      <c r="B21" s="268"/>
      <c r="C21" s="98">
        <f>SUMPRODUCT(C16:C20,D16:D20)</f>
        <v>7.5</v>
      </c>
      <c r="D21" s="99">
        <f>SUM(D16:D20)</f>
        <v>13</v>
      </c>
      <c r="E21" s="100"/>
      <c r="F21" s="101">
        <f>SUMPRODUCT(F16:F20,G16:G20)</f>
        <v>0</v>
      </c>
      <c r="G21" s="102">
        <f>SUM(G16:G20)</f>
        <v>13</v>
      </c>
      <c r="H21" s="103"/>
      <c r="I21" s="104">
        <f>SUMPRODUCT(I16:I20,J16:J20)</f>
        <v>0</v>
      </c>
      <c r="J21" s="105">
        <f>SUM(J16:J20)</f>
        <v>13</v>
      </c>
      <c r="K21" s="106"/>
      <c r="L21" s="96"/>
      <c r="M21" s="96"/>
    </row>
    <row r="22" spans="1:13" ht="18.399999999999999" customHeight="1" thickBot="1">
      <c r="A22" s="238" t="s">
        <v>50</v>
      </c>
      <c r="B22" s="269"/>
      <c r="C22" s="273" t="s">
        <v>17</v>
      </c>
      <c r="D22" s="274"/>
      <c r="E22" s="60" t="s">
        <v>18</v>
      </c>
      <c r="F22" s="273" t="s">
        <v>17</v>
      </c>
      <c r="G22" s="274"/>
      <c r="H22" s="60"/>
      <c r="I22" s="273" t="s">
        <v>17</v>
      </c>
      <c r="J22" s="274"/>
      <c r="K22" s="60"/>
      <c r="L22" s="5"/>
      <c r="M22" s="5"/>
    </row>
    <row r="23" spans="1:13" ht="60">
      <c r="A23" s="80" t="s">
        <v>51</v>
      </c>
      <c r="B23" s="81" t="s">
        <v>52</v>
      </c>
      <c r="C23" s="84">
        <f>2/2</f>
        <v>1</v>
      </c>
      <c r="D23" s="85">
        <v>2</v>
      </c>
      <c r="E23" s="86"/>
      <c r="F23" s="109"/>
      <c r="G23" s="110">
        <v>2</v>
      </c>
      <c r="H23" s="111"/>
      <c r="I23" s="114"/>
      <c r="J23" s="115">
        <v>2</v>
      </c>
      <c r="K23" s="116"/>
      <c r="L23" s="6"/>
      <c r="M23" s="6"/>
    </row>
    <row r="24" spans="1:13" ht="90">
      <c r="A24" s="82" t="s">
        <v>53</v>
      </c>
      <c r="B24" s="83" t="s">
        <v>54</v>
      </c>
      <c r="C24" s="45">
        <f>(1-3*0.25)/1</f>
        <v>0.25</v>
      </c>
      <c r="D24" s="41">
        <v>1</v>
      </c>
      <c r="E24" s="65" t="s">
        <v>55</v>
      </c>
      <c r="F24" s="71"/>
      <c r="G24" s="42">
        <v>1</v>
      </c>
      <c r="H24" s="72"/>
      <c r="I24" s="77"/>
      <c r="J24" s="44">
        <v>1</v>
      </c>
      <c r="K24" s="46"/>
      <c r="L24" s="6"/>
      <c r="M24" s="6"/>
    </row>
    <row r="25" spans="1:13" ht="30">
      <c r="A25" s="82" t="s">
        <v>56</v>
      </c>
      <c r="B25" s="83" t="s">
        <v>57</v>
      </c>
      <c r="C25" s="45">
        <v>1</v>
      </c>
      <c r="D25" s="41">
        <v>1</v>
      </c>
      <c r="E25" s="65"/>
      <c r="F25" s="71"/>
      <c r="G25" s="42">
        <v>1</v>
      </c>
      <c r="H25" s="72"/>
      <c r="I25" s="77"/>
      <c r="J25" s="44">
        <v>1</v>
      </c>
      <c r="K25" s="46"/>
      <c r="L25" s="6"/>
      <c r="M25" s="6"/>
    </row>
    <row r="26" spans="1:13" s="97" customFormat="1" ht="16.5" thickBot="1">
      <c r="A26" s="267" t="s">
        <v>34</v>
      </c>
      <c r="B26" s="268"/>
      <c r="C26" s="87">
        <f>SUMPRODUCT(C23:C25,D23:D25)</f>
        <v>3.25</v>
      </c>
      <c r="D26" s="88">
        <f>SUM(D23:D25)</f>
        <v>4</v>
      </c>
      <c r="E26" s="89"/>
      <c r="F26" s="101">
        <f>SUMPRODUCT(F23:F25,G23:G25)</f>
        <v>0</v>
      </c>
      <c r="G26" s="102">
        <f>SUM(G23:G25)</f>
        <v>4</v>
      </c>
      <c r="H26" s="103"/>
      <c r="I26" s="104">
        <f>SUMPRODUCT(I23:I25,J23:J25)</f>
        <v>0</v>
      </c>
      <c r="J26" s="105">
        <f>SUM(J23:J25)</f>
        <v>4</v>
      </c>
      <c r="K26" s="106"/>
      <c r="L26" s="96"/>
      <c r="M26" s="96"/>
    </row>
    <row r="27" spans="1:13" ht="18.399999999999999" customHeight="1">
      <c r="A27" s="238" t="s">
        <v>58</v>
      </c>
      <c r="B27" s="269"/>
      <c r="C27" s="273" t="s">
        <v>17</v>
      </c>
      <c r="D27" s="274"/>
      <c r="E27" s="60" t="s">
        <v>36</v>
      </c>
      <c r="F27" s="273" t="s">
        <v>17</v>
      </c>
      <c r="G27" s="274"/>
      <c r="H27" s="59"/>
      <c r="I27" s="273" t="s">
        <v>17</v>
      </c>
      <c r="J27" s="274"/>
      <c r="K27" s="60"/>
      <c r="L27" s="16"/>
      <c r="M27" s="5"/>
    </row>
    <row r="28" spans="1:13" ht="45">
      <c r="A28" s="120" t="s">
        <v>59</v>
      </c>
      <c r="B28" s="121" t="s">
        <v>60</v>
      </c>
      <c r="C28" s="112">
        <v>1</v>
      </c>
      <c r="D28" s="61">
        <v>2</v>
      </c>
      <c r="E28" s="113"/>
      <c r="F28" s="107"/>
      <c r="G28" s="66">
        <v>2</v>
      </c>
      <c r="H28" s="67"/>
      <c r="I28" s="118"/>
      <c r="J28" s="73">
        <v>2</v>
      </c>
      <c r="K28" s="119"/>
      <c r="L28" s="6"/>
      <c r="M28" s="6"/>
    </row>
    <row r="29" spans="1:13" ht="30">
      <c r="A29" s="56" t="s">
        <v>61</v>
      </c>
      <c r="B29" s="57" t="s">
        <v>62</v>
      </c>
      <c r="C29" s="45">
        <v>1</v>
      </c>
      <c r="D29" s="41">
        <v>2</v>
      </c>
      <c r="E29" s="65"/>
      <c r="F29" s="71"/>
      <c r="G29" s="42">
        <v>2</v>
      </c>
      <c r="H29" s="43"/>
      <c r="I29" s="77"/>
      <c r="J29" s="44">
        <v>2</v>
      </c>
      <c r="K29" s="46"/>
      <c r="L29" s="6"/>
      <c r="M29" s="6"/>
    </row>
    <row r="30" spans="1:13">
      <c r="A30" s="21" t="s">
        <v>63</v>
      </c>
      <c r="B30" s="57" t="s">
        <v>64</v>
      </c>
      <c r="C30" s="45">
        <v>1</v>
      </c>
      <c r="D30" s="41">
        <v>2</v>
      </c>
      <c r="E30" s="65"/>
      <c r="F30" s="71"/>
      <c r="G30" s="42">
        <v>2</v>
      </c>
      <c r="H30" s="43"/>
      <c r="I30" s="77"/>
      <c r="J30" s="44">
        <v>2</v>
      </c>
      <c r="K30" s="46"/>
      <c r="L30" s="6"/>
      <c r="M30" s="6"/>
    </row>
    <row r="31" spans="1:13" ht="60">
      <c r="A31" s="21" t="s">
        <v>65</v>
      </c>
      <c r="B31" s="57" t="s">
        <v>66</v>
      </c>
      <c r="C31" s="45">
        <v>0</v>
      </c>
      <c r="D31" s="41">
        <v>3</v>
      </c>
      <c r="E31" s="65" t="s">
        <v>67</v>
      </c>
      <c r="F31" s="71"/>
      <c r="G31" s="42">
        <v>3</v>
      </c>
      <c r="H31" s="43"/>
      <c r="I31" s="77"/>
      <c r="J31" s="44">
        <v>3</v>
      </c>
      <c r="K31" s="46"/>
      <c r="L31" s="6"/>
      <c r="M31" s="6"/>
    </row>
    <row r="32" spans="1:13" s="97" customFormat="1" ht="16.5" thickBot="1">
      <c r="A32" s="265" t="s">
        <v>34</v>
      </c>
      <c r="B32" s="266"/>
      <c r="C32" s="87">
        <f>SUMPRODUCT(C28:C31,D28:D31)</f>
        <v>6</v>
      </c>
      <c r="D32" s="88">
        <f>SUM(D28:D31)</f>
        <v>9</v>
      </c>
      <c r="E32" s="89"/>
      <c r="F32" s="90">
        <f>SUMPRODUCT(F28:F31,G28:G31)</f>
        <v>0</v>
      </c>
      <c r="G32" s="91">
        <f>SUM(G28:G31)</f>
        <v>9</v>
      </c>
      <c r="H32" s="117"/>
      <c r="I32" s="104">
        <f>SUMPRODUCT(I28:I31,J28:J31)</f>
        <v>0</v>
      </c>
      <c r="J32" s="105">
        <f>SUM(J28:J31)</f>
        <v>9</v>
      </c>
      <c r="K32" s="106"/>
      <c r="L32" s="96"/>
      <c r="M32" s="96"/>
    </row>
    <row r="33" spans="1:13" ht="18.399999999999999" customHeight="1">
      <c r="A33" s="238" t="s">
        <v>68</v>
      </c>
      <c r="B33" s="239"/>
      <c r="C33" s="273" t="s">
        <v>17</v>
      </c>
      <c r="D33" s="274"/>
      <c r="E33" s="60" t="s">
        <v>18</v>
      </c>
      <c r="F33" s="273" t="s">
        <v>17</v>
      </c>
      <c r="G33" s="274"/>
      <c r="H33" s="60"/>
      <c r="I33" s="58" t="s">
        <v>17</v>
      </c>
      <c r="J33" s="59"/>
      <c r="K33" s="60"/>
      <c r="L33" s="15"/>
      <c r="M33" s="5"/>
    </row>
    <row r="34" spans="1:13" ht="45">
      <c r="A34" s="120" t="s">
        <v>69</v>
      </c>
      <c r="B34" s="79" t="s">
        <v>70</v>
      </c>
      <c r="C34" s="112">
        <f>(1-1)/1</f>
        <v>0</v>
      </c>
      <c r="D34" s="61">
        <v>1</v>
      </c>
      <c r="E34" s="113" t="s">
        <v>71</v>
      </c>
      <c r="F34" s="107"/>
      <c r="G34" s="66">
        <v>1</v>
      </c>
      <c r="H34" s="108"/>
      <c r="I34" s="118"/>
      <c r="J34" s="73">
        <v>1</v>
      </c>
      <c r="K34" s="119"/>
      <c r="L34" s="6"/>
      <c r="M34" s="6"/>
    </row>
    <row r="35" spans="1:13" ht="30">
      <c r="A35" s="56" t="s">
        <v>72</v>
      </c>
      <c r="B35" s="31" t="s">
        <v>73</v>
      </c>
      <c r="C35" s="45">
        <f>(1-2*0.25)/1</f>
        <v>0.5</v>
      </c>
      <c r="D35" s="41">
        <v>1</v>
      </c>
      <c r="E35" s="65" t="s">
        <v>74</v>
      </c>
      <c r="F35" s="71"/>
      <c r="G35" s="42">
        <v>1</v>
      </c>
      <c r="H35" s="72"/>
      <c r="I35" s="77"/>
      <c r="J35" s="44">
        <v>1</v>
      </c>
      <c r="K35" s="46"/>
      <c r="L35" s="6"/>
      <c r="M35" s="6"/>
    </row>
    <row r="36" spans="1:13" ht="75">
      <c r="A36" s="21" t="s">
        <v>75</v>
      </c>
      <c r="B36" s="31" t="s">
        <v>76</v>
      </c>
      <c r="C36" s="45">
        <v>0</v>
      </c>
      <c r="D36" s="41">
        <v>3</v>
      </c>
      <c r="E36" s="65" t="s">
        <v>77</v>
      </c>
      <c r="F36" s="71"/>
      <c r="G36" s="42">
        <v>3</v>
      </c>
      <c r="H36" s="72"/>
      <c r="I36" s="77"/>
      <c r="J36" s="44">
        <v>3</v>
      </c>
      <c r="K36" s="46"/>
      <c r="L36" s="6"/>
      <c r="M36" s="6"/>
    </row>
    <row r="37" spans="1:13" ht="45">
      <c r="A37" s="21" t="s">
        <v>78</v>
      </c>
      <c r="B37" s="31" t="s">
        <v>79</v>
      </c>
      <c r="C37" s="45">
        <f>(3-1)/2</f>
        <v>1</v>
      </c>
      <c r="D37" s="41">
        <v>3</v>
      </c>
      <c r="E37" s="65" t="s">
        <v>80</v>
      </c>
      <c r="F37" s="71"/>
      <c r="G37" s="42">
        <v>3</v>
      </c>
      <c r="H37" s="72"/>
      <c r="I37" s="77"/>
      <c r="J37" s="44">
        <v>3</v>
      </c>
      <c r="K37" s="46"/>
      <c r="L37" s="6"/>
      <c r="M37" s="6"/>
    </row>
    <row r="38" spans="1:13" s="97" customFormat="1" ht="16.5" thickBot="1">
      <c r="A38" s="265" t="s">
        <v>34</v>
      </c>
      <c r="B38" s="266"/>
      <c r="C38" s="122">
        <f>SUMPRODUCT(C34:C37,D34:D37)</f>
        <v>3.5</v>
      </c>
      <c r="D38" s="88">
        <f>SUM(D34:D37)</f>
        <v>8</v>
      </c>
      <c r="E38" s="89"/>
      <c r="F38" s="123">
        <f>SUMPRODUCT(F34:F37,G34:G37)</f>
        <v>0</v>
      </c>
      <c r="G38" s="91">
        <f>SUM(G34:G37)</f>
        <v>8</v>
      </c>
      <c r="H38" s="92"/>
      <c r="I38" s="104">
        <f>SUMPRODUCT(I34:I37,J34:J37)</f>
        <v>0</v>
      </c>
      <c r="J38" s="105">
        <f>SUM(J34:J37)</f>
        <v>8</v>
      </c>
      <c r="K38" s="106"/>
      <c r="L38" s="96"/>
      <c r="M38" s="96"/>
    </row>
    <row r="39" spans="1:13" ht="18.399999999999999" customHeight="1" thickBot="1">
      <c r="A39" s="238" t="s">
        <v>81</v>
      </c>
      <c r="B39" s="269"/>
      <c r="C39" s="273" t="s">
        <v>17</v>
      </c>
      <c r="D39" s="274"/>
      <c r="E39" s="59" t="s">
        <v>36</v>
      </c>
      <c r="F39" s="273" t="s">
        <v>17</v>
      </c>
      <c r="G39" s="274"/>
      <c r="H39" s="60"/>
      <c r="I39" s="273" t="s">
        <v>17</v>
      </c>
      <c r="J39" s="274"/>
      <c r="K39" s="60"/>
      <c r="L39" s="5"/>
      <c r="M39" s="5"/>
    </row>
    <row r="40" spans="1:13" ht="45">
      <c r="A40" s="78" t="s">
        <v>82</v>
      </c>
      <c r="B40" s="79" t="s">
        <v>83</v>
      </c>
      <c r="C40" s="84">
        <v>1</v>
      </c>
      <c r="D40" s="85">
        <v>1</v>
      </c>
      <c r="E40" s="86"/>
      <c r="F40" s="109"/>
      <c r="G40" s="110">
        <v>1</v>
      </c>
      <c r="H40" s="111"/>
      <c r="I40" s="114"/>
      <c r="J40" s="115">
        <v>1</v>
      </c>
      <c r="K40" s="116"/>
      <c r="L40" s="6"/>
      <c r="M40" s="6"/>
    </row>
    <row r="41" spans="1:13" ht="30">
      <c r="A41" s="21" t="s">
        <v>84</v>
      </c>
      <c r="B41" s="31" t="s">
        <v>85</v>
      </c>
      <c r="C41" s="45">
        <v>1</v>
      </c>
      <c r="D41" s="41">
        <v>4</v>
      </c>
      <c r="E41" s="65"/>
      <c r="F41" s="71"/>
      <c r="G41" s="42">
        <v>4</v>
      </c>
      <c r="H41" s="72"/>
      <c r="I41" s="77"/>
      <c r="J41" s="44">
        <v>4</v>
      </c>
      <c r="K41" s="46"/>
      <c r="L41" s="6"/>
      <c r="M41" s="6"/>
    </row>
    <row r="42" spans="1:13" ht="104.25" customHeight="1">
      <c r="A42" s="21" t="s">
        <v>86</v>
      </c>
      <c r="B42" s="31" t="s">
        <v>87</v>
      </c>
      <c r="C42" s="45">
        <v>0</v>
      </c>
      <c r="D42" s="41">
        <v>3</v>
      </c>
      <c r="E42" s="65" t="s">
        <v>88</v>
      </c>
      <c r="F42" s="71"/>
      <c r="G42" s="42">
        <v>3</v>
      </c>
      <c r="H42" s="72"/>
      <c r="I42" s="77"/>
      <c r="J42" s="44">
        <v>3</v>
      </c>
      <c r="K42" s="46"/>
      <c r="L42" s="6"/>
      <c r="M42" s="6"/>
    </row>
    <row r="43" spans="1:13" ht="45">
      <c r="A43" s="21" t="s">
        <v>89</v>
      </c>
      <c r="B43" s="31" t="s">
        <v>90</v>
      </c>
      <c r="C43" s="45">
        <v>0</v>
      </c>
      <c r="D43" s="41">
        <v>2</v>
      </c>
      <c r="E43" s="65" t="s">
        <v>91</v>
      </c>
      <c r="F43" s="71"/>
      <c r="G43" s="42">
        <v>2</v>
      </c>
      <c r="H43" s="72"/>
      <c r="I43" s="77"/>
      <c r="J43" s="44">
        <v>2</v>
      </c>
      <c r="K43" s="46"/>
      <c r="L43" s="6"/>
    </row>
    <row r="44" spans="1:13" ht="60">
      <c r="A44" s="21" t="s">
        <v>92</v>
      </c>
      <c r="B44" s="31" t="s">
        <v>93</v>
      </c>
      <c r="C44" s="35">
        <v>0</v>
      </c>
      <c r="D44" s="32">
        <v>2</v>
      </c>
      <c r="E44" s="36" t="s">
        <v>94</v>
      </c>
      <c r="F44" s="37"/>
      <c r="G44" s="33">
        <v>2</v>
      </c>
      <c r="H44" s="38"/>
      <c r="I44" s="39"/>
      <c r="J44" s="34">
        <v>2</v>
      </c>
      <c r="K44" s="40"/>
      <c r="L44" s="6"/>
      <c r="M44" s="6"/>
    </row>
    <row r="45" spans="1:13">
      <c r="A45" s="21" t="s">
        <v>95</v>
      </c>
      <c r="B45" s="31" t="s">
        <v>96</v>
      </c>
      <c r="C45" s="35">
        <v>1</v>
      </c>
      <c r="D45" s="32">
        <v>3</v>
      </c>
      <c r="E45" s="36"/>
      <c r="F45" s="37"/>
      <c r="G45" s="33">
        <v>3</v>
      </c>
      <c r="H45" s="38"/>
      <c r="I45" s="39"/>
      <c r="J45" s="34">
        <v>3</v>
      </c>
      <c r="K45" s="40"/>
      <c r="L45" s="6"/>
      <c r="M45" s="6"/>
    </row>
    <row r="46" spans="1:13" ht="30">
      <c r="A46" s="21" t="s">
        <v>97</v>
      </c>
      <c r="B46" s="31" t="s">
        <v>98</v>
      </c>
      <c r="C46" s="45">
        <f>2.5/3</f>
        <v>0.83333333333333337</v>
      </c>
      <c r="D46" s="41">
        <v>3</v>
      </c>
      <c r="E46" s="65" t="s">
        <v>99</v>
      </c>
      <c r="F46" s="71"/>
      <c r="G46" s="42">
        <v>3</v>
      </c>
      <c r="H46" s="72"/>
      <c r="I46" s="77"/>
      <c r="J46" s="44">
        <v>3</v>
      </c>
      <c r="K46" s="46"/>
      <c r="L46" s="6"/>
      <c r="M46" s="6"/>
    </row>
    <row r="47" spans="1:13" ht="75">
      <c r="A47" s="21" t="s">
        <v>100</v>
      </c>
      <c r="B47" s="31" t="s">
        <v>101</v>
      </c>
      <c r="C47" s="45">
        <v>0</v>
      </c>
      <c r="D47" s="41">
        <v>6</v>
      </c>
      <c r="E47" s="65" t="s">
        <v>102</v>
      </c>
      <c r="F47" s="71"/>
      <c r="G47" s="42">
        <v>6</v>
      </c>
      <c r="H47" s="72"/>
      <c r="I47" s="77"/>
      <c r="J47" s="44">
        <v>6</v>
      </c>
      <c r="K47" s="46"/>
      <c r="L47" s="6"/>
      <c r="M47" s="6"/>
    </row>
    <row r="48" spans="1:13" ht="69.75" customHeight="1">
      <c r="A48" s="21" t="s">
        <v>103</v>
      </c>
      <c r="B48" s="31" t="s">
        <v>104</v>
      </c>
      <c r="C48" s="45">
        <v>0</v>
      </c>
      <c r="D48" s="41">
        <v>8</v>
      </c>
      <c r="E48" s="65" t="s">
        <v>105</v>
      </c>
      <c r="F48" s="71"/>
      <c r="G48" s="42">
        <v>8</v>
      </c>
      <c r="H48" s="72"/>
      <c r="I48" s="77"/>
      <c r="J48" s="44">
        <v>8</v>
      </c>
      <c r="K48" s="46"/>
      <c r="L48" s="6"/>
      <c r="M48" s="6"/>
    </row>
    <row r="49" spans="1:13" ht="75">
      <c r="A49" s="21" t="s">
        <v>106</v>
      </c>
      <c r="B49" s="31" t="s">
        <v>107</v>
      </c>
      <c r="C49" s="45">
        <v>0</v>
      </c>
      <c r="D49" s="41">
        <v>6</v>
      </c>
      <c r="E49" s="65" t="s">
        <v>108</v>
      </c>
      <c r="F49" s="71"/>
      <c r="G49" s="42">
        <v>6</v>
      </c>
      <c r="H49" s="72"/>
      <c r="I49" s="77"/>
      <c r="J49" s="44">
        <v>6</v>
      </c>
      <c r="K49" s="46"/>
      <c r="L49" s="6"/>
      <c r="M49" s="6"/>
    </row>
    <row r="50" spans="1:13">
      <c r="A50" s="21" t="s">
        <v>109</v>
      </c>
      <c r="B50" s="31" t="s">
        <v>110</v>
      </c>
      <c r="C50" s="45">
        <v>1</v>
      </c>
      <c r="D50" s="41">
        <v>3</v>
      </c>
      <c r="E50" s="65"/>
      <c r="F50" s="71"/>
      <c r="G50" s="42">
        <v>3</v>
      </c>
      <c r="H50" s="72"/>
      <c r="I50" s="77"/>
      <c r="J50" s="44">
        <v>3</v>
      </c>
      <c r="K50" s="46"/>
      <c r="L50" s="6"/>
      <c r="M50" s="6"/>
    </row>
    <row r="51" spans="1:13" s="97" customFormat="1" ht="16.5" thickBot="1">
      <c r="A51" s="265" t="s">
        <v>34</v>
      </c>
      <c r="B51" s="266"/>
      <c r="C51" s="132">
        <f>SUMPRODUCT(C40:C50,D40:D50)</f>
        <v>13.5</v>
      </c>
      <c r="D51" s="99">
        <f>SUM(D40:D50)</f>
        <v>41</v>
      </c>
      <c r="E51" s="100"/>
      <c r="F51" s="123">
        <f>SUMPRODUCT(F40:F50,G40:G50)</f>
        <v>0</v>
      </c>
      <c r="G51" s="91">
        <f>SUM(G40:G50)</f>
        <v>41</v>
      </c>
      <c r="H51" s="92"/>
      <c r="I51" s="93">
        <f>SUMPRODUCT(I40:I50,J40:J50)</f>
        <v>0</v>
      </c>
      <c r="J51" s="94">
        <f>SUM(J40:J50)</f>
        <v>41</v>
      </c>
      <c r="K51" s="95"/>
      <c r="L51" s="96"/>
      <c r="M51" s="96"/>
    </row>
    <row r="52" spans="1:13" ht="18.399999999999999" customHeight="1">
      <c r="A52" s="238" t="s">
        <v>111</v>
      </c>
      <c r="B52" s="239"/>
      <c r="C52" s="273" t="s">
        <v>17</v>
      </c>
      <c r="D52" s="274"/>
      <c r="E52" s="60" t="s">
        <v>18</v>
      </c>
      <c r="F52" s="273" t="s">
        <v>17</v>
      </c>
      <c r="G52" s="274"/>
      <c r="H52" s="60"/>
      <c r="I52" s="273" t="s">
        <v>17</v>
      </c>
      <c r="J52" s="274"/>
      <c r="K52" s="60"/>
      <c r="L52" s="15"/>
      <c r="M52" s="5"/>
    </row>
    <row r="53" spans="1:13" ht="45">
      <c r="A53" s="78" t="s">
        <v>112</v>
      </c>
      <c r="B53" s="79" t="s">
        <v>113</v>
      </c>
      <c r="C53" s="112">
        <f>1/2</f>
        <v>0.5</v>
      </c>
      <c r="D53" s="61">
        <v>2</v>
      </c>
      <c r="E53" s="113" t="s">
        <v>114</v>
      </c>
      <c r="F53" s="109"/>
      <c r="G53" s="110">
        <v>2</v>
      </c>
      <c r="H53" s="111"/>
      <c r="I53" s="127"/>
      <c r="J53" s="128">
        <v>2</v>
      </c>
      <c r="K53" s="129"/>
      <c r="L53" s="6"/>
      <c r="M53" s="6"/>
    </row>
    <row r="54" spans="1:13" ht="60">
      <c r="A54" s="21" t="s">
        <v>115</v>
      </c>
      <c r="B54" s="31" t="s">
        <v>116</v>
      </c>
      <c r="C54" s="45">
        <f>1/2</f>
        <v>0.5</v>
      </c>
      <c r="D54" s="41">
        <v>2</v>
      </c>
      <c r="E54" s="65" t="s">
        <v>117</v>
      </c>
      <c r="F54" s="71"/>
      <c r="G54" s="42">
        <v>2</v>
      </c>
      <c r="H54" s="72"/>
      <c r="I54" s="130"/>
      <c r="J54" s="124">
        <v>2</v>
      </c>
      <c r="K54" s="131"/>
      <c r="L54" s="6"/>
      <c r="M54" s="6"/>
    </row>
    <row r="55" spans="1:13">
      <c r="A55" s="56" t="s">
        <v>118</v>
      </c>
      <c r="B55" s="31" t="s">
        <v>119</v>
      </c>
      <c r="C55" s="45">
        <v>1</v>
      </c>
      <c r="D55" s="41">
        <v>1</v>
      </c>
      <c r="E55" s="65"/>
      <c r="F55" s="71"/>
      <c r="G55" s="42">
        <v>1</v>
      </c>
      <c r="H55" s="72"/>
      <c r="I55" s="130"/>
      <c r="J55" s="124">
        <v>1</v>
      </c>
      <c r="K55" s="131"/>
      <c r="L55" s="6"/>
      <c r="M55" s="6"/>
    </row>
    <row r="56" spans="1:13" ht="105">
      <c r="A56" s="56" t="s">
        <v>120</v>
      </c>
      <c r="B56" s="31" t="s">
        <v>121</v>
      </c>
      <c r="C56" s="45">
        <f>(4-2)/4</f>
        <v>0.5</v>
      </c>
      <c r="D56" s="41">
        <v>4</v>
      </c>
      <c r="E56" s="65" t="s">
        <v>122</v>
      </c>
      <c r="F56" s="71"/>
      <c r="G56" s="42">
        <v>4</v>
      </c>
      <c r="H56" s="72"/>
      <c r="I56" s="130"/>
      <c r="J56" s="124">
        <v>4</v>
      </c>
      <c r="K56" s="131"/>
      <c r="L56" s="6"/>
      <c r="M56" s="6"/>
    </row>
    <row r="57" spans="1:13" ht="45">
      <c r="A57" s="21" t="s">
        <v>123</v>
      </c>
      <c r="B57" s="31" t="s">
        <v>124</v>
      </c>
      <c r="C57" s="45">
        <v>1</v>
      </c>
      <c r="D57" s="41">
        <v>2</v>
      </c>
      <c r="E57" s="65"/>
      <c r="F57" s="71"/>
      <c r="G57" s="42">
        <v>2</v>
      </c>
      <c r="H57" s="72"/>
      <c r="I57" s="130"/>
      <c r="J57" s="124">
        <v>2</v>
      </c>
      <c r="K57" s="131"/>
      <c r="L57" s="7"/>
      <c r="M57" s="6"/>
    </row>
    <row r="58" spans="1:13" s="97" customFormat="1" ht="16.5" thickBot="1">
      <c r="A58" s="265" t="s">
        <v>34</v>
      </c>
      <c r="B58" s="266"/>
      <c r="C58" s="98">
        <f>SUMPRODUCT(C53:C57,D53:D57)</f>
        <v>7</v>
      </c>
      <c r="D58" s="99">
        <f>SUM(D53:D57)</f>
        <v>11</v>
      </c>
      <c r="E58" s="100"/>
      <c r="F58" s="101">
        <f>SUMPRODUCT(F53:F57,G53:G57)</f>
        <v>0</v>
      </c>
      <c r="G58" s="102">
        <f>SUM(G53:G57)</f>
        <v>11</v>
      </c>
      <c r="H58" s="103"/>
      <c r="I58" s="93">
        <f>SUMPRODUCT(I53:I57,J53:J57)</f>
        <v>0</v>
      </c>
      <c r="J58" s="94">
        <f>SUM(J53:J57)</f>
        <v>11</v>
      </c>
      <c r="K58" s="95"/>
      <c r="L58" s="96"/>
      <c r="M58" s="96"/>
    </row>
    <row r="59" spans="1:13" ht="18.399999999999999" customHeight="1" thickBot="1">
      <c r="A59" s="231" t="s">
        <v>2</v>
      </c>
      <c r="B59" s="232"/>
      <c r="C59" s="232"/>
      <c r="D59" s="232"/>
      <c r="E59" s="232"/>
      <c r="F59" s="232"/>
      <c r="G59" s="232"/>
      <c r="H59" s="232"/>
      <c r="I59" s="232"/>
      <c r="J59" s="232"/>
      <c r="K59" s="233"/>
      <c r="L59" s="5"/>
      <c r="M59" s="5"/>
    </row>
    <row r="60" spans="1:13">
      <c r="A60" s="234" t="s">
        <v>125</v>
      </c>
      <c r="B60" s="235"/>
      <c r="C60" s="133">
        <f t="shared" ref="C60:J60" si="0">C14+C21+C26+C32+C38+C51+C58</f>
        <v>46.75</v>
      </c>
      <c r="D60" s="63">
        <f t="shared" si="0"/>
        <v>100</v>
      </c>
      <c r="E60" s="64"/>
      <c r="F60" s="134">
        <f t="shared" si="0"/>
        <v>0</v>
      </c>
      <c r="G60" s="69">
        <f t="shared" si="0"/>
        <v>100</v>
      </c>
      <c r="H60" s="70"/>
      <c r="I60" s="135">
        <f t="shared" si="0"/>
        <v>0</v>
      </c>
      <c r="J60" s="125">
        <f t="shared" si="0"/>
        <v>100</v>
      </c>
      <c r="K60" s="126"/>
      <c r="L60" s="7"/>
      <c r="M60" s="6"/>
    </row>
    <row r="61" spans="1:13" s="97" customFormat="1" ht="16.5" thickBot="1">
      <c r="A61" s="236" t="s">
        <v>126</v>
      </c>
      <c r="B61" s="237"/>
      <c r="C61" s="240">
        <f>C60/D60</f>
        <v>0.46750000000000003</v>
      </c>
      <c r="D61" s="241"/>
      <c r="E61" s="242"/>
      <c r="F61" s="243">
        <f>F60/G60</f>
        <v>0</v>
      </c>
      <c r="G61" s="244"/>
      <c r="H61" s="245"/>
      <c r="I61" s="246">
        <f>I60/J60</f>
        <v>0</v>
      </c>
      <c r="J61" s="247"/>
      <c r="K61" s="248"/>
      <c r="L61" s="136"/>
      <c r="M61" s="136"/>
    </row>
  </sheetData>
  <mergeCells count="48">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 ref="C8:D8"/>
    <mergeCell ref="F8:G8"/>
    <mergeCell ref="I8:J8"/>
    <mergeCell ref="C15:D15"/>
    <mergeCell ref="F15:G15"/>
    <mergeCell ref="I15:J15"/>
    <mergeCell ref="A38:B38"/>
    <mergeCell ref="A51:B51"/>
    <mergeCell ref="A58:B58"/>
    <mergeCell ref="A39:B39"/>
    <mergeCell ref="A33:B33"/>
    <mergeCell ref="A14:B14"/>
    <mergeCell ref="A26:B26"/>
    <mergeCell ref="A32:B32"/>
    <mergeCell ref="A8:B8"/>
    <mergeCell ref="A22:B22"/>
    <mergeCell ref="A27:B27"/>
    <mergeCell ref="A15:B15"/>
    <mergeCell ref="A21:B21"/>
    <mergeCell ref="N6:P6"/>
    <mergeCell ref="A6:A7"/>
    <mergeCell ref="C6:E6"/>
    <mergeCell ref="F6:H6"/>
    <mergeCell ref="A2:K2"/>
    <mergeCell ref="A4:K4"/>
    <mergeCell ref="I6:K6"/>
    <mergeCell ref="B6:B7"/>
    <mergeCell ref="A59:K59"/>
    <mergeCell ref="A60:B60"/>
    <mergeCell ref="A61:B61"/>
    <mergeCell ref="A52:B52"/>
    <mergeCell ref="C61:E61"/>
    <mergeCell ref="F61:H61"/>
    <mergeCell ref="I61:K61"/>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6"/>
  <sheetViews>
    <sheetView topLeftCell="A14" workbookViewId="0">
      <selection activeCell="F21" sqref="F21"/>
    </sheetView>
  </sheetViews>
  <sheetFormatPr defaultColWidth="9.140625" defaultRowHeight="15"/>
  <cols>
    <col min="1" max="1" width="50.5703125" style="138" customWidth="1"/>
    <col min="2" max="2" width="9.28515625" style="138" bestFit="1" customWidth="1"/>
    <col min="3" max="4" width="9.140625" style="138"/>
    <col min="5" max="5" width="11" style="138" bestFit="1" customWidth="1"/>
    <col min="6" max="6" width="11" style="138" customWidth="1"/>
    <col min="7" max="7" width="54.85546875" style="138" customWidth="1"/>
    <col min="8" max="16384" width="9.140625" style="138"/>
  </cols>
  <sheetData>
    <row r="2" spans="1:7" ht="18.75">
      <c r="A2" s="275" t="s">
        <v>10</v>
      </c>
      <c r="B2" s="275"/>
      <c r="C2" s="275"/>
      <c r="D2" s="275"/>
      <c r="E2" s="275"/>
      <c r="F2" s="275"/>
      <c r="G2" s="275"/>
    </row>
    <row r="3" spans="1:7">
      <c r="A3" s="139"/>
      <c r="B3" s="139"/>
      <c r="C3" s="140"/>
      <c r="D3" s="140"/>
      <c r="E3" s="139"/>
      <c r="F3" s="139"/>
      <c r="G3" s="140"/>
    </row>
    <row r="4" spans="1:7" ht="18.75">
      <c r="A4" s="137" t="s">
        <v>127</v>
      </c>
      <c r="B4" s="137"/>
      <c r="C4" s="137"/>
      <c r="D4" s="137"/>
      <c r="E4" s="137"/>
      <c r="F4" s="137"/>
      <c r="G4" s="137"/>
    </row>
    <row r="5" spans="1:7" ht="15.75" thickBot="1"/>
    <row r="6" spans="1:7" ht="24" thickBot="1">
      <c r="A6" s="283" t="s">
        <v>6</v>
      </c>
      <c r="B6" s="284"/>
      <c r="C6" s="284"/>
      <c r="D6" s="284"/>
      <c r="E6" s="284"/>
      <c r="F6" s="284"/>
      <c r="G6" s="285"/>
    </row>
    <row r="7" spans="1:7">
      <c r="A7" s="160" t="s">
        <v>128</v>
      </c>
      <c r="B7" s="286"/>
      <c r="C7" s="286"/>
      <c r="D7" s="286"/>
      <c r="E7" s="286"/>
      <c r="F7" s="286"/>
      <c r="G7" s="287"/>
    </row>
    <row r="8" spans="1:7">
      <c r="A8" s="209" t="s">
        <v>129</v>
      </c>
      <c r="B8" s="188" t="s">
        <v>14</v>
      </c>
      <c r="C8" s="188" t="s">
        <v>130</v>
      </c>
      <c r="D8" s="188" t="s">
        <v>4</v>
      </c>
      <c r="E8" s="188" t="s">
        <v>131</v>
      </c>
      <c r="F8" s="188" t="s">
        <v>17</v>
      </c>
      <c r="G8" s="189" t="s">
        <v>15</v>
      </c>
    </row>
    <row r="9" spans="1:7" ht="30">
      <c r="A9" s="148" t="s">
        <v>132</v>
      </c>
      <c r="B9" s="141">
        <f>5/5</f>
        <v>1</v>
      </c>
      <c r="C9" s="141">
        <v>0.75</v>
      </c>
      <c r="D9" s="141">
        <v>5</v>
      </c>
      <c r="E9" s="141">
        <f t="shared" ref="E9:E19" si="0">B9*C9*D9</f>
        <v>3.75</v>
      </c>
      <c r="F9" s="223" t="s">
        <v>18</v>
      </c>
      <c r="G9" s="225" t="s">
        <v>133</v>
      </c>
    </row>
    <row r="10" spans="1:7" ht="75">
      <c r="A10" s="190" t="s">
        <v>134</v>
      </c>
      <c r="B10" s="191">
        <v>0.5</v>
      </c>
      <c r="C10" s="191">
        <v>0.75</v>
      </c>
      <c r="D10" s="191">
        <v>5</v>
      </c>
      <c r="E10" s="191">
        <f t="shared" si="0"/>
        <v>1.875</v>
      </c>
      <c r="F10" s="224" t="s">
        <v>36</v>
      </c>
      <c r="G10" s="227" t="s">
        <v>135</v>
      </c>
    </row>
    <row r="11" spans="1:7" ht="180">
      <c r="A11" s="148" t="s">
        <v>136</v>
      </c>
      <c r="B11" s="226">
        <f>(18-5)/18</f>
        <v>0.72222222222222221</v>
      </c>
      <c r="C11" s="141">
        <v>0.75</v>
      </c>
      <c r="D11" s="141">
        <v>18</v>
      </c>
      <c r="E11" s="141">
        <f t="shared" si="0"/>
        <v>9.75</v>
      </c>
      <c r="F11" s="223" t="s">
        <v>18</v>
      </c>
      <c r="G11" s="225" t="s">
        <v>137</v>
      </c>
    </row>
    <row r="12" spans="1:7" ht="90">
      <c r="A12" s="190" t="s">
        <v>138</v>
      </c>
      <c r="B12" s="191">
        <f>13/16</f>
        <v>0.8125</v>
      </c>
      <c r="C12" s="191">
        <v>0.75</v>
      </c>
      <c r="D12" s="191">
        <v>16</v>
      </c>
      <c r="E12" s="191">
        <f t="shared" si="0"/>
        <v>9.75</v>
      </c>
      <c r="F12" s="224" t="s">
        <v>36</v>
      </c>
      <c r="G12" s="227" t="s">
        <v>139</v>
      </c>
    </row>
    <row r="13" spans="1:7" ht="180">
      <c r="A13" s="148" t="s">
        <v>140</v>
      </c>
      <c r="B13" s="141">
        <f>7/10</f>
        <v>0.7</v>
      </c>
      <c r="C13" s="141">
        <v>0.75</v>
      </c>
      <c r="D13" s="141">
        <v>10</v>
      </c>
      <c r="E13" s="141">
        <f t="shared" si="0"/>
        <v>5.2499999999999991</v>
      </c>
      <c r="F13" s="223" t="s">
        <v>18</v>
      </c>
      <c r="G13" s="225" t="s">
        <v>141</v>
      </c>
    </row>
    <row r="14" spans="1:7" ht="75">
      <c r="A14" s="148" t="s">
        <v>142</v>
      </c>
      <c r="B14" s="141">
        <f>7/8</f>
        <v>0.875</v>
      </c>
      <c r="C14" s="141">
        <v>1</v>
      </c>
      <c r="D14" s="141">
        <v>8</v>
      </c>
      <c r="E14" s="141">
        <f t="shared" si="0"/>
        <v>7</v>
      </c>
      <c r="F14" s="223" t="s">
        <v>36</v>
      </c>
      <c r="G14" s="225" t="s">
        <v>143</v>
      </c>
    </row>
    <row r="15" spans="1:7" ht="60">
      <c r="A15" s="190" t="s">
        <v>144</v>
      </c>
      <c r="B15" s="228">
        <f>(12-1)/12</f>
        <v>0.91666666666666663</v>
      </c>
      <c r="C15" s="191">
        <v>0.75</v>
      </c>
      <c r="D15" s="191">
        <v>12</v>
      </c>
      <c r="E15" s="191">
        <f t="shared" si="0"/>
        <v>8.25</v>
      </c>
      <c r="F15" s="224" t="s">
        <v>18</v>
      </c>
      <c r="G15" s="227" t="s">
        <v>145</v>
      </c>
    </row>
    <row r="16" spans="1:7" ht="90">
      <c r="A16" s="148" t="s">
        <v>146</v>
      </c>
      <c r="B16" s="141">
        <v>0.2</v>
      </c>
      <c r="C16" s="141">
        <v>1</v>
      </c>
      <c r="D16" s="141">
        <v>10</v>
      </c>
      <c r="E16" s="141">
        <f t="shared" si="0"/>
        <v>2</v>
      </c>
      <c r="F16" s="223" t="s">
        <v>36</v>
      </c>
      <c r="G16" s="225" t="s">
        <v>147</v>
      </c>
    </row>
    <row r="17" spans="1:7" ht="30">
      <c r="A17" s="190" t="s">
        <v>148</v>
      </c>
      <c r="B17" s="191">
        <v>1</v>
      </c>
      <c r="C17" s="191">
        <v>0.75</v>
      </c>
      <c r="D17" s="191">
        <v>4</v>
      </c>
      <c r="E17" s="191">
        <f t="shared" si="0"/>
        <v>3</v>
      </c>
      <c r="F17" s="224" t="s">
        <v>18</v>
      </c>
      <c r="G17" s="227" t="s">
        <v>149</v>
      </c>
    </row>
    <row r="18" spans="1:7" ht="90">
      <c r="A18" s="148" t="s">
        <v>150</v>
      </c>
      <c r="B18" s="141">
        <v>0</v>
      </c>
      <c r="C18" s="141">
        <v>0</v>
      </c>
      <c r="D18" s="141">
        <v>6</v>
      </c>
      <c r="E18" s="141">
        <f t="shared" si="0"/>
        <v>0</v>
      </c>
      <c r="F18" s="230" t="s">
        <v>36</v>
      </c>
      <c r="G18" s="225" t="s">
        <v>151</v>
      </c>
    </row>
    <row r="19" spans="1:7">
      <c r="A19" s="190" t="s">
        <v>152</v>
      </c>
      <c r="B19" s="191">
        <v>1</v>
      </c>
      <c r="C19" s="191">
        <v>1</v>
      </c>
      <c r="D19" s="191">
        <v>6</v>
      </c>
      <c r="E19" s="191">
        <f t="shared" si="0"/>
        <v>6</v>
      </c>
      <c r="F19" s="224" t="s">
        <v>18</v>
      </c>
      <c r="G19" s="192"/>
    </row>
    <row r="20" spans="1:7">
      <c r="A20" s="170" t="s">
        <v>153</v>
      </c>
      <c r="B20" s="288"/>
      <c r="C20" s="288"/>
      <c r="D20" s="222">
        <f>SUM(D9:D19)</f>
        <v>100</v>
      </c>
      <c r="E20" s="171">
        <f>SUM(E9:E19)/D20 + E22*D22 + E21*D21</f>
        <v>0.54375000000000007</v>
      </c>
      <c r="F20" s="173"/>
      <c r="G20" s="172"/>
    </row>
    <row r="21" spans="1:7">
      <c r="A21" s="190" t="s">
        <v>154</v>
      </c>
      <c r="B21" s="193"/>
      <c r="C21" s="193"/>
      <c r="D21" s="194">
        <v>-0.15</v>
      </c>
      <c r="E21" s="193">
        <v>0.15</v>
      </c>
      <c r="F21" s="193"/>
      <c r="G21" s="195" t="s">
        <v>155</v>
      </c>
    </row>
    <row r="22" spans="1:7" ht="15.75" thickBot="1">
      <c r="A22" s="149" t="s">
        <v>156</v>
      </c>
      <c r="B22" s="150"/>
      <c r="C22" s="150"/>
      <c r="D22" s="151">
        <v>-0.2</v>
      </c>
      <c r="E22" s="150"/>
      <c r="F22" s="150"/>
      <c r="G22" s="152"/>
    </row>
    <row r="23" spans="1:7" ht="24" thickBot="1">
      <c r="A23" s="289" t="s">
        <v>7</v>
      </c>
      <c r="B23" s="290"/>
      <c r="C23" s="290"/>
      <c r="D23" s="290"/>
      <c r="E23" s="290"/>
      <c r="F23" s="290"/>
      <c r="G23" s="291"/>
    </row>
    <row r="24" spans="1:7" ht="15.75" customHeight="1">
      <c r="A24" s="159" t="s">
        <v>128</v>
      </c>
      <c r="B24" s="276"/>
      <c r="C24" s="276"/>
      <c r="D24" s="276"/>
      <c r="E24" s="276"/>
      <c r="F24" s="276"/>
      <c r="G24" s="277"/>
    </row>
    <row r="25" spans="1:7">
      <c r="A25" s="208" t="s">
        <v>129</v>
      </c>
      <c r="B25" s="196" t="s">
        <v>14</v>
      </c>
      <c r="C25" s="196" t="s">
        <v>130</v>
      </c>
      <c r="D25" s="196" t="s">
        <v>4</v>
      </c>
      <c r="E25" s="196" t="s">
        <v>131</v>
      </c>
      <c r="F25" s="196" t="s">
        <v>17</v>
      </c>
      <c r="G25" s="197" t="s">
        <v>15</v>
      </c>
    </row>
    <row r="26" spans="1:7">
      <c r="A26" s="153" t="s">
        <v>157</v>
      </c>
      <c r="B26" s="142">
        <v>0</v>
      </c>
      <c r="C26" s="142">
        <v>0</v>
      </c>
      <c r="D26" s="142">
        <v>24</v>
      </c>
      <c r="E26" s="142">
        <f>B26*C26*D26</f>
        <v>0</v>
      </c>
      <c r="F26" s="142"/>
      <c r="G26" s="161"/>
    </row>
    <row r="27" spans="1:7">
      <c r="A27" s="198" t="s">
        <v>158</v>
      </c>
      <c r="B27" s="199">
        <v>0</v>
      </c>
      <c r="C27" s="199">
        <v>0</v>
      </c>
      <c r="D27" s="199">
        <v>8</v>
      </c>
      <c r="E27" s="199">
        <f t="shared" ref="E27:E35" si="1">B27*C27*D27</f>
        <v>0</v>
      </c>
      <c r="F27" s="199"/>
      <c r="G27" s="200"/>
    </row>
    <row r="28" spans="1:7">
      <c r="A28" s="153" t="s">
        <v>159</v>
      </c>
      <c r="B28" s="142">
        <v>0</v>
      </c>
      <c r="C28" s="142">
        <v>0</v>
      </c>
      <c r="D28" s="142">
        <v>10</v>
      </c>
      <c r="E28" s="142">
        <f t="shared" si="1"/>
        <v>0</v>
      </c>
      <c r="F28" s="142"/>
      <c r="G28" s="161"/>
    </row>
    <row r="29" spans="1:7" ht="30">
      <c r="A29" s="198" t="s">
        <v>160</v>
      </c>
      <c r="B29" s="199">
        <v>0</v>
      </c>
      <c r="C29" s="199">
        <v>0</v>
      </c>
      <c r="D29" s="199">
        <v>8</v>
      </c>
      <c r="E29" s="199">
        <f t="shared" si="1"/>
        <v>0</v>
      </c>
      <c r="F29" s="199"/>
      <c r="G29" s="200"/>
    </row>
    <row r="30" spans="1:7" ht="30">
      <c r="A30" s="153" t="s">
        <v>161</v>
      </c>
      <c r="B30" s="142">
        <v>0</v>
      </c>
      <c r="C30" s="142">
        <v>0</v>
      </c>
      <c r="D30" s="142">
        <v>10</v>
      </c>
      <c r="E30" s="142">
        <f t="shared" si="1"/>
        <v>0</v>
      </c>
      <c r="F30" s="142"/>
      <c r="G30" s="161"/>
    </row>
    <row r="31" spans="1:7">
      <c r="A31" s="198" t="s">
        <v>162</v>
      </c>
      <c r="B31" s="199">
        <v>0</v>
      </c>
      <c r="C31" s="199">
        <v>0</v>
      </c>
      <c r="D31" s="199">
        <v>12</v>
      </c>
      <c r="E31" s="199">
        <f t="shared" si="1"/>
        <v>0</v>
      </c>
      <c r="F31" s="199"/>
      <c r="G31" s="200"/>
    </row>
    <row r="32" spans="1:7">
      <c r="A32" s="153" t="s">
        <v>163</v>
      </c>
      <c r="B32" s="142">
        <v>0</v>
      </c>
      <c r="C32" s="142">
        <v>0</v>
      </c>
      <c r="D32" s="142">
        <v>10</v>
      </c>
      <c r="E32" s="142">
        <f t="shared" si="1"/>
        <v>0</v>
      </c>
      <c r="F32" s="142"/>
      <c r="G32" s="161"/>
    </row>
    <row r="33" spans="1:7">
      <c r="A33" s="198" t="s">
        <v>164</v>
      </c>
      <c r="B33" s="199">
        <v>0</v>
      </c>
      <c r="C33" s="199">
        <v>0</v>
      </c>
      <c r="D33" s="199">
        <v>4</v>
      </c>
      <c r="E33" s="199">
        <f t="shared" si="1"/>
        <v>0</v>
      </c>
      <c r="F33" s="199"/>
      <c r="G33" s="200"/>
    </row>
    <row r="34" spans="1:7">
      <c r="A34" s="153" t="s">
        <v>165</v>
      </c>
      <c r="B34" s="142">
        <v>0</v>
      </c>
      <c r="C34" s="142">
        <v>0</v>
      </c>
      <c r="D34" s="142">
        <v>10</v>
      </c>
      <c r="E34" s="142">
        <f t="shared" si="1"/>
        <v>0</v>
      </c>
      <c r="F34" s="142"/>
      <c r="G34" s="161"/>
    </row>
    <row r="35" spans="1:7">
      <c r="A35" s="153" t="s">
        <v>166</v>
      </c>
      <c r="B35" s="142">
        <v>0</v>
      </c>
      <c r="C35" s="142">
        <v>0</v>
      </c>
      <c r="D35" s="142">
        <v>4</v>
      </c>
      <c r="E35" s="142">
        <f t="shared" si="1"/>
        <v>0</v>
      </c>
      <c r="F35" s="142"/>
      <c r="G35" s="161"/>
    </row>
    <row r="36" spans="1:7">
      <c r="A36" s="166" t="s">
        <v>153</v>
      </c>
      <c r="B36" s="167"/>
      <c r="C36" s="167"/>
      <c r="D36" s="167">
        <f>SUM(D26:D35)</f>
        <v>100</v>
      </c>
      <c r="E36" s="168">
        <f>SUM(E26:E35)/D36 + E37*D37 + E38*D38 + E39*D39</f>
        <v>0</v>
      </c>
      <c r="F36" s="168"/>
      <c r="G36" s="169"/>
    </row>
    <row r="37" spans="1:7">
      <c r="A37" s="198" t="s">
        <v>154</v>
      </c>
      <c r="B37" s="201"/>
      <c r="C37" s="201"/>
      <c r="D37" s="202">
        <v>-0.15</v>
      </c>
      <c r="E37" s="201"/>
      <c r="F37" s="201"/>
      <c r="G37" s="203"/>
    </row>
    <row r="38" spans="1:7">
      <c r="A38" s="153" t="s">
        <v>167</v>
      </c>
      <c r="B38" s="143"/>
      <c r="C38" s="143"/>
      <c r="D38" s="144">
        <v>-0.2</v>
      </c>
      <c r="E38" s="143"/>
      <c r="F38" s="143"/>
      <c r="G38" s="154"/>
    </row>
    <row r="39" spans="1:7" ht="15.75" thickBot="1">
      <c r="A39" s="204" t="s">
        <v>168</v>
      </c>
      <c r="B39" s="205"/>
      <c r="C39" s="205"/>
      <c r="D39" s="206">
        <v>-0.05</v>
      </c>
      <c r="E39" s="205"/>
      <c r="F39" s="205"/>
      <c r="G39" s="207"/>
    </row>
    <row r="40" spans="1:7" ht="24" thickBot="1">
      <c r="A40" s="278" t="s">
        <v>8</v>
      </c>
      <c r="B40" s="279"/>
      <c r="C40" s="279"/>
      <c r="D40" s="279"/>
      <c r="E40" s="279"/>
      <c r="F40" s="279"/>
      <c r="G40" s="280"/>
    </row>
    <row r="41" spans="1:7">
      <c r="A41" s="158" t="s">
        <v>128</v>
      </c>
      <c r="B41" s="281"/>
      <c r="C41" s="281"/>
      <c r="D41" s="281"/>
      <c r="E41" s="281"/>
      <c r="F41" s="281"/>
      <c r="G41" s="282"/>
    </row>
    <row r="42" spans="1:7">
      <c r="A42" s="177" t="s">
        <v>129</v>
      </c>
      <c r="B42" s="178" t="s">
        <v>14</v>
      </c>
      <c r="C42" s="178" t="s">
        <v>130</v>
      </c>
      <c r="D42" s="178" t="s">
        <v>4</v>
      </c>
      <c r="E42" s="178" t="s">
        <v>131</v>
      </c>
      <c r="F42" s="179" t="s">
        <v>17</v>
      </c>
      <c r="G42" s="180" t="s">
        <v>15</v>
      </c>
    </row>
    <row r="43" spans="1:7">
      <c r="A43" s="155" t="s">
        <v>169</v>
      </c>
      <c r="B43" s="145">
        <v>0</v>
      </c>
      <c r="C43" s="145">
        <v>0</v>
      </c>
      <c r="D43" s="145">
        <v>14</v>
      </c>
      <c r="E43" s="145">
        <f t="shared" ref="E43:E52" si="2">B43*C43*D43</f>
        <v>0</v>
      </c>
      <c r="F43" s="145"/>
      <c r="G43" s="156"/>
    </row>
    <row r="44" spans="1:7">
      <c r="A44" s="174" t="s">
        <v>170</v>
      </c>
      <c r="B44" s="175">
        <v>0</v>
      </c>
      <c r="C44" s="175">
        <v>0</v>
      </c>
      <c r="D44" s="175">
        <v>10</v>
      </c>
      <c r="E44" s="175">
        <f t="shared" si="2"/>
        <v>0</v>
      </c>
      <c r="F44" s="175"/>
      <c r="G44" s="176"/>
    </row>
    <row r="45" spans="1:7">
      <c r="A45" s="155" t="s">
        <v>171</v>
      </c>
      <c r="B45" s="145">
        <v>0</v>
      </c>
      <c r="C45" s="145">
        <v>0</v>
      </c>
      <c r="D45" s="145">
        <v>12</v>
      </c>
      <c r="E45" s="145">
        <f t="shared" si="2"/>
        <v>0</v>
      </c>
      <c r="F45" s="145"/>
      <c r="G45" s="156"/>
    </row>
    <row r="46" spans="1:7">
      <c r="A46" s="174" t="s">
        <v>172</v>
      </c>
      <c r="B46" s="175">
        <v>0</v>
      </c>
      <c r="C46" s="175">
        <v>0</v>
      </c>
      <c r="D46" s="175">
        <v>18</v>
      </c>
      <c r="E46" s="175">
        <f t="shared" si="2"/>
        <v>0</v>
      </c>
      <c r="F46" s="175"/>
      <c r="G46" s="176"/>
    </row>
    <row r="47" spans="1:7">
      <c r="A47" s="155" t="s">
        <v>173</v>
      </c>
      <c r="B47" s="145">
        <v>0</v>
      </c>
      <c r="C47" s="145">
        <v>0</v>
      </c>
      <c r="D47" s="145">
        <v>16</v>
      </c>
      <c r="E47" s="145">
        <f t="shared" si="2"/>
        <v>0</v>
      </c>
      <c r="F47" s="145"/>
      <c r="G47" s="156"/>
    </row>
    <row r="48" spans="1:7">
      <c r="A48" s="174" t="s">
        <v>174</v>
      </c>
      <c r="B48" s="175">
        <v>0</v>
      </c>
      <c r="C48" s="175">
        <v>0</v>
      </c>
      <c r="D48" s="175">
        <v>6</v>
      </c>
      <c r="E48" s="175">
        <f t="shared" si="2"/>
        <v>0</v>
      </c>
      <c r="F48" s="175"/>
      <c r="G48" s="176"/>
    </row>
    <row r="49" spans="1:7">
      <c r="A49" s="155" t="s">
        <v>175</v>
      </c>
      <c r="B49" s="145">
        <v>0</v>
      </c>
      <c r="C49" s="145">
        <v>0</v>
      </c>
      <c r="D49" s="145">
        <v>6</v>
      </c>
      <c r="E49" s="145">
        <f t="shared" si="2"/>
        <v>0</v>
      </c>
      <c r="F49" s="145"/>
      <c r="G49" s="156"/>
    </row>
    <row r="50" spans="1:7">
      <c r="A50" s="174" t="s">
        <v>176</v>
      </c>
      <c r="B50" s="175">
        <v>0</v>
      </c>
      <c r="C50" s="175">
        <v>0</v>
      </c>
      <c r="D50" s="175">
        <v>6</v>
      </c>
      <c r="E50" s="175">
        <f t="shared" si="2"/>
        <v>0</v>
      </c>
      <c r="F50" s="175"/>
      <c r="G50" s="176"/>
    </row>
    <row r="51" spans="1:7">
      <c r="A51" s="155" t="s">
        <v>177</v>
      </c>
      <c r="B51" s="145">
        <v>0</v>
      </c>
      <c r="C51" s="145">
        <v>0</v>
      </c>
      <c r="D51" s="145">
        <v>8</v>
      </c>
      <c r="E51" s="145">
        <f t="shared" si="2"/>
        <v>0</v>
      </c>
      <c r="F51" s="145"/>
      <c r="G51" s="156"/>
    </row>
    <row r="52" spans="1:7">
      <c r="A52" s="174" t="s">
        <v>178</v>
      </c>
      <c r="B52" s="175">
        <v>0</v>
      </c>
      <c r="C52" s="175">
        <v>0</v>
      </c>
      <c r="D52" s="175">
        <v>4</v>
      </c>
      <c r="E52" s="175">
        <f t="shared" si="2"/>
        <v>0</v>
      </c>
      <c r="F52" s="175"/>
      <c r="G52" s="176"/>
    </row>
    <row r="53" spans="1:7">
      <c r="A53" s="162" t="s">
        <v>153</v>
      </c>
      <c r="B53" s="163"/>
      <c r="C53" s="163"/>
      <c r="D53" s="163">
        <f>SUM(D43:D52)</f>
        <v>100</v>
      </c>
      <c r="E53" s="164">
        <f>SUM(E43:E52)/D53 + D54*E54  + D55*E55 + D56*E56</f>
        <v>0</v>
      </c>
      <c r="F53" s="164"/>
      <c r="G53" s="165"/>
    </row>
    <row r="54" spans="1:7">
      <c r="A54" s="174" t="s">
        <v>154</v>
      </c>
      <c r="B54" s="181"/>
      <c r="C54" s="181"/>
      <c r="D54" s="182">
        <v>-0.15</v>
      </c>
      <c r="E54" s="181"/>
      <c r="F54" s="181"/>
      <c r="G54" s="183"/>
    </row>
    <row r="55" spans="1:7">
      <c r="A55" s="155" t="s">
        <v>167</v>
      </c>
      <c r="B55" s="146"/>
      <c r="C55" s="146"/>
      <c r="D55" s="147">
        <v>-0.2</v>
      </c>
      <c r="E55" s="146"/>
      <c r="F55" s="146"/>
      <c r="G55" s="157"/>
    </row>
    <row r="56" spans="1:7" ht="15.75" thickBot="1">
      <c r="A56" s="184" t="s">
        <v>168</v>
      </c>
      <c r="B56" s="185"/>
      <c r="C56" s="185"/>
      <c r="D56" s="186">
        <v>-0.05</v>
      </c>
      <c r="E56" s="185"/>
      <c r="F56" s="185"/>
      <c r="G56" s="187"/>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20" xr:uid="{CC44C972-8B8F-4678-BAEB-D51FFB0200E2}">
      <formula1>0</formula1>
      <formula2>1</formula2>
    </dataValidation>
    <dataValidation type="list" allowBlank="1" showInputMessage="1" showErrorMessage="1" sqref="C21 C43:C52 C9:C19"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2021-10-15T18:46:47Z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