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9"/>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BF3AF6E8-26AA-424D-BEFC-38D60A83CA4E}" xr6:coauthVersionLast="47" xr6:coauthVersionMax="47" xr10:uidLastSave="{00000000-0000-0000-0000-000000000000}"/>
  <bookViews>
    <workbookView xWindow="-120" yWindow="-120" windowWidth="29040" windowHeight="15840" tabRatio="500" firstSheet="2"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26" i="8" l="1"/>
  <c r="B28" i="8"/>
  <c r="F48" i="6"/>
  <c r="F47" i="6"/>
  <c r="F45" i="6"/>
  <c r="F44" i="6"/>
  <c r="F18" i="6"/>
  <c r="F17" i="6"/>
  <c r="F16" i="6"/>
  <c r="B33" i="8"/>
  <c r="B35" i="8"/>
  <c r="B34" i="8"/>
  <c r="F9" i="6"/>
  <c r="B32" i="8"/>
  <c r="B30" i="8"/>
  <c r="B31" i="8"/>
  <c r="F13" i="6"/>
  <c r="F11" i="6"/>
  <c r="F54" i="6"/>
  <c r="F37" i="6"/>
  <c r="F36" i="6"/>
  <c r="F35" i="6"/>
  <c r="F34" i="6"/>
  <c r="F25" i="6"/>
  <c r="F24" i="6"/>
  <c r="F23" i="6"/>
  <c r="F10" i="6"/>
  <c r="F57" i="6"/>
  <c r="F53" i="6"/>
  <c r="F55" i="6"/>
  <c r="F56" i="6"/>
  <c r="C11" i="6"/>
  <c r="C9" i="6"/>
  <c r="B14" i="8"/>
  <c r="B12" i="8"/>
  <c r="C46" i="6"/>
  <c r="C18" i="6"/>
  <c r="B15" i="8"/>
  <c r="B11" i="8"/>
  <c r="C56" i="6"/>
  <c r="C37" i="6"/>
  <c r="C35" i="6"/>
  <c r="C34" i="6"/>
  <c r="C24" i="6"/>
  <c r="C12" i="6"/>
  <c r="B13" i="8"/>
  <c r="B9" i="8"/>
  <c r="C54" i="6"/>
  <c r="C53" i="6"/>
  <c r="C23" i="6"/>
  <c r="C13" i="6"/>
  <c r="C10" i="6"/>
  <c r="E14" i="8"/>
  <c r="E48" i="8"/>
  <c r="E49" i="8"/>
  <c r="E50" i="8"/>
  <c r="E51" i="8"/>
  <c r="E52" i="8"/>
  <c r="E27" i="8"/>
  <c r="E28" i="8"/>
  <c r="E29" i="8"/>
  <c r="E30" i="8"/>
  <c r="E31" i="8"/>
  <c r="E32" i="8"/>
  <c r="E33" i="8"/>
  <c r="E34" i="8"/>
  <c r="E35" i="8"/>
  <c r="E11" i="8"/>
  <c r="E12" i="8"/>
  <c r="E13" i="8"/>
  <c r="E15" i="8"/>
  <c r="E16" i="8"/>
  <c r="E17" i="8"/>
  <c r="E18" i="8"/>
  <c r="E19" i="8"/>
  <c r="E10" i="8"/>
  <c r="G7" i="9" l="1"/>
  <c r="D53" i="8" l="1"/>
  <c r="D36" i="8"/>
  <c r="E9" i="8" l="1"/>
  <c r="D20" i="8"/>
  <c r="E26" i="8"/>
  <c r="E36" i="8" s="1"/>
  <c r="E43" i="8"/>
  <c r="E44" i="8"/>
  <c r="E45" i="8"/>
  <c r="E46" i="8"/>
  <c r="E47" i="8"/>
  <c r="E53" i="8" l="1"/>
  <c r="E20" i="8"/>
  <c r="B4" i="9"/>
  <c r="B6" i="9"/>
  <c r="B5" i="9"/>
  <c r="J58" i="6"/>
  <c r="I58" i="6"/>
  <c r="G58" i="6"/>
  <c r="F58" i="6"/>
  <c r="D58" i="6"/>
  <c r="C58" i="6"/>
  <c r="J51" i="6"/>
  <c r="I51" i="6"/>
  <c r="G51" i="6"/>
  <c r="F51" i="6"/>
  <c r="D51" i="6"/>
  <c r="C51" i="6"/>
  <c r="J38" i="6"/>
  <c r="I38" i="6"/>
  <c r="G38" i="6"/>
  <c r="F38" i="6"/>
  <c r="D38" i="6"/>
  <c r="C38" i="6"/>
  <c r="J32" i="6"/>
  <c r="I32" i="6"/>
  <c r="G32" i="6"/>
  <c r="F32" i="6"/>
  <c r="D32" i="6"/>
  <c r="C32" i="6"/>
  <c r="J26" i="6"/>
  <c r="I26" i="6"/>
  <c r="G26" i="6"/>
  <c r="F26" i="6"/>
  <c r="D26" i="6"/>
  <c r="C26" i="6"/>
  <c r="J21" i="6"/>
  <c r="I21" i="6"/>
  <c r="G21" i="6"/>
  <c r="F21" i="6"/>
  <c r="D21" i="6"/>
  <c r="C21" i="6"/>
  <c r="J14" i="6"/>
  <c r="I14" i="6"/>
  <c r="G14" i="6"/>
  <c r="F14" i="6"/>
  <c r="D14" i="6"/>
  <c r="C14" i="6"/>
  <c r="I60" i="6" l="1"/>
  <c r="J60" i="6"/>
  <c r="C60" i="6"/>
  <c r="D60" i="6"/>
  <c r="F60" i="6"/>
  <c r="G60" i="6"/>
  <c r="C61" i="6" l="1"/>
  <c r="C4" i="9" s="1"/>
  <c r="I61" i="6"/>
  <c r="C6" i="9" s="1"/>
  <c r="F61" i="6"/>
  <c r="C5" i="9" s="1"/>
  <c r="D6" i="9" l="1"/>
  <c r="G6" i="9" s="1"/>
  <c r="D5" i="9"/>
  <c r="G5" i="9" s="1"/>
  <c r="D4" i="9"/>
  <c r="G4" i="9" s="1"/>
</calcChain>
</file>

<file path=xl/sharedStrings.xml><?xml version="1.0" encoding="utf-8"?>
<sst xmlns="http://schemas.openxmlformats.org/spreadsheetml/2006/main" count="301" uniqueCount="208">
  <si>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</si>
  <si>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</si>
  <si>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</si>
  <si>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</si>
  <si>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</si>
  <si>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</si>
  <si>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</si>
  <si>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</si>
  <si>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</si>
  <si>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</si>
  <si>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</si>
  <si>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</si>
  <si>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</si>
  <si>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</si>
  <si>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</si>
  <si>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</si>
  <si>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Qualité des classes</t>
  </si>
  <si>
    <t>Correcteur</t>
  </si>
  <si>
    <t>GR</t>
  </si>
  <si>
    <t>1.1 Responsabilité</t>
  </si>
  <si>
    <t>La classe n'a qu'une responsabilitée et elle est non triviale.</t>
  </si>
  <si>
    <t>-0.5 SidebarComponent
-0.5 UserService
-0.5 VirtualPlayerService
sidebar component: recorrige
--- Recorrection ---
-0.5 MouseHandelingService
-0.5 UserService
-0.5 VirtualPlayerService
-0.5 ScrabbleLetters
-0.5 Dictionnary</t>
  </si>
  <si>
    <t>-0.5 Client:MessageServer
-0.5 Client:ChatService
-0.5 Client:UserService
-0.5 Server:MessageClient
-0.5 ModalUserVsPlayerComponent</t>
  </si>
  <si>
    <t>1.2 Nom</t>
  </si>
  <si>
    <t>Le nom de la classe est approprié. 
Utilisation appropriée des suffixes ({..}Component,{..}Controller, {..}Service, etc.). 
Le format à utiliser est le PascalCase</t>
  </si>
  <si>
    <t>valid-world.service.ts?</t>
  </si>
  <si>
    <t>-0 Client:EaselObject, pas besoin du Object
-0 Server:GameObject, pas besoin du Object</t>
  </si>
  <si>
    <t>1.3 Attributs</t>
  </si>
  <si>
    <t>La classe ne comporte pas d'attributs inutiles (incluant des getter/setter inutiles). 
Les attributs ne représentent que des états de la classe. 
Un attribut utilisé seulement dans les tests ne devrait pas exister.</t>
  </si>
  <si>
    <t>-0.25 LettersService:206
-0.5 ReserviceService:121
-0.25 ValidWordService:getCompressedWords
-0.5 VirtulPlayerService:252
-0.5 MessageService:replaceSpecialChar
--- Recorrection --- 
-0.25 PlayAreaComponent:first
-0.25 SidebarComponent: nameVr et getNameVrPlayer
-0.25 ModalUserVsPlayerComponent:userService
-0.25 GamePageComponent:userService
-0.25 ReserveService:size
-0.25 VirtualPlayerService:commandToSendVr</t>
  </si>
  <si>
    <t>Client:UserServicce:initArrayMessage
Client:reserverService:size</t>
  </si>
  <si>
    <t>1.4 Accessibilité</t>
  </si>
  <si>
    <t>La classe minimise l'accessibilité des membres (public/private/protected)</t>
  </si>
  <si>
    <t xml:space="preserve">-0.25 EaselLogisticsService:isEaselEmpty
-0.25 LettersService:137
-0.25 UserService:51, 59, 62
-0.25 MessageService:68
</t>
  </si>
  <si>
    <t>Client:LetterService:isWordStickedToAnother
Client:MessageService:isInside
Client:TemporaryCanvasService:decrementDirection
Client:TimerService:trigerPassCommand</t>
  </si>
  <si>
    <t>1.5 Valeur par défaut</t>
  </si>
  <si>
    <t>Les valeurs par défaut des attributs de la classe sont initialisés de manière constante (soit dans le constructeur partout, soit à la définition)</t>
  </si>
  <si>
    <t>-0.5 MessageService
-0.5 VirtualPlayerService
-0.5 ValidWordService
-0.5 UserService
-0.5 ReserveService
-0.5 PlayAreaComponent
-0.5 SideBarComponent</t>
  </si>
  <si>
    <t>-0.2 Client:ModalUserNameComponent
-0.2 Client:GamePageComponent
-0.2 Client:SidebarComponent
-0.2 Client:MessageService
-0.2 Client:MouseHandlingService
-0.2 Client:MultiplayerModeService
-0.2 Client:UserService
-0.2 Client:VirtualPlayerService
-0.2 Server:GameObject
-0.2 Server:Timer
-0.2 Server:SocketManagerService
-0.2 Server:ValidateWordService</t>
  </si>
  <si>
    <t>Sous-total</t>
  </si>
  <si>
    <t>2. Qualité des fonctions</t>
  </si>
  <si>
    <t>KL</t>
  </si>
  <si>
    <t>2.1 Nom</t>
  </si>
  <si>
    <t>Les noms des fonctions sont précis et décrivent les tâches voulues. 
Le format à utiliser doit être uniforme dans tous les fichiers (camelCase, PascalCase, ...)</t>
  </si>
  <si>
    <t>-2 la mention du type de retour doit être consistant.</t>
  </si>
  <si>
    <t>warning: findNextEmptyTile() retourne un booleen 
-0.25: virtual-player.service.ts: caclculateGeneratedWordPoints()
-0.25: socket-manager.service.ts : initiliaseSocket()</t>
  </si>
  <si>
    <t>2.2 Utilité</t>
  </si>
  <si>
    <t xml:space="preserve">Chaque fonction n'a qu'une seule utilité, elle ne peut pas être fragmentée en plusieurs fonctions et elle est facilement lisible. </t>
  </si>
  <si>
    <t>-1 side-bar.component.ts:77
-1 side-bar.component.ts:147
-0.5 grid.service.ts: 86
-0.5 virtual-player.service.ts: 57</t>
  </si>
  <si>
    <t>-0.5 user.service.ts: detectSkipTurnBtn() retourne toujour true!</t>
  </si>
  <si>
    <t>2.3 Nombre de paramètres</t>
  </si>
  <si>
    <t>Les fonctions minimisent les paramètres en entrée (pas plus de trois).
Utilisation d'interfaces ou de classe pour des paramètres pouvant être regroupé logiquement.</t>
  </si>
  <si>
    <t>-0.5 virtual-player.service.ts: 255</t>
  </si>
  <si>
    <t>-0.5 valid-word.service.ts:274</t>
  </si>
  <si>
    <t>2.4 Fonction pure</t>
  </si>
  <si>
    <t>Les fonctions sont pures lorsque possible. Les effets secondaires sont minimisés</t>
  </si>
  <si>
    <t>2.5 Utilisation des paramètres</t>
  </si>
  <si>
    <t>Tous les paramètres de fonction sont utilisés</t>
  </si>
  <si>
    <t>3. Exceptions</t>
  </si>
  <si>
    <t>3.1 Messages d'erreurs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</si>
  <si>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</si>
  <si>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3.2 Valeurs limites</t>
  </si>
  <si>
    <t>Toute fonction doit gérer les valeurs limites de leurs paramètres</t>
  </si>
  <si>
    <t>-0.25 LettersService.placeLetter, placeLettersInScrable (faites la validation dans vos services au lieu de dans les components)
-0.25 EaselLogistiquesService:5
-0.25 LetterService:60</t>
  </si>
  <si>
    <t>3.3 Code asynchrone</t>
  </si>
  <si>
    <t>Tout code asynchrone (Promise, Observable ou Event) doit être géré adéquatement.</t>
  </si>
  <si>
    <t>Vous devez unsubscribe lorsque le component est détruit. Exemple pour Client:SidebarComponent
sizeSub = this.reserveService.sizeObs.subscribe(..)
ngOnDestroy() { this.sizeSub.unsubscribe() }</t>
  </si>
  <si>
    <t>4. Variables</t>
  </si>
  <si>
    <t>4.1 Groupement des constantes</t>
  </si>
  <si>
    <t xml:space="preserve">Les constantes sont regroupées en groupes logiques. Des variables d'environnement sont utilisées plutôt que des constantes pour les valeurs en lien avec l'environnement de déploiement (par exemple, SERVER_URL). </t>
  </si>
  <si>
    <t>4.2 Utilisation de constantes</t>
  </si>
  <si>
    <t>Les constantes doivent être utilisées seulement dans un contexte lié à la logique d'affaire. (mauvais exemple: const DEUX = 2, bon exemple : const WAIT_TIME = 5000)</t>
  </si>
  <si>
    <t>4.3 Variables locales</t>
  </si>
  <si>
    <t xml:space="preserve">L'utilisation d'une variable locale (let ou const) doit être justifiée par son utilisation. </t>
  </si>
  <si>
    <t>4.4 Nom</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</si>
  <si>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</si>
  <si>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-0.5 letter.ts:3
-0.5 valid-word.service.ts:50 (lett)</t>
  </si>
  <si>
    <t>5. Expression booléennes</t>
  </si>
  <si>
    <t>5.1 Expressions</t>
  </si>
  <si>
    <t>Les expression booléennes ne sont pas comparées à true ou false</t>
  </si>
  <si>
    <t>-0.5 EaselLogisticsService
-0.25 VirtualPlayerService
-0.25 PlayAreaComponent</t>
  </si>
  <si>
    <t>-0 Client:Join-User.Component.html
-0 Client:Vr-User.Component.html
-0.25 Client:EaselObject
-0 Client:Real-Player.Component.html
-0.25 Client:UserService</t>
  </si>
  <si>
    <t>5.2 Logique booléenne négative</t>
  </si>
  <si>
    <t>Minimiser la logique booléenne négative (ex: éviter "if (!notFound(...))")</t>
  </si>
  <si>
    <t>-0.25 EaselLogisitcsService:37
-0.25 VirtualPlayerService:326</t>
  </si>
  <si>
    <t>-0 Client:VrUserComponent:32
-0.25 Client:MessageService:55, 63</t>
  </si>
  <si>
    <t>5.3 Opérateurs ternaires</t>
  </si>
  <si>
    <t>Utilisation des opérateurs ternaires dans les bon scénario</t>
  </si>
  <si>
    <t>-2,5 MessageService:40,59,64,112,119
-0.5 UserService:52</t>
  </si>
  <si>
    <t>-0.25 Client:MessageService:55, 74, 79
-0.25 Client:TemporaryCanvasService: 112, 118
-0.25 Client:UserServiceL89, 97
-0.25 Client:EaselLogisticsService:36
-0.25 Client:MouseHandlingService:183
-0.25 Client:VirtualPlayerService:fitsTheProb
-0.25 Server:GameObject</t>
  </si>
  <si>
    <t>5.4 Prédicats</t>
  </si>
  <si>
    <t>Pas d'expressions booléennes complexes. 
Des prédicats sont utilisés pour simplifier les conditions complexes</t>
  </si>
  <si>
    <t>-0.25 SidebarComponent:78
-0.25 LettersService.wordIsAttached
-0.5 MessageService:isValid, 98</t>
  </si>
  <si>
    <t>-0.25 Client:GamePageComponent:75
-0 Client:SidebarComponent:108
-0 Client:RealPlayerComponent:26
-0.25 Client:LetterService
-0.25 Client:MouseHandlingService:84</t>
  </si>
  <si>
    <t>6. Qualité générale</t>
  </si>
  <si>
    <t>6.1 Arborescence et kebab-case</t>
  </si>
  <si>
    <t>Le projet suit une arborescence de fichier uniforme et stucturée (regroupement par objectifs des fichiers et par module). Les fichiers et dossiers doivent respecter le kebab-case.</t>
  </si>
  <si>
    <t>6.2 Sépration TS, HTML, CSS</t>
  </si>
  <si>
    <t>Il y a une séparation entre le code Typescript, HTML et CSS.</t>
  </si>
  <si>
    <t>6.3 Indentation et organisation</t>
  </si>
  <si>
    <t>Le code est correctement indenté et organisé en groupes logiques.</t>
  </si>
  <si>
    <t>-0.5 play-area.component.ts:espacement entre les fonctions
-0.5 main-page.components.ts: espacement 
-0.5 grid.service.ts: espacement
-0.5 letters.service.ts: espacement
-0.5 user.service.ts: espacement
-0.5 word-point.service.ts: espacement</t>
  </si>
  <si>
    <t xml:space="preserve">
-0.5 modal-user-name.component.ts:espacement
-0.5 modal-user-vs-player.component.ts:espacement
-0.5 game-page.component.ts:espacement
-0.5 play-area.component.ts:espacement
.........</t>
  </si>
  <si>
    <t>6.4 Langue de programmation</t>
  </si>
  <si>
    <t>La langue utilisée pour le nom des variables, des classes et des fonctions doit être uniforme pour tout le code source (les commentaires peuvent différer de la langue du code source mais doivent tout de même rester uniformes)</t>
  </si>
  <si>
    <t>-0.25 constants.ts:30,31
-1 message.service.ts:35,37131,142
-1 word-point.service.ts</t>
  </si>
  <si>
    <t>6.5 Commentaires</t>
  </si>
  <si>
    <t>Les commentaires, lorsque présents sont pertinents</t>
  </si>
  <si>
    <t>-0.5 side-bar.component.html
-0.5 vr-user.component.html
-0.5 modal-user-name.component.html
-0.5 game-page.component.html</t>
  </si>
  <si>
    <t>-0.5 modal-user-name.component.html</t>
  </si>
  <si>
    <t>6.6 Enums</t>
  </si>
  <si>
    <t>Le programme utilise des enums lorsqu'elles sont nécessaires</t>
  </si>
  <si>
    <t>-0.5 time.service.ts: 32,50
-1 virtual-player.service.ts:53,96,107
-0.5 virtual-player.service.ts:187: direction doit être un enum
-0.5 virtual-player.service.ts:228: command doit être un enum</t>
  </si>
  <si>
    <t>6.7 Utilisation des classes et interfaces</t>
  </si>
  <si>
    <t>Les objets anonymes Javascript ne sont pas utilisés, des classes ou des interfaces sont utilisés</t>
  </si>
  <si>
    <t>-0.5 user.service.ts: 135</t>
  </si>
  <si>
    <t>6.8 Duplication</t>
  </si>
  <si>
    <t>Il n'y a pas de duplication de code.</t>
  </si>
  <si>
    <t>-1.5 grid.service.ts: 86
-1.5 methode wordInEasel() dans trois services.
-2 word-point.service.ts:17, 31
-1 valid-word.service.ts: 245,281</t>
  </si>
  <si>
    <t>-1: sidebar.componernt.ts:148
-3:  grid.service.ts:137,167,181
-1 word-point.service.ts:12</t>
  </si>
  <si>
    <t>6.9 ESLint</t>
  </si>
  <si>
    <t>Aucune erreur ESLint non justifiée. (Des commentaires TODO sont acceptables). (25% de la note sera retirée par type d'erreur présente)
L'utilisation raisonnable de eslint:disable est tolérée dans les fichiers spec.ts.</t>
  </si>
  <si>
    <t>-1 side-bar.component.ts:59,76
-1 letters.service.ts: 205, 290
-0.5 message.service.ts:36
-0.5 reserve.service.ts:46</t>
  </si>
  <si>
    <t>-1: user-service.ts:17 : Ici pas besoins de disable le ts-lint. Il suffit de cast la valeur de retour du localStorage comme un string.
 Ex: localStorage.getItem('userName') as string</t>
  </si>
  <si>
    <t xml:space="preserve">6.10 Imbrication </t>
  </si>
  <si>
    <t>Les structures conditionnelles réduisent l'imbrication lorsque possible (reduce nesting).</t>
  </si>
  <si>
    <t>-3 side-bar.component.ts:77,147
-1 easel-logisctics.service.ts:74,96
-1 letters.service.ts: 150,185
-0.5 message.service.ts:54
-0.5 user.service.ts: 54</t>
  </si>
  <si>
    <t>-3: sidebar.componernt.ts:148, 241,281
-1 mouse-handling.service.ts:119
-0.5 temporary-canvas.service.ts: 169
-1 valid-word.service.ts:45
-0.5 virtual-player.service.ts:54
-0.5 pas besoin de else/else if quand vous faites :
if (condition) { 
    .... code ....
     break
} else {
  ... code ....
}</t>
  </si>
  <si>
    <t>6.11 Performance</t>
  </si>
  <si>
    <t>Le logiciel a une performance acceptable.</t>
  </si>
  <si>
    <t>7. Gestion de versions</t>
  </si>
  <si>
    <t>7.1 TAG</t>
  </si>
  <si>
    <t>La branche de production possède le bon TAG pour les remises de sprint (sprint1, sprint2, sprint3)</t>
  </si>
  <si>
    <t>-1 mauvais tag pour la remise (faites 2 tags différents)</t>
  </si>
  <si>
    <t>Mauvaise branche. La branche de remise doit être celle sur laquelle vous faites vos MR.</t>
  </si>
  <si>
    <t>7.2 Commit</t>
  </si>
  <si>
    <t>Chaque commit concerne une seule "issue" et les messages sont pertinents et suffisamment descriptifs pour chaque commit</t>
  </si>
  <si>
    <t xml:space="preserve">-0.5 ''toute la verif marche''
-0.5 ''vrfirstPlay''
</t>
  </si>
  <si>
    <t>3 nov "test sprint 2"
2 nov "fixing socket"
27 oct "style fix"
27 oct "rightClick"
25 oct "any to object"</t>
  </si>
  <si>
    <t>7.3 Branches mortes</t>
  </si>
  <si>
    <t>Le repo git ne contient pas de branches mortes (stale branches).</t>
  </si>
  <si>
    <t>7.4 Gitlab</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</si>
  <si>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</si>
  <si>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-2 beaucoup de merge requests merged sans être approuvées</t>
  </si>
  <si>
    <t>7.5 Fichiers</t>
  </si>
  <si>
    <t>Le repo git ne contient que les fichiers nécessaires. (pas de dossier node_modules ou coverage. Les fichiers package-lock.json et package.json ne se retrouvent que dans les dossiers client et server)</t>
  </si>
  <si>
    <t>Total QA sprint</t>
  </si>
  <si>
    <t>Note QA sprint</t>
  </si>
  <si>
    <t>Fonctionnalités</t>
  </si>
  <si>
    <t>Numéro de révision (SHA)</t>
  </si>
  <si>
    <t>Fonctionnalité</t>
  </si>
  <si>
    <t>Testé</t>
  </si>
  <si>
    <t>Note finale</t>
  </si>
  <si>
    <t>1.1 Point d'entrée de l'application</t>
  </si>
  <si>
    <t>Tests
ModalScrableClassique</t>
  </si>
  <si>
    <t>1.2 Initialisation d'une nouvelle partie (mode solo)</t>
  </si>
  <si>
    <t>-0.5 le nom de l'adversaire ne change pas.
-0.5 le temps par tour de l'adversaire n'est pas 1 minute
-0.5 la réserve n'est pas proprement mise à jour
-1 la partie n'est pas proprement initialiser apres un abandon</t>
  </si>
  <si>
    <t>1.3 Mode de jeu classique - Joueur Virtuel débutant</t>
  </si>
  <si>
    <t>Fonctionnalité
-1 la réserve ne contient pas le bon nombre de lettres
-1 Le système affiche trois possibilités de placement alternatives seulement si l'affichage de débogage est activé et le JV fait un placement.
-1 Le système doit envoyer une commande dans la boite de communication lorsque le JV effectue une action.
-1 Le système doit terminer un tour après que son temps est écoulé sans une action posée
-1 c'est toujours le joueur virtuel qui commence
Tests
UserService, VirtualPlayerService (enlevez le fdescribe)</t>
  </si>
  <si>
    <t>1.4 Validation locale des mots</t>
  </si>
  <si>
    <t>-1 les lettres ne sont pas retirés et replacer dans le chavalet quand la validation échoue
-1 les accents ne sont pas traités comme leur équivalent sans accent.
-1 aucun bonus n'est accordé lors du placement d'un mot avec les 7 lettres du chevalet</t>
  </si>
  <si>
    <t>1.5 Vue de jeu</t>
  </si>
  <si>
    <t>Fonctionnalité
-1 Le panneau informatif contient, pour chaque joueur, son nom, son score et le nombre de lettres dans son chevalet ssi moins que 7.
-0.5  Le panneau informatif indique clairement qui est le joueur actif.
-0.5  Le panneau informatif contient le temps restant au tour qui est mis à jour à chaque seconde.
-1 Le système doit permettre à l'utilisateur de modifier la taille du contenu des tuiles sur le plateau.
Tests
GamePageComponent, VrUserComponent</t>
  </si>
  <si>
    <t>1.6 Boite de communication</t>
  </si>
  <si>
    <t>-1 la bare de défilement ne se replace pas automatiquement
-0.5 la bare de défilement fais scroller la boite d'entrée des messages
-0.5 l'ordre d'affichage des messages n'est pas conservé.</t>
  </si>
  <si>
    <t>1.7 Placer des lettres (commande seulement)</t>
  </si>
  <si>
    <t>Fonctionnalité
-1 il n'y a pas de lettre blanche
Tests
LettersService:placeLettersInScrabble</t>
  </si>
  <si>
    <t>1. Échanger des lettres (commande seulement)</t>
  </si>
  <si>
    <t xml:space="preserve">-0.5 !échanger n'est pas reconnu comme commade
-7 la commande !echanger ne change pas les lettres dans le chevalet
-0.5 le système ne présente pas les lettre échanger par l'adversaire
</t>
  </si>
  <si>
    <t>1.9 Passer son tour</t>
  </si>
  <si>
    <t>Tests
UserService.detectSkipTurnBtn</t>
  </si>
  <si>
    <t>1.10 Fin de partie</t>
  </si>
  <si>
    <t>-2 Impossible de terminer la partie avec l'action !passer
-3 Impossible de teminer la partie quand la réserve est vidée
-1 Aucune affichage de fin de partie 
Note: Je ne vois pas de code de l'implémentation de la fonctionalitée</t>
  </si>
  <si>
    <t>1.11 Commandes débug</t>
  </si>
  <si>
    <t>Note finale pour le sprint</t>
  </si>
  <si>
    <t>Crash</t>
  </si>
  <si>
    <t>Les tests timeout tout le temps</t>
  </si>
  <si>
    <t>Erreur de build</t>
  </si>
  <si>
    <t>2.1 Mode multijoueur</t>
  </si>
  <si>
    <t xml:space="preserve">-2: Le système doit afficher un message d'erreur au joueur si une partie non disponible est jointe avant la mise à jour de la liste
-1: Le système doit rejeter un nom pareil au nom du créateur </t>
  </si>
  <si>
    <t>2.2 Clavarder</t>
  </si>
  <si>
    <t>2.3 Validation des mots sur le serveur</t>
  </si>
  <si>
    <t xml:space="preserve">-2 Si la validation échoue, le système retire les lettres placées et les redonne au joueur après 3 secondes.
-1 Certaines actions valides affichent une message d'action invalide dans le chat bien que l'action doit exécuter. </t>
  </si>
  <si>
    <t>2.4 Paramètres de partie (minuterie et mode aléatoire)</t>
  </si>
  <si>
    <t>2.5 Initialisation d'une nouvelle partie (mode multijoueur)</t>
  </si>
  <si>
    <t xml:space="preserve">---FONCTIONNALITÉS---
1. Paramètres de partie
-0 commentaire ui/ux: remplacer mode de jeu par bonus aléatoire oui/non, ouencore mieux: un checkbox
2. Changement multijoueur -&gt; solo
-1 Non
3. Salle d'attente pour la personne qui a créé la partie: Oui
4. Possible de rejoindre une salle d'attente: Oui
5. Retirer la partie de l'affichage lorsqu'elle commence: Oui
6. Retirer la partie de l'affichage si j'annule: Oui
---TESTS---
Client
- ModalUserNameComponent
- MultiPlayerModeService.setGameInformations
- SocketManagementService.listen('gameAccepted')
- SocketManagementService.emit('generateAllRooms') 
- SocketManagementService.getRooms()
Serveur
- SocketManagerService.on('joinRoom') 
- SocketManagerService.on('generateAllRooms')
- SocketManagerService.deleteRoom() </t>
  </si>
  <si>
    <t>2.6 Placer des lettres</t>
  </si>
  <si>
    <t>---FONCTIONNALITÉS---
1. Placer des lettres: Oui
2. Sélection de la case vide:
-0.5 Possible de changer la case de départ s'il y a des lettres de placées
3. Choisir une lettre avec le clavier:
-0.5 pas de lettre blanche
-0.5 les lettres avec accent ne fonctionnent pas
-0.5 la flèche est affichée même s'il n'y a pas de case vide disponible dans la direction du déplacement
4. Retirer une lettre: Oui
5. Confirmer un placement:
-1 le système ne termine pas mon tour après un placement confirmé si la validation échoue
-0 Pas clair que c'est le bouton ''Jouer''
-0 Possible de placer des mots qui n'existent pas
6. Annuler un placement: Oui
7. Affichage dans la boite de communication: Oui
---TESTS---
Client: 
- MouseHandelingService 
- SideBarComponent.playFirstTurn
- LettersService.placeLetterInScrable
Serveur:
- SocketManagerService.sendMessage</t>
  </si>
  <si>
    <t>2.7 Échanger des lettres</t>
  </si>
  <si>
    <t xml:space="preserve">---FONCTIONNALITÉS---
1. Sélection bouton droit: Oui
2. Annuler la sélection lors du changement de récepteur: Oui
3. Affichage du bouton échanger: Oui
4. Affichage du bouton annuler: Oui
5. Piger dans la réserve: Oui
6. Affichage dans la boite de communication:
-0.5 doit voir le nom du joueur qui a fait la commande (jv)
---TESTS---
Client: 
- MouseHandlingService.mouseHitDetect() .swapByClick()
- MouseHandelingService.commandObs
- SideBarComponent.logMessage
Server: </t>
  </si>
  <si>
    <t>2.8 Abandonner une partie</t>
  </si>
  <si>
    <t>---FONCTIONNALITÉS---
1. Bouton abandonner: Oui
2. Abandonner à tout moment: Oui
3. Message de confirmation: Oui
4. Redirection à la page d'accueil: 
-0.5 Non
5. Annuler l'abandon: Oui
6. Abandonner déclare l'adversaire gagnant: Oui
7. Fermeture du site web: 
-1 Non
---TESTS---
Client: 
- PlayAreaComponent.openDialogOfFrUser() .detectQuitGame()
- ModalUserVsPlayerComponent.quitMultiPlayerGame()
Server:
- SocketManagerService.socket.on('guestLeftGame') .on('userLeftGame')</t>
  </si>
  <si>
    <t>2.9 Manipuler les lettres du chevalet</t>
  </si>
  <si>
    <t xml:space="preserve">---FONCTIONNALITÉS---
1. Manipulation en tout temps avec bouton gauche: Oui
2. Manipulation: 
-2 impossible de sélectionner avec la touche clavier
-1 roulette ne fonctionne pas
-0 impossible de tester * car les touches ne fonctionnent pas
-0 scroll la page horizontalement (enlevez les barres de scroll pourrait régléer le problème)
3. Un seul type de sélection: Oui
4. Annuler si une touche ne représente pas une lettre du chevalet: 
-1 Non
---TESTS---
Client: 
- MouseHandlingService.easelClicked() .moveLeft() .moveRight()
Server: </t>
  </si>
  <si>
    <t>2.10 Commande réserve</t>
  </si>
  <si>
    <t xml:space="preserve">---FONCTIONNALITÉS---
1. Commande réserve: 
-0.5 la réserve est déjà affichée quand je fais debug
-0.5 !debug ne nettoie pas le input field
2. Affichage de la lettre blanche: 
-1 Non
3. Respect du format: 
-0.5 Non, lettre z en haut
4. Affichage seulement pour le joueur ayant envoyé la commande: Oui
5. Seulement accessible si débogage: Oui
---TESTS---
Client: 
- SidebarComponent.logMessage() .switchCaseCommands():333 .reserveLettersQuantity()
Server: </t>
  </si>
  <si>
    <t>Ne build pas</t>
  </si>
  <si>
    <t>Anciennes fonctionnalités brisées</t>
  </si>
  <si>
    <t>3.1 Meilleurs scores</t>
  </si>
  <si>
    <t>3.2 Mode admin</t>
  </si>
  <si>
    <t>3.3. Joueur virtuel expert</t>
  </si>
  <si>
    <t>3.4 Mode LOG2990 - Objectifs publics</t>
  </si>
  <si>
    <t>3.5 Mode LOG2990 - Objectifs privés</t>
  </si>
  <si>
    <t>3.6 Placement aléatoire dans une partie</t>
  </si>
  <si>
    <t>3.7 Téléverser un nouveau dictionnaire</t>
  </si>
  <si>
    <t>3.8 Paramètres de partie (dictionnaire)</t>
  </si>
  <si>
    <t>3.9 Abandonner une partie multijoueur</t>
  </si>
  <si>
    <t>3.10 Commande aide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</si>
</sst>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b/>
      <sz val="11"/>
      <color rgb="FF3F3F3F"/>
      <name val="Calibri"/>
      <scheme val="minor"/>
    </font>
    <font>
      <b/>
      <sz val="16"/>
      <color rgb="FF000000"/>
      <name val="Calibri"/>
      <family val="2"/>
      <charset val="1"/>
    </font>
    <font>
      <b/>
      <sz val="11"/>
      <color theme="1"/>
      <name val="Calibri"/>
      <family val="2"/>
      <scheme val="minor"/>
    </font>
    <font>
      <sz val="14"/>
      <color rgb="FF000000"/>
      <name val="Calibri"/>
      <family val="2"/>
    </font>
    <font>
      <sz val="11"/>
      <color rgb="FF000000"/>
      <name val="Calibri"/>
      <family val="2"/>
    </font>
    <font>
      <b/>
      <sz val="11"/>
      <color rgb="FF000000"/>
      <name val="Calibri"/>
      <family val="2"/>
    </font>
    <font>
      <b/>
      <sz val="14"/>
      <color rgb="FF000000"/>
      <name val="Calibri"/>
      <family val="2"/>
    </font>
    <font>
      <b/>
      <sz val="12"/>
      <color rgb="FF000000"/>
      <name val="Calibri"/>
      <family val="2"/>
    </font>
    <font>
      <b/>
      <sz val="18"/>
      <color theme="1"/>
      <name val="Calibri"/>
      <family val="2"/>
      <scheme val="minor"/>
    </font>
  </fonts>
  <fills count="27">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2EFDA"/>
        <bgColor rgb="FF000000"/>
      </patternFill>
    </fill>
    <fill>
      <patternFill patternType="solid">
        <fgColor rgb="FFC6E0B4"/>
        <bgColor rgb="FF000000"/>
      </patternFill>
    </fill>
    <fill>
      <patternFill patternType="solid">
        <fgColor rgb="FFFFE699"/>
        <bgColor indexed="64"/>
      </patternFill>
    </fill>
  </fills>
  <borders count="4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style="thin">
        <color auto="1"/>
      </left>
      <right/>
      <top/>
      <bottom style="thin">
        <color auto="1"/>
      </bottom>
      <diagonal/>
    </border>
  </borders>
  <cellStyleXfs count="7">
    <xf numFmtId="0" fontId="0" fillId="0" borderId="0"/>
    <xf numFmtId="9" fontId="4" fillId="0" borderId="0" applyBorder="0" applyProtection="0"/>
    <xf numFmtId="0" fontId="2" fillId="2" borderId="0" applyBorder="0" applyProtection="0"/>
    <xf numFmtId="0" fontId="9" fillId="3" borderId="26"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302">
    <xf numFmtId="0" fontId="0" fillId="0" borderId="0" xfId="0"/>
    <xf numFmtId="0" fontId="0" fillId="0" borderId="0" xfId="0" applyAlignment="1">
      <alignment wrapText="1"/>
    </xf>
    <xf numFmtId="0" fontId="0" fillId="0" borderId="0" xfId="0" applyAlignment="1">
      <alignment horizontal="center"/>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9" fillId="3" borderId="26" xfId="3" applyAlignment="1">
      <alignment horizontal="center" vertical="center"/>
    </xf>
    <xf numFmtId="0" fontId="0" fillId="7" borderId="28" xfId="0" applyFill="1" applyBorder="1" applyAlignment="1">
      <alignment horizontal="center"/>
    </xf>
    <xf numFmtId="0" fontId="0" fillId="7" borderId="20" xfId="0" applyFill="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0" fontId="0" fillId="7" borderId="28" xfId="0" applyNumberFormat="1" applyFill="1" applyBorder="1" applyAlignment="1">
      <alignment horizontal="center"/>
    </xf>
    <xf numFmtId="0" fontId="3" fillId="0" borderId="0" xfId="0" applyFont="1"/>
    <xf numFmtId="0" fontId="10" fillId="0" borderId="0" xfId="0" applyFont="1"/>
    <xf numFmtId="0" fontId="0" fillId="0" borderId="0" xfId="0" applyAlignment="1">
      <alignment horizontal="left" wrapText="1"/>
    </xf>
    <xf numFmtId="0" fontId="3" fillId="0" borderId="4" xfId="0" applyFont="1" applyBorder="1" applyAlignment="1">
      <alignment horizontal="center" vertical="center" wrapText="1"/>
    </xf>
    <xf numFmtId="0" fontId="15" fillId="0" borderId="0" xfId="0" applyFont="1" applyAlignment="1">
      <alignment vertical="center" wrapText="1"/>
    </xf>
    <xf numFmtId="0" fontId="12" fillId="0" borderId="0" xfId="0" applyFont="1"/>
    <xf numFmtId="49" fontId="0" fillId="0" borderId="15" xfId="0" applyNumberFormat="1" applyBorder="1" applyAlignment="1">
      <alignment horizontal="left" vertical="center" wrapText="1"/>
    </xf>
    <xf numFmtId="0" fontId="3" fillId="8" borderId="24" xfId="0" applyFont="1" applyFill="1" applyBorder="1" applyAlignment="1">
      <alignment horizontal="center" vertical="center" wrapText="1"/>
    </xf>
    <xf numFmtId="0" fontId="3" fillId="8" borderId="25"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25"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9" borderId="17" xfId="0" applyFont="1" applyFill="1" applyBorder="1" applyAlignment="1">
      <alignment horizontal="left" vertical="center" wrapText="1"/>
    </xf>
    <xf numFmtId="0" fontId="3" fillId="8" borderId="17" xfId="0" applyFont="1" applyFill="1" applyBorder="1" applyAlignment="1">
      <alignment horizontal="left" vertical="center" wrapText="1"/>
    </xf>
    <xf numFmtId="0" fontId="3" fillId="13" borderId="13" xfId="0" applyFont="1" applyFill="1" applyBorder="1" applyAlignment="1">
      <alignment horizontal="left" vertical="center" wrapText="1"/>
    </xf>
    <xf numFmtId="49" fontId="0" fillId="0" borderId="34" xfId="0" applyNumberFormat="1" applyBorder="1" applyAlignment="1">
      <alignment horizontal="left" vertical="center" wrapText="1"/>
    </xf>
    <xf numFmtId="0" fontId="0" fillId="8" borderId="34" xfId="0" applyFill="1" applyBorder="1" applyAlignment="1">
      <alignment horizontal="center" vertical="center" wrapText="1"/>
    </xf>
    <xf numFmtId="0" fontId="0" fillId="9" borderId="34" xfId="0" applyFill="1" applyBorder="1" applyAlignment="1">
      <alignment horizontal="center" vertical="center" wrapText="1"/>
    </xf>
    <xf numFmtId="0" fontId="0" fillId="15" borderId="34" xfId="0" applyFill="1" applyBorder="1" applyAlignment="1">
      <alignment horizontal="center" vertical="center" wrapText="1"/>
    </xf>
    <xf numFmtId="0" fontId="0" fillId="8" borderId="16" xfId="0" applyFill="1" applyBorder="1" applyAlignment="1">
      <alignment horizontal="center" vertical="center" wrapText="1"/>
    </xf>
    <xf numFmtId="0" fontId="0" fillId="8" borderId="38" xfId="0" applyFill="1" applyBorder="1" applyAlignment="1">
      <alignment horizontal="left" vertical="center" wrapText="1"/>
    </xf>
    <xf numFmtId="0" fontId="0" fillId="9" borderId="16" xfId="0" applyFill="1" applyBorder="1" applyAlignment="1">
      <alignment horizontal="center" vertical="center" wrapText="1"/>
    </xf>
    <xf numFmtId="0" fontId="0" fillId="9" borderId="38" xfId="0" applyFill="1" applyBorder="1" applyAlignment="1">
      <alignment horizontal="left" vertical="center" wrapText="1"/>
    </xf>
    <xf numFmtId="0" fontId="0" fillId="13" borderId="16" xfId="0" applyFill="1" applyBorder="1" applyAlignment="1">
      <alignment horizontal="center" vertical="center" wrapText="1"/>
    </xf>
    <xf numFmtId="0" fontId="0" fillId="15" borderId="38" xfId="0" applyFill="1" applyBorder="1" applyAlignment="1">
      <alignment horizontal="left" vertical="center" wrapText="1"/>
    </xf>
    <xf numFmtId="0" fontId="13" fillId="8" borderId="34"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5" borderId="34"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15" borderId="38" xfId="0" applyFont="1" applyFill="1" applyBorder="1" applyAlignment="1">
      <alignment horizontal="left" vertical="center" wrapText="1"/>
    </xf>
    <xf numFmtId="0" fontId="0" fillId="8" borderId="29" xfId="0" applyFill="1" applyBorder="1" applyAlignment="1">
      <alignment horizontal="center" vertical="center" wrapText="1"/>
    </xf>
    <xf numFmtId="0" fontId="0" fillId="9" borderId="29"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41" xfId="0" applyFill="1" applyBorder="1" applyAlignment="1">
      <alignment horizontal="left" vertical="center" wrapText="1"/>
    </xf>
    <xf numFmtId="0" fontId="0" fillId="9" borderId="41" xfId="0" applyFill="1" applyBorder="1" applyAlignment="1">
      <alignment horizontal="left" vertical="center" wrapText="1"/>
    </xf>
    <xf numFmtId="0" fontId="0" fillId="13" borderId="40" xfId="0" applyFill="1" applyBorder="1" applyAlignment="1">
      <alignment horizontal="center" vertical="center" wrapText="1"/>
    </xf>
    <xf numFmtId="49" fontId="0" fillId="0" borderId="15" xfId="0" applyNumberFormat="1" applyBorder="1" applyAlignment="1">
      <alignment vertical="center" wrapText="1"/>
    </xf>
    <xf numFmtId="49" fontId="0" fillId="0" borderId="34" xfId="0" applyNumberFormat="1" applyBorder="1" applyAlignment="1">
      <alignment vertical="center" wrapText="1"/>
    </xf>
    <xf numFmtId="0" fontId="13" fillId="16" borderId="9" xfId="0" applyFont="1" applyFill="1" applyBorder="1" applyAlignment="1">
      <alignment vertical="center"/>
    </xf>
    <xf numFmtId="0" fontId="13" fillId="16" borderId="19" xfId="0" applyFont="1" applyFill="1" applyBorder="1" applyAlignment="1">
      <alignment vertical="center" wrapText="1"/>
    </xf>
    <xf numFmtId="0" fontId="13" fillId="16" borderId="21" xfId="0" applyFont="1" applyFill="1" applyBorder="1" applyAlignment="1">
      <alignment vertical="center" wrapText="1"/>
    </xf>
    <xf numFmtId="0" fontId="13" fillId="8" borderId="29" xfId="0" applyFont="1" applyFill="1" applyBorder="1" applyAlignment="1">
      <alignment horizontal="center" vertical="center" wrapText="1"/>
    </xf>
    <xf numFmtId="0" fontId="0" fillId="8" borderId="10" xfId="0" applyFill="1" applyBorder="1" applyAlignment="1">
      <alignment horizontal="center" vertical="center" wrapText="1"/>
    </xf>
    <xf numFmtId="0" fontId="0" fillId="8" borderId="33" xfId="0" applyFill="1" applyBorder="1" applyAlignment="1">
      <alignment horizontal="center" vertical="center" wrapText="1"/>
    </xf>
    <xf numFmtId="0" fontId="0" fillId="8" borderId="42" xfId="0" applyFill="1" applyBorder="1" applyAlignment="1">
      <alignment horizontal="left" vertical="center" wrapText="1"/>
    </xf>
    <xf numFmtId="0" fontId="13" fillId="8" borderId="38" xfId="0" applyFont="1" applyFill="1" applyBorder="1" applyAlignment="1">
      <alignment horizontal="left" vertical="center" wrapText="1"/>
    </xf>
    <xf numFmtId="0" fontId="13" fillId="9" borderId="29" xfId="0" applyFont="1" applyFill="1" applyBorder="1" applyAlignment="1">
      <alignment horizontal="center" vertical="center" wrapText="1"/>
    </xf>
    <xf numFmtId="0" fontId="13" fillId="9" borderId="29" xfId="0" applyFont="1" applyFill="1" applyBorder="1" applyAlignment="1">
      <alignment horizontal="left" vertical="center" wrapText="1"/>
    </xf>
    <xf numFmtId="0" fontId="0" fillId="9" borderId="10"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42" xfId="0" applyFill="1" applyBorder="1" applyAlignment="1">
      <alignment horizontal="left" vertical="center" wrapText="1"/>
    </xf>
    <xf numFmtId="0" fontId="13" fillId="9" borderId="16" xfId="0" applyFont="1" applyFill="1" applyBorder="1" applyAlignment="1">
      <alignment horizontal="center" vertical="center" wrapText="1"/>
    </xf>
    <xf numFmtId="0" fontId="13" fillId="9" borderId="38" xfId="0" applyFont="1" applyFill="1" applyBorder="1" applyAlignment="1">
      <alignment horizontal="left" vertical="center" wrapText="1"/>
    </xf>
    <xf numFmtId="0" fontId="13" fillId="15" borderId="29" xfId="0" applyFont="1" applyFill="1" applyBorder="1" applyAlignment="1">
      <alignment horizontal="center" vertical="center" wrapText="1"/>
    </xf>
    <xf numFmtId="0" fontId="0" fillId="13" borderId="10" xfId="0" applyFill="1" applyBorder="1" applyAlignment="1">
      <alignment horizontal="center" vertical="center" wrapText="1"/>
    </xf>
    <xf numFmtId="0" fontId="0" fillId="15" borderId="33" xfId="0" applyFill="1" applyBorder="1" applyAlignment="1">
      <alignment horizontal="center" vertical="center" wrapText="1"/>
    </xf>
    <xf numFmtId="0" fontId="0" fillId="15" borderId="42" xfId="0" applyFill="1" applyBorder="1" applyAlignment="1">
      <alignment horizontal="left" vertical="center" wrapText="1"/>
    </xf>
    <xf numFmtId="0" fontId="13" fillId="13" borderId="16" xfId="0" applyFont="1" applyFill="1" applyBorder="1" applyAlignment="1">
      <alignment horizontal="center" vertical="center" wrapText="1"/>
    </xf>
    <xf numFmtId="49" fontId="0" fillId="0" borderId="43" xfId="0" applyNumberFormat="1" applyBorder="1" applyAlignment="1">
      <alignment horizontal="left" vertical="center" wrapText="1"/>
    </xf>
    <xf numFmtId="49" fontId="0" fillId="0" borderId="29" xfId="0" applyNumberFormat="1" applyBorder="1" applyAlignment="1">
      <alignment horizontal="left" vertical="center" wrapText="1"/>
    </xf>
    <xf numFmtId="49" fontId="0" fillId="0" borderId="10" xfId="0" applyNumberFormat="1" applyBorder="1" applyAlignment="1">
      <alignment horizontal="left" vertical="center" wrapText="1"/>
    </xf>
    <xf numFmtId="49" fontId="0" fillId="0" borderId="42" xfId="0" applyNumberFormat="1" applyBorder="1" applyAlignment="1">
      <alignment horizontal="left" vertical="center" wrapText="1"/>
    </xf>
    <xf numFmtId="49" fontId="0" fillId="0" borderId="16" xfId="0" applyNumberFormat="1" applyBorder="1" applyAlignment="1">
      <alignment horizontal="left" vertical="center" wrapText="1"/>
    </xf>
    <xf numFmtId="49" fontId="0" fillId="0" borderId="38" xfId="0" applyNumberFormat="1" applyBorder="1" applyAlignment="1">
      <alignment horizontal="left" vertical="center" wrapText="1"/>
    </xf>
    <xf numFmtId="0" fontId="13" fillId="8" borderId="10" xfId="0" applyFont="1" applyFill="1" applyBorder="1" applyAlignment="1">
      <alignment horizontal="center" vertical="center" wrapText="1"/>
    </xf>
    <xf numFmtId="0" fontId="13" fillId="8" borderId="33" xfId="0" applyFont="1" applyFill="1" applyBorder="1" applyAlignment="1">
      <alignment horizontal="center" vertical="center" wrapText="1"/>
    </xf>
    <xf numFmtId="0" fontId="13" fillId="8" borderId="42" xfId="0" applyFont="1" applyFill="1" applyBorder="1" applyAlignment="1">
      <alignment horizontal="left" vertical="center" wrapText="1"/>
    </xf>
    <xf numFmtId="0" fontId="16" fillId="8" borderId="12" xfId="0" applyFont="1" applyFill="1" applyBorder="1" applyAlignment="1">
      <alignment horizontal="center" vertical="center" wrapText="1"/>
    </xf>
    <xf numFmtId="0" fontId="16" fillId="8" borderId="31" xfId="0" applyFont="1" applyFill="1" applyBorder="1" applyAlignment="1">
      <alignment horizontal="center" vertical="center" wrapText="1"/>
    </xf>
    <xf numFmtId="0" fontId="16" fillId="8" borderId="39" xfId="0" applyFont="1" applyFill="1" applyBorder="1" applyAlignment="1">
      <alignment horizontal="left" vertical="center" wrapText="1"/>
    </xf>
    <xf numFmtId="0" fontId="16" fillId="9" borderId="12" xfId="0" applyFont="1" applyFill="1" applyBorder="1" applyAlignment="1">
      <alignment horizontal="center" vertical="center" wrapText="1"/>
    </xf>
    <xf numFmtId="0" fontId="16" fillId="9" borderId="31" xfId="0" applyFont="1" applyFill="1" applyBorder="1" applyAlignment="1">
      <alignment horizontal="center" vertical="center" wrapText="1"/>
    </xf>
    <xf numFmtId="0" fontId="16" fillId="9" borderId="39" xfId="0" applyFont="1" applyFill="1" applyBorder="1" applyAlignment="1">
      <alignment horizontal="left" vertical="center" wrapText="1"/>
    </xf>
    <xf numFmtId="0" fontId="16" fillId="13" borderId="12" xfId="0" applyFont="1" applyFill="1" applyBorder="1" applyAlignment="1">
      <alignment horizontal="center" vertical="center" wrapText="1"/>
    </xf>
    <xf numFmtId="0" fontId="16" fillId="13" borderId="31" xfId="0" applyFont="1" applyFill="1" applyBorder="1" applyAlignment="1">
      <alignment horizontal="center" vertical="center" wrapText="1"/>
    </xf>
    <xf numFmtId="0" fontId="16" fillId="13" borderId="39" xfId="0" applyFont="1" applyFill="1" applyBorder="1" applyAlignment="1">
      <alignment horizontal="left" vertical="center" wrapText="1"/>
    </xf>
    <xf numFmtId="0" fontId="16" fillId="0" borderId="0" xfId="0" applyFont="1" applyAlignment="1">
      <alignment horizontal="center" vertical="center" wrapText="1"/>
    </xf>
    <xf numFmtId="0" fontId="16" fillId="0" borderId="0" xfId="0" applyFont="1"/>
    <xf numFmtId="0" fontId="16" fillId="8" borderId="11" xfId="0" applyFont="1" applyFill="1" applyBorder="1" applyAlignment="1">
      <alignment horizontal="center" vertical="center" wrapText="1"/>
    </xf>
    <xf numFmtId="0" fontId="16" fillId="8" borderId="30" xfId="0" applyFont="1" applyFill="1" applyBorder="1" applyAlignment="1">
      <alignment horizontal="center" vertical="center" wrapText="1"/>
    </xf>
    <xf numFmtId="0" fontId="16" fillId="8" borderId="35" xfId="0" applyFont="1" applyFill="1" applyBorder="1" applyAlignment="1">
      <alignment horizontal="left" vertical="center" wrapText="1"/>
    </xf>
    <xf numFmtId="0" fontId="16" fillId="9" borderId="11" xfId="0" applyFont="1" applyFill="1" applyBorder="1" applyAlignment="1">
      <alignment horizontal="center" vertical="center" wrapText="1"/>
    </xf>
    <xf numFmtId="0" fontId="16" fillId="9" borderId="30" xfId="0" applyFont="1" applyFill="1" applyBorder="1" applyAlignment="1">
      <alignment horizontal="center" vertical="center" wrapText="1"/>
    </xf>
    <xf numFmtId="0" fontId="16" fillId="9" borderId="35" xfId="0" applyFont="1" applyFill="1" applyBorder="1" applyAlignment="1">
      <alignment horizontal="left" vertical="center" wrapText="1"/>
    </xf>
    <xf numFmtId="0" fontId="16" fillId="13" borderId="11"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16" fillId="13" borderId="35" xfId="0" applyFont="1" applyFill="1" applyBorder="1" applyAlignment="1">
      <alignment horizontal="left" vertical="center" wrapText="1"/>
    </xf>
    <xf numFmtId="0" fontId="13" fillId="9" borderId="40" xfId="0" applyFont="1" applyFill="1" applyBorder="1" applyAlignment="1">
      <alignment horizontal="center" vertical="center" wrapText="1"/>
    </xf>
    <xf numFmtId="0" fontId="13" fillId="9" borderId="41"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33" xfId="0" applyFont="1" applyFill="1" applyBorder="1" applyAlignment="1">
      <alignment horizontal="center" vertical="center" wrapText="1"/>
    </xf>
    <xf numFmtId="0" fontId="13" fillId="9" borderId="42" xfId="0" applyFont="1" applyFill="1" applyBorder="1" applyAlignment="1">
      <alignment horizontal="left" vertical="center" wrapText="1"/>
    </xf>
    <xf numFmtId="0" fontId="13" fillId="8" borderId="40" xfId="0" applyFont="1" applyFill="1" applyBorder="1" applyAlignment="1">
      <alignment horizontal="center" vertical="center" wrapText="1"/>
    </xf>
    <xf numFmtId="0" fontId="13" fillId="8" borderId="41"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5" borderId="33" xfId="0" applyFont="1" applyFill="1" applyBorder="1" applyAlignment="1">
      <alignment horizontal="center" vertical="center" wrapText="1"/>
    </xf>
    <xf numFmtId="0" fontId="13" fillId="15" borderId="42" xfId="0" applyFont="1" applyFill="1" applyBorder="1" applyAlignment="1">
      <alignment horizontal="left" vertical="center" wrapText="1"/>
    </xf>
    <xf numFmtId="0" fontId="16" fillId="9" borderId="31" xfId="0" applyFont="1" applyFill="1" applyBorder="1" applyAlignment="1">
      <alignment horizontal="left" vertical="center" wrapText="1"/>
    </xf>
    <xf numFmtId="0" fontId="13" fillId="13" borderId="40" xfId="0" applyFont="1" applyFill="1" applyBorder="1" applyAlignment="1">
      <alignment horizontal="center" vertical="center" wrapText="1"/>
    </xf>
    <xf numFmtId="0" fontId="13" fillId="15" borderId="41" xfId="0" applyFont="1" applyFill="1" applyBorder="1" applyAlignment="1">
      <alignment horizontal="left" vertical="center" wrapText="1"/>
    </xf>
    <xf numFmtId="49" fontId="0" fillId="0" borderId="43" xfId="0" applyNumberFormat="1" applyBorder="1" applyAlignment="1">
      <alignment vertical="center" wrapText="1"/>
    </xf>
    <xf numFmtId="49" fontId="0" fillId="0" borderId="29" xfId="0" applyNumberFormat="1" applyBorder="1" applyAlignment="1">
      <alignment vertical="center" wrapText="1"/>
    </xf>
    <xf numFmtId="49" fontId="16" fillId="8" borderId="12" xfId="0" applyNumberFormat="1" applyFont="1" applyFill="1" applyBorder="1" applyAlignment="1">
      <alignment horizontal="center" vertical="center" wrapText="1"/>
    </xf>
    <xf numFmtId="49" fontId="16" fillId="9" borderId="12" xfId="0" applyNumberFormat="1" applyFont="1" applyFill="1" applyBorder="1" applyAlignment="1">
      <alignment horizontal="center" vertical="center" wrapText="1"/>
    </xf>
    <xf numFmtId="0" fontId="14" fillId="15" borderId="34" xfId="0" applyFont="1" applyFill="1" applyBorder="1" applyAlignment="1">
      <alignment horizontal="center" vertical="center" wrapText="1"/>
    </xf>
    <xf numFmtId="0" fontId="0" fillId="10" borderId="33" xfId="0" applyFill="1" applyBorder="1" applyAlignment="1">
      <alignment horizontal="center" vertical="center" wrapText="1"/>
    </xf>
    <xf numFmtId="0" fontId="0" fillId="10" borderId="42" xfId="0" applyFill="1" applyBorder="1" applyAlignment="1">
      <alignment horizontal="left" vertical="center" wrapText="1"/>
    </xf>
    <xf numFmtId="0" fontId="14" fillId="13" borderId="10" xfId="0" applyFont="1" applyFill="1" applyBorder="1" applyAlignment="1">
      <alignment horizontal="center" vertical="center" wrapText="1"/>
    </xf>
    <xf numFmtId="0" fontId="14" fillId="15" borderId="33" xfId="0" applyFont="1" applyFill="1" applyBorder="1" applyAlignment="1">
      <alignment horizontal="center" vertical="center" wrapText="1"/>
    </xf>
    <xf numFmtId="0" fontId="14" fillId="15" borderId="42" xfId="0" applyFont="1" applyFill="1" applyBorder="1" applyAlignment="1">
      <alignment horizontal="left" vertical="center" wrapText="1"/>
    </xf>
    <xf numFmtId="0" fontId="14" fillId="13" borderId="16" xfId="0" applyFont="1" applyFill="1" applyBorder="1" applyAlignment="1">
      <alignment horizontal="center" vertical="center" wrapText="1"/>
    </xf>
    <xf numFmtId="0" fontId="14" fillId="15" borderId="38" xfId="0" applyFont="1" applyFill="1" applyBorder="1" applyAlignment="1">
      <alignment horizontal="left" vertical="center" wrapText="1"/>
    </xf>
    <xf numFmtId="49" fontId="16" fillId="8" borderId="11" xfId="0" applyNumberFormat="1" applyFont="1" applyFill="1" applyBorder="1" applyAlignment="1">
      <alignment horizontal="center" vertical="center" wrapText="1"/>
    </xf>
    <xf numFmtId="49" fontId="0" fillId="8" borderId="10" xfId="0" applyNumberFormat="1" applyFill="1" applyBorder="1" applyAlignment="1">
      <alignment horizontal="center" vertical="center" wrapText="1"/>
    </xf>
    <xf numFmtId="49" fontId="0" fillId="9" borderId="10" xfId="0" applyNumberFormat="1" applyFill="1" applyBorder="1" applyAlignment="1">
      <alignment horizontal="center" vertical="center" wrapText="1"/>
    </xf>
    <xf numFmtId="49" fontId="0" fillId="10" borderId="10" xfId="0" applyNumberFormat="1" applyFill="1" applyBorder="1" applyAlignment="1">
      <alignment horizontal="center" vertical="center" wrapText="1"/>
    </xf>
    <xf numFmtId="9" fontId="16" fillId="0" borderId="0" xfId="1" applyFont="1" applyBorder="1" applyAlignment="1" applyProtection="1">
      <alignment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11" borderId="34" xfId="0" applyFill="1" applyBorder="1" applyAlignment="1">
      <alignment horizontal="left" vertical="center"/>
    </xf>
    <xf numFmtId="0" fontId="0" fillId="12" borderId="34" xfId="0" applyFill="1" applyBorder="1" applyAlignment="1">
      <alignment horizontal="left" vertical="center" wrapText="1"/>
    </xf>
    <xf numFmtId="0" fontId="0" fillId="12" borderId="34" xfId="0" applyFill="1" applyBorder="1" applyAlignment="1">
      <alignment horizontal="left"/>
    </xf>
    <xf numFmtId="9" fontId="0" fillId="12" borderId="34" xfId="0" applyNumberFormat="1" applyFill="1" applyBorder="1" applyAlignment="1">
      <alignment horizontal="left"/>
    </xf>
    <xf numFmtId="0" fontId="0" fillId="14" borderId="34" xfId="0" applyFill="1" applyBorder="1" applyAlignment="1">
      <alignment horizontal="left" vertical="center"/>
    </xf>
    <xf numFmtId="0" fontId="0" fillId="14" borderId="34" xfId="0" applyFill="1" applyBorder="1" applyAlignment="1">
      <alignment horizontal="left"/>
    </xf>
    <xf numFmtId="9" fontId="0" fillId="14" borderId="34" xfId="0" applyNumberFormat="1" applyFill="1" applyBorder="1" applyAlignment="1">
      <alignment horizontal="left"/>
    </xf>
    <xf numFmtId="0" fontId="0" fillId="11" borderId="16" xfId="0" applyFill="1" applyBorder="1" applyAlignment="1">
      <alignment horizontal="left" vertical="center"/>
    </xf>
    <xf numFmtId="0" fontId="0" fillId="11" borderId="12" xfId="0" applyFill="1" applyBorder="1" applyAlignment="1">
      <alignment horizontal="left" vertical="center"/>
    </xf>
    <xf numFmtId="0" fontId="0" fillId="11" borderId="31" xfId="0" applyFill="1" applyBorder="1" applyAlignment="1">
      <alignment horizontal="left"/>
    </xf>
    <xf numFmtId="9" fontId="0" fillId="11" borderId="31" xfId="0" applyNumberFormat="1" applyFill="1" applyBorder="1" applyAlignment="1">
      <alignment horizontal="left"/>
    </xf>
    <xf numFmtId="0" fontId="0" fillId="11" borderId="39" xfId="0" applyFill="1" applyBorder="1" applyAlignment="1">
      <alignment horizontal="left"/>
    </xf>
    <xf numFmtId="0" fontId="0" fillId="12" borderId="16" xfId="0" applyFill="1" applyBorder="1" applyAlignment="1">
      <alignment horizontal="left" vertical="center" wrapText="1"/>
    </xf>
    <xf numFmtId="0" fontId="0" fillId="12" borderId="38" xfId="0" applyFill="1" applyBorder="1" applyAlignment="1">
      <alignment horizontal="left"/>
    </xf>
    <xf numFmtId="0" fontId="0" fillId="14" borderId="16" xfId="0" applyFill="1" applyBorder="1" applyAlignment="1">
      <alignment horizontal="left" vertical="center"/>
    </xf>
    <xf numFmtId="0" fontId="0" fillId="14" borderId="38" xfId="0" applyFill="1" applyBorder="1" applyAlignment="1">
      <alignment horizontal="left" vertical="center"/>
    </xf>
    <xf numFmtId="0" fontId="0" fillId="14" borderId="38" xfId="0" applyFill="1" applyBorder="1" applyAlignment="1">
      <alignment horizontal="left"/>
    </xf>
    <xf numFmtId="0" fontId="0" fillId="14" borderId="40" xfId="0" applyFill="1" applyBorder="1" applyAlignment="1">
      <alignment horizontal="left" vertical="center"/>
    </xf>
    <xf numFmtId="0" fontId="0" fillId="12" borderId="40" xfId="0" applyFill="1" applyBorder="1" applyAlignment="1">
      <alignment horizontal="left" vertical="center" wrapText="1"/>
    </xf>
    <xf numFmtId="0" fontId="0" fillId="11" borderId="40" xfId="0" applyFill="1" applyBorder="1" applyAlignment="1">
      <alignment horizontal="left" vertical="center"/>
    </xf>
    <xf numFmtId="0" fontId="8" fillId="14" borderId="10" xfId="0" applyFont="1" applyFill="1" applyBorder="1" applyAlignment="1">
      <alignment horizontal="left" vertical="center"/>
    </xf>
    <xf numFmtId="0" fontId="8" fillId="14" borderId="33" xfId="0" applyFont="1" applyFill="1" applyBorder="1" applyAlignment="1">
      <alignment horizontal="left" vertical="center"/>
    </xf>
    <xf numFmtId="10" fontId="8" fillId="14" borderId="33" xfId="1" applyNumberFormat="1" applyFont="1" applyFill="1" applyBorder="1" applyAlignment="1">
      <alignment horizontal="left" vertical="center"/>
    </xf>
    <xf numFmtId="0" fontId="0" fillId="14" borderId="42" xfId="0" applyFill="1" applyBorder="1" applyAlignment="1">
      <alignment horizontal="left" vertical="center"/>
    </xf>
    <xf numFmtId="0" fontId="8" fillId="12" borderId="10" xfId="0" applyFont="1" applyFill="1" applyBorder="1" applyAlignment="1">
      <alignment horizontal="left" vertical="center" wrapText="1"/>
    </xf>
    <xf numFmtId="0" fontId="8" fillId="12" borderId="33" xfId="0" applyFont="1" applyFill="1" applyBorder="1" applyAlignment="1">
      <alignment horizontal="left" vertical="center" wrapText="1"/>
    </xf>
    <xf numFmtId="10" fontId="8" fillId="12" borderId="33" xfId="1" applyNumberFormat="1" applyFont="1" applyFill="1" applyBorder="1" applyAlignment="1">
      <alignment horizontal="left" vertical="center" wrapText="1"/>
    </xf>
    <xf numFmtId="0" fontId="8" fillId="12" borderId="42" xfId="0" applyFont="1" applyFill="1" applyBorder="1" applyAlignment="1">
      <alignment horizontal="left" vertical="center"/>
    </xf>
    <xf numFmtId="0" fontId="8" fillId="11" borderId="10" xfId="0" applyFont="1" applyFill="1" applyBorder="1" applyAlignment="1">
      <alignment horizontal="left" vertical="center"/>
    </xf>
    <xf numFmtId="10" fontId="8" fillId="11" borderId="33" xfId="0" applyNumberFormat="1" applyFont="1" applyFill="1" applyBorder="1" applyAlignment="1">
      <alignment horizontal="left" vertical="center"/>
    </xf>
    <xf numFmtId="0" fontId="0" fillId="11" borderId="42" xfId="0" applyFill="1" applyBorder="1" applyAlignment="1">
      <alignment horizontal="left" vertical="center"/>
    </xf>
    <xf numFmtId="10" fontId="11" fillId="11" borderId="33" xfId="0" applyNumberFormat="1" applyFont="1" applyFill="1" applyBorder="1" applyAlignment="1">
      <alignment horizontal="left" vertical="center"/>
    </xf>
    <xf numFmtId="0" fontId="0" fillId="18" borderId="16" xfId="0" applyFill="1" applyBorder="1" applyAlignment="1">
      <alignment horizontal="left" vertical="center"/>
    </xf>
    <xf numFmtId="0" fontId="0" fillId="18" borderId="34" xfId="0" applyFill="1" applyBorder="1" applyAlignment="1">
      <alignment horizontal="left" vertical="center"/>
    </xf>
    <xf numFmtId="0" fontId="0" fillId="18" borderId="38" xfId="0" applyFill="1" applyBorder="1" applyAlignment="1">
      <alignment horizontal="left" vertical="center"/>
    </xf>
    <xf numFmtId="0" fontId="8" fillId="18" borderId="6" xfId="0" applyFont="1" applyFill="1" applyBorder="1" applyAlignment="1">
      <alignment horizontal="left" vertical="center"/>
    </xf>
    <xf numFmtId="0" fontId="8" fillId="18" borderId="23" xfId="0" applyFont="1" applyFill="1" applyBorder="1" applyAlignment="1">
      <alignment horizontal="left" vertical="center"/>
    </xf>
    <xf numFmtId="0" fontId="11" fillId="18" borderId="23" xfId="0" applyFont="1" applyFill="1" applyBorder="1" applyAlignment="1">
      <alignment horizontal="left" vertical="center"/>
    </xf>
    <xf numFmtId="0" fontId="14" fillId="18" borderId="7" xfId="0" applyFont="1" applyFill="1" applyBorder="1" applyAlignment="1">
      <alignment horizontal="left" vertical="center"/>
    </xf>
    <xf numFmtId="0" fontId="0" fillId="18" borderId="34" xfId="0" applyFill="1" applyBorder="1" applyAlignment="1">
      <alignment horizontal="left"/>
    </xf>
    <xf numFmtId="9" fontId="0" fillId="18" borderId="34" xfId="0" applyNumberFormat="1" applyFill="1" applyBorder="1" applyAlignment="1">
      <alignment horizontal="left"/>
    </xf>
    <xf numFmtId="0" fontId="0" fillId="18" borderId="38" xfId="0" applyFill="1" applyBorder="1" applyAlignment="1">
      <alignment horizontal="left"/>
    </xf>
    <xf numFmtId="0" fontId="0" fillId="18" borderId="12" xfId="0" applyFill="1" applyBorder="1" applyAlignment="1">
      <alignment horizontal="left" vertical="center"/>
    </xf>
    <xf numFmtId="0" fontId="0" fillId="18" borderId="31" xfId="0" applyFill="1" applyBorder="1" applyAlignment="1">
      <alignment horizontal="left"/>
    </xf>
    <xf numFmtId="9" fontId="0" fillId="18" borderId="31" xfId="0" applyNumberFormat="1" applyFill="1" applyBorder="1" applyAlignment="1">
      <alignment horizontal="left" vertical="center"/>
    </xf>
    <xf numFmtId="0" fontId="0" fillId="18" borderId="39" xfId="0" applyFill="1" applyBorder="1" applyAlignment="1">
      <alignment horizontal="left"/>
    </xf>
    <xf numFmtId="0" fontId="11" fillId="19" borderId="23" xfId="0" applyFont="1" applyFill="1" applyBorder="1" applyAlignment="1">
      <alignment horizontal="left" vertical="center"/>
    </xf>
    <xf numFmtId="0" fontId="14" fillId="19" borderId="7" xfId="0" applyFont="1" applyFill="1" applyBorder="1" applyAlignment="1">
      <alignment horizontal="left" vertical="center"/>
    </xf>
    <xf numFmtId="0" fontId="0" fillId="19" borderId="16" xfId="0" applyFill="1" applyBorder="1" applyAlignment="1">
      <alignment horizontal="left" vertical="center"/>
    </xf>
    <xf numFmtId="0" fontId="0" fillId="19" borderId="34" xfId="0" applyFill="1" applyBorder="1" applyAlignment="1">
      <alignment horizontal="left" vertical="center"/>
    </xf>
    <xf numFmtId="0" fontId="0" fillId="19" borderId="38" xfId="0" applyFill="1" applyBorder="1" applyAlignment="1">
      <alignment horizontal="left" vertical="center"/>
    </xf>
    <xf numFmtId="0" fontId="0" fillId="19" borderId="34" xfId="0" applyFill="1" applyBorder="1" applyAlignment="1">
      <alignment horizontal="left"/>
    </xf>
    <xf numFmtId="9" fontId="0" fillId="19" borderId="34" xfId="0" applyNumberFormat="1" applyFill="1" applyBorder="1" applyAlignment="1">
      <alignment horizontal="left"/>
    </xf>
    <xf numFmtId="0" fontId="0" fillId="19" borderId="38" xfId="0" applyFill="1" applyBorder="1" applyAlignment="1">
      <alignment horizontal="left"/>
    </xf>
    <xf numFmtId="0" fontId="14" fillId="20" borderId="23" xfId="0" applyFont="1" applyFill="1" applyBorder="1" applyAlignment="1">
      <alignment horizontal="left" vertical="center" wrapText="1"/>
    </xf>
    <xf numFmtId="0" fontId="14" fillId="20" borderId="7" xfId="0" applyFont="1" applyFill="1" applyBorder="1" applyAlignment="1">
      <alignment horizontal="left" vertical="center"/>
    </xf>
    <xf numFmtId="0" fontId="0" fillId="20" borderId="16" xfId="0" applyFill="1" applyBorder="1" applyAlignment="1">
      <alignment horizontal="left" vertical="center" wrapText="1"/>
    </xf>
    <xf numFmtId="0" fontId="0" fillId="20" borderId="34" xfId="0" applyFill="1" applyBorder="1" applyAlignment="1">
      <alignment horizontal="left" vertical="center" wrapText="1"/>
    </xf>
    <xf numFmtId="0" fontId="0" fillId="20" borderId="38" xfId="0" applyFill="1" applyBorder="1" applyAlignment="1">
      <alignment horizontal="left" vertical="center"/>
    </xf>
    <xf numFmtId="0" fontId="0" fillId="20" borderId="34" xfId="0" applyFill="1" applyBorder="1" applyAlignment="1">
      <alignment horizontal="left"/>
    </xf>
    <xf numFmtId="9" fontId="0" fillId="20" borderId="34" xfId="0" applyNumberFormat="1" applyFill="1" applyBorder="1" applyAlignment="1">
      <alignment horizontal="left" vertical="center" wrapText="1"/>
    </xf>
    <xf numFmtId="0" fontId="0" fillId="20" borderId="38" xfId="0" applyFill="1" applyBorder="1" applyAlignment="1">
      <alignment horizontal="left"/>
    </xf>
    <xf numFmtId="0" fontId="0" fillId="20" borderId="12" xfId="0" applyFill="1" applyBorder="1" applyAlignment="1">
      <alignment horizontal="left" vertical="center" wrapText="1"/>
    </xf>
    <xf numFmtId="0" fontId="0" fillId="20" borderId="31" xfId="0" applyFill="1" applyBorder="1" applyAlignment="1">
      <alignment horizontal="left"/>
    </xf>
    <xf numFmtId="9" fontId="0" fillId="20" borderId="31" xfId="0" applyNumberFormat="1" applyFill="1" applyBorder="1" applyAlignment="1">
      <alignment horizontal="left" vertical="center"/>
    </xf>
    <xf numFmtId="0" fontId="0" fillId="20" borderId="39" xfId="0" applyFill="1" applyBorder="1" applyAlignment="1">
      <alignment horizontal="left"/>
    </xf>
    <xf numFmtId="0" fontId="14" fillId="20" borderId="6" xfId="0" applyFont="1" applyFill="1" applyBorder="1" applyAlignment="1">
      <alignment horizontal="left" vertical="center" wrapText="1"/>
    </xf>
    <xf numFmtId="0" fontId="14" fillId="19" borderId="6" xfId="0" applyFont="1" applyFill="1" applyBorder="1" applyAlignment="1">
      <alignment horizontal="left" vertical="center" wrapText="1"/>
    </xf>
    <xf numFmtId="0" fontId="9" fillId="3" borderId="27" xfId="3" applyBorder="1" applyAlignment="1">
      <alignment horizontal="center" vertical="center" wrapText="1"/>
    </xf>
    <xf numFmtId="0" fontId="1" fillId="21" borderId="1" xfId="4" applyFill="1" applyBorder="1" applyAlignment="1">
      <alignment horizontal="center" vertical="center"/>
    </xf>
    <xf numFmtId="10" fontId="1" fillId="21" borderId="3" xfId="4" applyNumberFormat="1" applyFill="1" applyBorder="1" applyAlignment="1">
      <alignment horizontal="center" vertical="center"/>
    </xf>
    <xf numFmtId="10" fontId="1" fillId="21" borderId="8" xfId="4" applyNumberFormat="1" applyFill="1" applyBorder="1" applyAlignment="1">
      <alignment horizontal="center" vertical="center"/>
    </xf>
    <xf numFmtId="0" fontId="1" fillId="22" borderId="2" xfId="5" applyFill="1" applyBorder="1" applyAlignment="1">
      <alignment horizontal="center" vertical="center"/>
    </xf>
    <xf numFmtId="10" fontId="1" fillId="22" borderId="4" xfId="5" applyNumberFormat="1" applyFill="1" applyBorder="1" applyAlignment="1">
      <alignment horizontal="center" vertical="center"/>
    </xf>
    <xf numFmtId="10" fontId="1" fillId="22" borderId="0" xfId="5" applyNumberFormat="1" applyFill="1" applyAlignment="1">
      <alignment horizontal="center" vertical="center"/>
    </xf>
    <xf numFmtId="0" fontId="1" fillId="23" borderId="2" xfId="6" applyFill="1" applyBorder="1" applyAlignment="1">
      <alignment horizontal="center" vertical="center"/>
    </xf>
    <xf numFmtId="10" fontId="1" fillId="23" borderId="4" xfId="6" applyNumberFormat="1" applyFill="1" applyBorder="1" applyAlignment="1">
      <alignment horizontal="center" vertical="center"/>
    </xf>
    <xf numFmtId="10" fontId="1" fillId="23" borderId="0" xfId="6" applyNumberFormat="1" applyFill="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0" fontId="8" fillId="11" borderId="33" xfId="0" applyFont="1" applyFill="1" applyBorder="1" applyAlignment="1">
      <alignment horizontal="left" vertical="center"/>
    </xf>
    <xf numFmtId="0" fontId="0" fillId="24" borderId="34" xfId="0" applyFill="1" applyBorder="1"/>
    <xf numFmtId="0" fontId="0" fillId="25" borderId="34" xfId="0" applyFill="1" applyBorder="1"/>
    <xf numFmtId="0" fontId="0" fillId="11" borderId="38" xfId="0" applyFill="1" applyBorder="1" applyAlignment="1">
      <alignment horizontal="left" vertical="center" wrapText="1"/>
    </xf>
    <xf numFmtId="2" fontId="0" fillId="11" borderId="34" xfId="0" applyNumberFormat="1" applyFill="1" applyBorder="1" applyAlignment="1">
      <alignment horizontal="left" vertical="center"/>
    </xf>
    <xf numFmtId="0" fontId="0" fillId="19" borderId="38" xfId="0" applyFill="1" applyBorder="1" applyAlignment="1">
      <alignment horizontal="left" vertical="center" wrapText="1"/>
    </xf>
    <xf numFmtId="2" fontId="0" fillId="19" borderId="34" xfId="0" applyNumberFormat="1" applyFill="1" applyBorder="1" applyAlignment="1">
      <alignment horizontal="left" vertical="center"/>
    </xf>
    <xf numFmtId="2" fontId="0" fillId="8" borderId="16" xfId="0" applyNumberFormat="1" applyFill="1" applyBorder="1" applyAlignment="1">
      <alignment horizontal="center" vertical="center" wrapText="1"/>
    </xf>
    <xf numFmtId="0" fontId="0" fillId="24" borderId="34" xfId="0" applyFill="1" applyBorder="1" applyAlignment="1">
      <alignment horizontal="left"/>
    </xf>
    <xf numFmtId="0" fontId="0" fillId="21" borderId="41" xfId="0" applyFill="1" applyBorder="1" applyAlignment="1">
      <alignment horizontal="left" vertical="center" wrapText="1"/>
    </xf>
    <xf numFmtId="0" fontId="0" fillId="21" borderId="38" xfId="0" applyFill="1" applyBorder="1" applyAlignment="1">
      <alignment horizontal="left" vertical="center" wrapText="1"/>
    </xf>
    <xf numFmtId="2" fontId="0" fillId="8" borderId="40" xfId="0" applyNumberFormat="1" applyFill="1" applyBorder="1" applyAlignment="1">
      <alignment horizontal="center" vertical="center" wrapText="1"/>
    </xf>
    <xf numFmtId="2" fontId="13" fillId="9" borderId="16" xfId="0" applyNumberFormat="1" applyFont="1" applyFill="1" applyBorder="1" applyAlignment="1">
      <alignment horizontal="center" vertical="center" wrapText="1"/>
    </xf>
    <xf numFmtId="2" fontId="0" fillId="9" borderId="40" xfId="0" applyNumberFormat="1" applyFill="1" applyBorder="1" applyAlignment="1">
      <alignment horizontal="center" vertical="center" wrapText="1"/>
    </xf>
    <xf numFmtId="2" fontId="0" fillId="9" borderId="16" xfId="0" applyNumberFormat="1" applyFill="1" applyBorder="1" applyAlignment="1">
      <alignment horizontal="center" vertical="center" wrapText="1"/>
    </xf>
    <xf numFmtId="0" fontId="0" fillId="12" borderId="38" xfId="0" applyFill="1" applyBorder="1" applyAlignment="1">
      <alignment horizontal="left" vertical="center" wrapText="1"/>
    </xf>
    <xf numFmtId="0" fontId="0" fillId="26" borderId="16" xfId="0" applyFill="1" applyBorder="1" applyAlignment="1">
      <alignment horizontal="left" vertical="center" wrapText="1"/>
    </xf>
    <xf numFmtId="0" fontId="0" fillId="26" borderId="34" xfId="0" applyFill="1" applyBorder="1" applyAlignment="1">
      <alignment horizontal="left" vertical="center" wrapText="1"/>
    </xf>
    <xf numFmtId="0" fontId="0" fillId="20" borderId="38" xfId="0" applyFill="1" applyBorder="1" applyAlignment="1">
      <alignment horizontal="left" vertical="center" wrapText="1"/>
    </xf>
    <xf numFmtId="2" fontId="0" fillId="20" borderId="34" xfId="0" applyNumberFormat="1" applyFill="1" applyBorder="1" applyAlignment="1">
      <alignment horizontal="left" vertical="center" wrapText="1"/>
    </xf>
    <xf numFmtId="49" fontId="0" fillId="12" borderId="38" xfId="0" applyNumberFormat="1" applyFill="1" applyBorder="1" applyAlignment="1">
      <alignment horizontal="left" vertical="center" wrapText="1"/>
    </xf>
    <xf numFmtId="49" fontId="0" fillId="26" borderId="38" xfId="0" applyNumberFormat="1" applyFill="1" applyBorder="1" applyAlignment="1">
      <alignment horizontal="left" vertical="center" wrapText="1"/>
    </xf>
    <xf numFmtId="0" fontId="13" fillId="16" borderId="9" xfId="0" applyFont="1" applyFill="1" applyBorder="1" applyAlignment="1">
      <alignment horizontal="center" vertical="center"/>
    </xf>
    <xf numFmtId="0" fontId="13" fillId="16" borderId="19" xfId="0" applyFont="1" applyFill="1" applyBorder="1" applyAlignment="1">
      <alignment horizontal="center" vertical="center"/>
    </xf>
    <xf numFmtId="49" fontId="16" fillId="0" borderId="14" xfId="0" applyNumberFormat="1" applyFont="1" applyBorder="1" applyAlignment="1">
      <alignment horizontal="right" vertical="center" wrapText="1"/>
    </xf>
    <xf numFmtId="49" fontId="16" fillId="0" borderId="30" xfId="0" applyNumberFormat="1" applyFont="1" applyBorder="1" applyAlignment="1">
      <alignment horizontal="right" vertical="center" wrapText="1"/>
    </xf>
    <xf numFmtId="0" fontId="12" fillId="16" borderId="9" xfId="0" applyFont="1" applyFill="1" applyBorder="1" applyAlignment="1">
      <alignment horizontal="left" vertical="center" wrapText="1"/>
    </xf>
    <xf numFmtId="0" fontId="12" fillId="16" borderId="21" xfId="0" applyFont="1" applyFill="1" applyBorder="1" applyAlignment="1">
      <alignment horizontal="left" vertical="center" wrapText="1"/>
    </xf>
    <xf numFmtId="0" fontId="12" fillId="16" borderId="19" xfId="0" applyFont="1" applyFill="1" applyBorder="1" applyAlignment="1">
      <alignment horizontal="left" vertical="center" wrapText="1"/>
    </xf>
    <xf numFmtId="49" fontId="16" fillId="0" borderId="12" xfId="0" applyNumberFormat="1" applyFont="1" applyBorder="1" applyAlignment="1">
      <alignment horizontal="right" vertical="center" wrapText="1"/>
    </xf>
    <xf numFmtId="49" fontId="16" fillId="0" borderId="39" xfId="0" applyNumberFormat="1" applyFont="1" applyBorder="1" applyAlignment="1">
      <alignment horizontal="right" vertical="center" wrapText="1"/>
    </xf>
    <xf numFmtId="0" fontId="12" fillId="16" borderId="9" xfId="0" applyFont="1" applyFill="1" applyBorder="1" applyAlignment="1">
      <alignment horizontal="left" vertical="center"/>
    </xf>
    <xf numFmtId="0" fontId="12" fillId="16" borderId="21" xfId="0" applyFont="1" applyFill="1" applyBorder="1" applyAlignment="1">
      <alignment horizontal="left" vertical="center"/>
    </xf>
    <xf numFmtId="49" fontId="16" fillId="0" borderId="17" xfId="0" applyNumberFormat="1" applyFont="1" applyBorder="1" applyAlignment="1">
      <alignment horizontal="right" vertical="center" wrapText="1"/>
    </xf>
    <xf numFmtId="0" fontId="0" fillId="0" borderId="0" xfId="0" applyAlignment="1">
      <alignment horizontal="center" vertical="center"/>
    </xf>
    <xf numFmtId="0" fontId="0" fillId="0" borderId="4" xfId="0" applyBorder="1" applyAlignment="1">
      <alignment horizontal="center" vertical="center"/>
    </xf>
    <xf numFmtId="49" fontId="3" fillId="0" borderId="3" xfId="0" applyNumberFormat="1" applyFont="1" applyBorder="1" applyAlignment="1">
      <alignment horizontal="left" vertical="center" wrapText="1"/>
    </xf>
    <xf numFmtId="49" fontId="3" fillId="0" borderId="5" xfId="0" applyNumberFormat="1" applyFont="1" applyBorder="1" applyAlignment="1">
      <alignment horizontal="left" vertical="center" wrapText="1"/>
    </xf>
    <xf numFmtId="0" fontId="3" fillId="8" borderId="3"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9" borderId="36"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9" borderId="37"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6"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3" borderId="18" xfId="0" applyFont="1" applyFill="1" applyBorder="1" applyAlignment="1">
      <alignment horizontal="center" vertical="center" wrapText="1"/>
    </xf>
    <xf numFmtId="49" fontId="3" fillId="0" borderId="8" xfId="0" applyNumberFormat="1" applyFont="1" applyBorder="1" applyAlignment="1">
      <alignment horizontal="left" vertical="center" wrapText="1"/>
    </xf>
    <xf numFmtId="49" fontId="3" fillId="0" borderId="32" xfId="0" applyNumberFormat="1" applyFont="1" applyBorder="1" applyAlignment="1">
      <alignment horizontal="left" vertical="center" wrapText="1"/>
    </xf>
    <xf numFmtId="0" fontId="12" fillId="17" borderId="9" xfId="0" applyFont="1" applyFill="1" applyBorder="1" applyAlignment="1">
      <alignment horizontal="left" vertical="center" wrapText="1"/>
    </xf>
    <xf numFmtId="0" fontId="12" fillId="17" borderId="19" xfId="0" applyFont="1" applyFill="1" applyBorder="1" applyAlignment="1">
      <alignment horizontal="left" vertical="center" wrapText="1"/>
    </xf>
    <xf numFmtId="0" fontId="12" fillId="17" borderId="21" xfId="0" applyFont="1" applyFill="1" applyBorder="1" applyAlignment="1">
      <alignment horizontal="left" vertical="center" wrapText="1"/>
    </xf>
    <xf numFmtId="0" fontId="0" fillId="0" borderId="10" xfId="0" applyBorder="1" applyAlignment="1">
      <alignment horizontal="right" vertical="center" wrapText="1"/>
    </xf>
    <xf numFmtId="0" fontId="0" fillId="0" borderId="33" xfId="0" applyBorder="1" applyAlignment="1">
      <alignment horizontal="right" vertical="center" wrapText="1"/>
    </xf>
    <xf numFmtId="0" fontId="16" fillId="0" borderId="12" xfId="0" applyFont="1" applyBorder="1" applyAlignment="1">
      <alignment horizontal="right" vertical="center" wrapText="1"/>
    </xf>
    <xf numFmtId="0" fontId="16" fillId="0" borderId="31" xfId="0" applyFont="1" applyBorder="1" applyAlignment="1">
      <alignment horizontal="right" vertical="center" wrapText="1"/>
    </xf>
    <xf numFmtId="9" fontId="16" fillId="8" borderId="12" xfId="1" applyFont="1" applyFill="1" applyBorder="1" applyAlignment="1" applyProtection="1">
      <alignment horizontal="center" vertical="center" wrapText="1"/>
    </xf>
    <xf numFmtId="9" fontId="16" fillId="8" borderId="31" xfId="1" applyFont="1" applyFill="1" applyBorder="1" applyAlignment="1" applyProtection="1">
      <alignment horizontal="center" vertical="center" wrapText="1"/>
    </xf>
    <xf numFmtId="9" fontId="16" fillId="8" borderId="39" xfId="1" applyFont="1" applyFill="1" applyBorder="1" applyAlignment="1" applyProtection="1">
      <alignment horizontal="center" vertical="center" wrapText="1"/>
    </xf>
    <xf numFmtId="9" fontId="16" fillId="9" borderId="12" xfId="1" applyFont="1" applyFill="1" applyBorder="1" applyAlignment="1" applyProtection="1">
      <alignment horizontal="center" vertical="center" wrapText="1"/>
    </xf>
    <xf numFmtId="9" fontId="16" fillId="9" borderId="31" xfId="1" applyFont="1" applyFill="1" applyBorder="1" applyAlignment="1" applyProtection="1">
      <alignment horizontal="center" vertical="center" wrapText="1"/>
    </xf>
    <xf numFmtId="9" fontId="16" fillId="9" borderId="39" xfId="1" applyFont="1" applyFill="1" applyBorder="1" applyAlignment="1" applyProtection="1">
      <alignment horizontal="center" vertical="center" wrapText="1"/>
    </xf>
    <xf numFmtId="9" fontId="16" fillId="10" borderId="12" xfId="1" applyFont="1" applyFill="1" applyBorder="1" applyAlignment="1" applyProtection="1">
      <alignment horizontal="center" vertical="center" wrapText="1"/>
    </xf>
    <xf numFmtId="9" fontId="16" fillId="10" borderId="31" xfId="1" applyFont="1" applyFill="1" applyBorder="1" applyAlignment="1" applyProtection="1">
      <alignment horizontal="center" vertical="center" wrapText="1"/>
    </xf>
    <xf numFmtId="9" fontId="16" fillId="10" borderId="39" xfId="1" applyFont="1" applyFill="1" applyBorder="1" applyAlignment="1" applyProtection="1">
      <alignment horizontal="center" vertical="center" wrapText="1"/>
    </xf>
    <xf numFmtId="0" fontId="6" fillId="0" borderId="0" xfId="0" applyFont="1" applyAlignment="1">
      <alignment horizontal="center" vertical="center"/>
    </xf>
    <xf numFmtId="0" fontId="0" fillId="12" borderId="29" xfId="0" applyFill="1" applyBorder="1" applyAlignment="1">
      <alignment horizontal="left" vertical="center" wrapText="1"/>
    </xf>
    <xf numFmtId="0" fontId="0" fillId="12" borderId="41" xfId="0" applyFill="1" applyBorder="1" applyAlignment="1">
      <alignment horizontal="left" vertical="center" wrapText="1"/>
    </xf>
    <xf numFmtId="0" fontId="17" fillId="18" borderId="9" xfId="0" applyFont="1" applyFill="1" applyBorder="1" applyAlignment="1">
      <alignment horizontal="center"/>
    </xf>
    <xf numFmtId="0" fontId="17" fillId="18" borderId="19" xfId="0" applyFont="1" applyFill="1" applyBorder="1" applyAlignment="1">
      <alignment horizontal="center"/>
    </xf>
    <xf numFmtId="0" fontId="17" fillId="18" borderId="21" xfId="0" applyFont="1" applyFill="1" applyBorder="1" applyAlignment="1">
      <alignment horizontal="center"/>
    </xf>
    <xf numFmtId="0" fontId="0" fillId="14" borderId="29" xfId="0" applyFill="1" applyBorder="1" applyAlignment="1">
      <alignment horizontal="left" vertical="center"/>
    </xf>
    <xf numFmtId="0" fontId="0" fillId="14" borderId="41" xfId="0" applyFill="1" applyBorder="1" applyAlignment="1">
      <alignment horizontal="left" vertical="center"/>
    </xf>
    <xf numFmtId="0" fontId="7" fillId="19" borderId="9" xfId="0" applyFont="1" applyFill="1" applyBorder="1" applyAlignment="1">
      <alignment horizontal="center"/>
    </xf>
    <xf numFmtId="0" fontId="7" fillId="19" borderId="19" xfId="0" applyFont="1" applyFill="1" applyBorder="1" applyAlignment="1">
      <alignment horizontal="center"/>
    </xf>
    <xf numFmtId="0" fontId="7" fillId="19" borderId="21" xfId="0" applyFont="1" applyFill="1" applyBorder="1" applyAlignment="1">
      <alignment horizontal="center"/>
    </xf>
    <xf numFmtId="0" fontId="0" fillId="11" borderId="29" xfId="0" applyFill="1" applyBorder="1" applyAlignment="1">
      <alignment horizontal="left" vertical="center"/>
    </xf>
    <xf numFmtId="0" fontId="0" fillId="11" borderId="41" xfId="0" applyFill="1" applyBorder="1" applyAlignment="1">
      <alignment horizontal="left" vertical="center"/>
    </xf>
    <xf numFmtId="0" fontId="8" fillId="11" borderId="33" xfId="0" applyFont="1" applyFill="1" applyBorder="1" applyAlignment="1">
      <alignment horizontal="left" vertical="center"/>
    </xf>
    <xf numFmtId="0" fontId="7" fillId="20" borderId="9" xfId="0" applyFont="1" applyFill="1" applyBorder="1" applyAlignment="1">
      <alignment horizontal="center" vertical="center" wrapText="1"/>
    </xf>
    <xf numFmtId="0" fontId="7" fillId="20" borderId="19" xfId="0" applyFont="1" applyFill="1" applyBorder="1" applyAlignment="1">
      <alignment horizontal="center" vertical="center" wrapText="1"/>
    </xf>
    <xf numFmtId="0" fontId="7" fillId="20" borderId="21" xfId="0" applyFont="1" applyFill="1" applyBorder="1" applyAlignment="1">
      <alignment horizontal="center" vertical="center" wrapText="1"/>
    </xf>
    <xf numFmtId="2" fontId="0" fillId="12" borderId="34" xfId="0" applyNumberFormat="1" applyFill="1" applyBorder="1" applyAlignment="1">
      <alignment horizontal="left"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C15" sqref="C1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s>
  <sheetData>
    <row r="3" spans="1:7" ht="30">
      <c r="A3" s="216"/>
      <c r="B3" s="9" t="s">
        <v>0</v>
      </c>
      <c r="C3" s="9" t="s">
        <v>1</v>
      </c>
      <c r="D3" s="9" t="s">
        <v>2</v>
      </c>
      <c r="E3" s="206" t="s">
        <v>3</v>
      </c>
      <c r="F3" s="2" t="s">
        <v>4</v>
      </c>
      <c r="G3" t="s">
        <v>5</v>
      </c>
    </row>
    <row r="4" spans="1:7">
      <c r="A4" s="207" t="s">
        <v>6</v>
      </c>
      <c r="B4" s="208">
        <f>(Fonctionnalités!E20)</f>
        <v>0.54375000000000007</v>
      </c>
      <c r="C4" s="209">
        <f>'Assurance Qualité'!C61</f>
        <v>0.46250000000000002</v>
      </c>
      <c r="D4" s="209">
        <f>B4*0.6+C4*0.4 - 0.1*E4</f>
        <v>0.51125000000000009</v>
      </c>
      <c r="F4" s="13">
        <v>15</v>
      </c>
      <c r="G4" s="12">
        <f>D4*F4</f>
        <v>7.6687500000000011</v>
      </c>
    </row>
    <row r="5" spans="1:7">
      <c r="A5" s="210" t="s">
        <v>7</v>
      </c>
      <c r="B5" s="211">
        <f>(Fonctionnalités!E36)</f>
        <v>0.71375</v>
      </c>
      <c r="C5" s="212">
        <f>'Assurance Qualité'!F61</f>
        <v>0.69299999999999995</v>
      </c>
      <c r="D5" s="212">
        <f t="shared" ref="D5:D6" si="0">B5*0.6+C5*0.4 - 0.1*E5</f>
        <v>0.70544999999999991</v>
      </c>
      <c r="F5" s="13">
        <v>25</v>
      </c>
      <c r="G5" s="12">
        <f t="shared" ref="G5:G7" si="1">D5*F5</f>
        <v>17.636249999999997</v>
      </c>
    </row>
    <row r="6" spans="1:7">
      <c r="A6" s="213" t="s">
        <v>8</v>
      </c>
      <c r="B6" s="214">
        <f>(Fonctionnalités!E53)</f>
        <v>0</v>
      </c>
      <c r="C6" s="215">
        <f>'Assurance Qualité'!I61</f>
        <v>0</v>
      </c>
      <c r="D6" s="215">
        <f t="shared" si="0"/>
        <v>0</v>
      </c>
      <c r="F6" s="13">
        <v>20</v>
      </c>
      <c r="G6" s="12">
        <f t="shared" si="1"/>
        <v>0</v>
      </c>
    </row>
    <row r="7" spans="1:7">
      <c r="A7" s="10" t="s">
        <v>9</v>
      </c>
      <c r="B7" s="11"/>
      <c r="C7" s="11"/>
      <c r="D7" s="14"/>
      <c r="F7" s="2">
        <v>10</v>
      </c>
      <c r="G7" s="12">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1"/>
  <sheetViews>
    <sheetView topLeftCell="H54" zoomScaleNormal="100" workbookViewId="0">
      <selection activeCell="F48" sqref="F48"/>
    </sheetView>
  </sheetViews>
  <sheetFormatPr defaultColWidth="9.140625" defaultRowHeight="15"/>
  <cols>
    <col min="1" max="1" width="22.7109375" style="1" customWidth="1"/>
    <col min="2" max="2" width="77.5703125" style="17" customWidth="1"/>
    <col min="3" max="4" width="10.7109375" style="1" customWidth="1"/>
    <col min="5" max="5" width="51.7109375" style="17" customWidth="1"/>
    <col min="6" max="7" width="10.7109375" customWidth="1"/>
    <col min="8" max="8" width="55.42578125" style="17" customWidth="1"/>
    <col min="9" max="10" width="10.7109375" customWidth="1"/>
    <col min="11" max="11" width="20.7109375" style="17" customWidth="1"/>
    <col min="12" max="13" width="12.7109375" customWidth="1"/>
    <col min="14" max="16" width="15.7109375" customWidth="1"/>
    <col min="17" max="1029" width="11.42578125"/>
  </cols>
  <sheetData>
    <row r="2" spans="1:17" ht="18.399999999999999" customHeight="1">
      <c r="A2" s="261" t="s">
        <v>10</v>
      </c>
      <c r="B2" s="261"/>
      <c r="C2" s="261"/>
      <c r="D2" s="261"/>
      <c r="E2" s="261"/>
      <c r="F2" s="261"/>
      <c r="G2" s="261"/>
      <c r="H2" s="261"/>
      <c r="I2" s="261"/>
      <c r="J2" s="261"/>
      <c r="K2" s="261"/>
      <c r="L2" s="8"/>
      <c r="M2" s="8"/>
    </row>
    <row r="4" spans="1:17" ht="18.399999999999999" customHeight="1">
      <c r="A4" s="262" t="s">
        <v>11</v>
      </c>
      <c r="B4" s="262"/>
      <c r="C4" s="262"/>
      <c r="D4" s="262"/>
      <c r="E4" s="262"/>
      <c r="F4" s="262"/>
      <c r="G4" s="262"/>
      <c r="H4" s="262"/>
      <c r="I4" s="262"/>
      <c r="J4" s="262"/>
      <c r="K4" s="262"/>
      <c r="L4" s="5"/>
      <c r="M4" s="5"/>
    </row>
    <row r="5" spans="1:17" ht="19.5" thickBot="1">
      <c r="A5" s="18"/>
      <c r="B5" s="217"/>
      <c r="C5" s="3"/>
      <c r="D5" s="3"/>
      <c r="E5" s="217"/>
      <c r="F5" s="3"/>
      <c r="G5" s="3"/>
      <c r="H5" s="217"/>
      <c r="I5" s="3"/>
      <c r="J5" s="3"/>
      <c r="K5" s="217"/>
      <c r="L5" s="3"/>
      <c r="M5" s="3"/>
    </row>
    <row r="6" spans="1:17" ht="18.399999999999999" customHeight="1">
      <c r="A6" s="254" t="s">
        <v>12</v>
      </c>
      <c r="B6" s="266" t="s">
        <v>13</v>
      </c>
      <c r="C6" s="256" t="s">
        <v>6</v>
      </c>
      <c r="D6" s="257"/>
      <c r="E6" s="257"/>
      <c r="F6" s="258" t="s">
        <v>7</v>
      </c>
      <c r="G6" s="259"/>
      <c r="H6" s="260"/>
      <c r="I6" s="263" t="s">
        <v>8</v>
      </c>
      <c r="J6" s="264"/>
      <c r="K6" s="265"/>
      <c r="L6" s="4"/>
      <c r="M6" s="4"/>
      <c r="N6" s="252"/>
      <c r="O6" s="253"/>
      <c r="P6" s="253"/>
    </row>
    <row r="7" spans="1:17" ht="19.5" thickBot="1">
      <c r="A7" s="255"/>
      <c r="B7" s="267"/>
      <c r="C7" s="22" t="s">
        <v>14</v>
      </c>
      <c r="D7" s="23" t="s">
        <v>4</v>
      </c>
      <c r="E7" s="29" t="s">
        <v>15</v>
      </c>
      <c r="F7" s="24" t="s">
        <v>14</v>
      </c>
      <c r="G7" s="25" t="s">
        <v>4</v>
      </c>
      <c r="H7" s="28" t="s">
        <v>15</v>
      </c>
      <c r="I7" s="26" t="s">
        <v>14</v>
      </c>
      <c r="J7" s="27" t="s">
        <v>4</v>
      </c>
      <c r="K7" s="30" t="s">
        <v>15</v>
      </c>
      <c r="L7" s="4"/>
      <c r="M7" s="4"/>
      <c r="N7" s="216"/>
      <c r="O7" s="216"/>
      <c r="P7" s="216"/>
      <c r="Q7" s="216"/>
    </row>
    <row r="8" spans="1:17" s="20" customFormat="1" ht="18.399999999999999" customHeight="1">
      <c r="A8" s="244" t="s">
        <v>16</v>
      </c>
      <c r="B8" s="245"/>
      <c r="C8" s="240" t="s">
        <v>17</v>
      </c>
      <c r="D8" s="241"/>
      <c r="E8" s="57" t="s">
        <v>18</v>
      </c>
      <c r="F8" s="240" t="s">
        <v>17</v>
      </c>
      <c r="G8" s="241"/>
      <c r="H8" s="57"/>
      <c r="I8" s="240" t="s">
        <v>17</v>
      </c>
      <c r="J8" s="241"/>
      <c r="K8" s="57"/>
      <c r="L8" s="19"/>
      <c r="M8" s="19"/>
    </row>
    <row r="9" spans="1:17" ht="150">
      <c r="A9" s="75" t="s">
        <v>19</v>
      </c>
      <c r="B9" s="76" t="s">
        <v>20</v>
      </c>
      <c r="C9" s="229">
        <f>(3-5*0.5)/3</f>
        <v>0.16666666666666666</v>
      </c>
      <c r="D9" s="47">
        <v>3</v>
      </c>
      <c r="E9" s="227" t="s">
        <v>21</v>
      </c>
      <c r="F9" s="231">
        <f>(3-5*0.5)/3</f>
        <v>0.16666666666666666</v>
      </c>
      <c r="G9" s="48">
        <v>3</v>
      </c>
      <c r="H9" s="51" t="s">
        <v>22</v>
      </c>
      <c r="I9" s="52"/>
      <c r="J9" s="49">
        <v>3</v>
      </c>
      <c r="K9" s="50"/>
      <c r="L9" s="6"/>
      <c r="M9" s="6"/>
    </row>
    <row r="10" spans="1:17" ht="45">
      <c r="A10" s="21" t="s">
        <v>23</v>
      </c>
      <c r="B10" s="31" t="s">
        <v>24</v>
      </c>
      <c r="C10" s="35">
        <f>2/2</f>
        <v>1</v>
      </c>
      <c r="D10" s="32">
        <v>2</v>
      </c>
      <c r="E10" s="36" t="s">
        <v>25</v>
      </c>
      <c r="F10" s="37">
        <f>2/2</f>
        <v>1</v>
      </c>
      <c r="G10" s="33">
        <v>2</v>
      </c>
      <c r="H10" s="38" t="s">
        <v>26</v>
      </c>
      <c r="I10" s="39"/>
      <c r="J10" s="34">
        <v>2</v>
      </c>
      <c r="K10" s="40"/>
      <c r="L10" s="6"/>
      <c r="M10" s="6"/>
    </row>
    <row r="11" spans="1:17" ht="180">
      <c r="A11" s="21" t="s">
        <v>27</v>
      </c>
      <c r="B11" s="31" t="s">
        <v>28</v>
      </c>
      <c r="C11" s="225">
        <f>(3-1.5)/3</f>
        <v>0.5</v>
      </c>
      <c r="D11" s="32">
        <v>3</v>
      </c>
      <c r="E11" s="228" t="s">
        <v>29</v>
      </c>
      <c r="F11" s="232">
        <f>(3-0.25)/3</f>
        <v>0.91666666666666663</v>
      </c>
      <c r="G11" s="33">
        <v>3</v>
      </c>
      <c r="H11" s="38" t="s">
        <v>30</v>
      </c>
      <c r="I11" s="39"/>
      <c r="J11" s="34">
        <v>3</v>
      </c>
      <c r="K11" s="40"/>
      <c r="L11" s="6"/>
      <c r="M11" s="6"/>
    </row>
    <row r="12" spans="1:17" ht="75">
      <c r="A12" s="21" t="s">
        <v>31</v>
      </c>
      <c r="B12" s="31" t="s">
        <v>32</v>
      </c>
      <c r="C12" s="35">
        <f>(2-4*0.25)/2</f>
        <v>0.5</v>
      </c>
      <c r="D12" s="32">
        <v>2</v>
      </c>
      <c r="E12" s="36" t="s">
        <v>33</v>
      </c>
      <c r="F12" s="37">
        <v>0.85</v>
      </c>
      <c r="G12" s="33">
        <v>2</v>
      </c>
      <c r="H12" s="38" t="s">
        <v>34</v>
      </c>
      <c r="I12" s="39"/>
      <c r="J12" s="34">
        <v>2</v>
      </c>
      <c r="K12" s="40"/>
      <c r="L12" s="6"/>
      <c r="M12" s="6"/>
    </row>
    <row r="13" spans="1:17" ht="207" customHeight="1">
      <c r="A13" s="21" t="s">
        <v>35</v>
      </c>
      <c r="B13" s="31" t="s">
        <v>36</v>
      </c>
      <c r="C13" s="225">
        <f>(4-3.5)/4</f>
        <v>0.125</v>
      </c>
      <c r="D13" s="32">
        <v>4</v>
      </c>
      <c r="E13" s="36" t="s">
        <v>37</v>
      </c>
      <c r="F13" s="37">
        <f>(4-12*0.2)/4</f>
        <v>0.39999999999999991</v>
      </c>
      <c r="G13" s="33">
        <v>4</v>
      </c>
      <c r="H13" s="38" t="s">
        <v>38</v>
      </c>
      <c r="I13" s="39"/>
      <c r="J13" s="34">
        <v>4</v>
      </c>
      <c r="K13" s="40"/>
      <c r="L13" s="6"/>
      <c r="M13" s="6"/>
    </row>
    <row r="14" spans="1:17" s="94" customFormat="1" ht="16.5" thickBot="1">
      <c r="A14" s="242" t="s">
        <v>39</v>
      </c>
      <c r="B14" s="243"/>
      <c r="C14" s="84">
        <f>SUMPRODUCT(C9:C13,D9:D13)</f>
        <v>5.5</v>
      </c>
      <c r="D14" s="85">
        <f>SUM(D9:D13)</f>
        <v>14</v>
      </c>
      <c r="E14" s="86"/>
      <c r="F14" s="87">
        <f>SUMPRODUCT(F9:F13,G9:G13)</f>
        <v>8.5500000000000007</v>
      </c>
      <c r="G14" s="88">
        <f>SUM(G9:G13)</f>
        <v>14</v>
      </c>
      <c r="H14" s="89"/>
      <c r="I14" s="90">
        <f>SUMPRODUCT(I9:I13,J9:J13)</f>
        <v>0</v>
      </c>
      <c r="J14" s="91">
        <f>SUM(J9:J13)</f>
        <v>14</v>
      </c>
      <c r="K14" s="92"/>
      <c r="L14" s="93"/>
      <c r="M14" s="93"/>
    </row>
    <row r="15" spans="1:17" s="20" customFormat="1" ht="18.399999999999999" customHeight="1">
      <c r="A15" s="249" t="s">
        <v>40</v>
      </c>
      <c r="B15" s="250"/>
      <c r="C15" s="240" t="s">
        <v>17</v>
      </c>
      <c r="D15" s="241"/>
      <c r="E15" s="57" t="s">
        <v>41</v>
      </c>
      <c r="F15" s="240" t="s">
        <v>17</v>
      </c>
      <c r="G15" s="241"/>
      <c r="H15" s="57"/>
      <c r="I15" s="240" t="s">
        <v>17</v>
      </c>
      <c r="J15" s="241"/>
      <c r="K15" s="57"/>
      <c r="L15" s="19"/>
      <c r="M15" s="19"/>
    </row>
    <row r="16" spans="1:17" ht="60">
      <c r="A16" s="75" t="s">
        <v>42</v>
      </c>
      <c r="B16" s="76" t="s">
        <v>43</v>
      </c>
      <c r="C16" s="59">
        <v>0</v>
      </c>
      <c r="D16" s="60">
        <v>2</v>
      </c>
      <c r="E16" s="61" t="s">
        <v>44</v>
      </c>
      <c r="F16" s="65">
        <f>1.5/2</f>
        <v>0.75</v>
      </c>
      <c r="G16" s="66">
        <v>2</v>
      </c>
      <c r="H16" s="67" t="s">
        <v>45</v>
      </c>
      <c r="I16" s="71"/>
      <c r="J16" s="72">
        <v>2</v>
      </c>
      <c r="K16" s="73"/>
      <c r="L16" s="6"/>
      <c r="M16" s="6"/>
    </row>
    <row r="17" spans="1:13" ht="60">
      <c r="A17" s="21" t="s">
        <v>46</v>
      </c>
      <c r="B17" s="31" t="s">
        <v>47</v>
      </c>
      <c r="C17" s="45">
        <v>0</v>
      </c>
      <c r="D17" s="41">
        <v>3</v>
      </c>
      <c r="E17" s="62" t="s">
        <v>48</v>
      </c>
      <c r="F17" s="230">
        <f>2.5/3</f>
        <v>0.83333333333333337</v>
      </c>
      <c r="G17" s="42">
        <v>3</v>
      </c>
      <c r="H17" s="69" t="s">
        <v>49</v>
      </c>
      <c r="I17" s="74"/>
      <c r="J17" s="44">
        <v>3</v>
      </c>
      <c r="K17" s="46"/>
      <c r="L17" s="6"/>
      <c r="M17" s="6"/>
    </row>
    <row r="18" spans="1:13" ht="45">
      <c r="A18" s="21" t="s">
        <v>50</v>
      </c>
      <c r="B18" s="31" t="s">
        <v>51</v>
      </c>
      <c r="C18" s="45">
        <f>2.5/3</f>
        <v>0.83333333333333337</v>
      </c>
      <c r="D18" s="41">
        <v>3</v>
      </c>
      <c r="E18" s="62" t="s">
        <v>52</v>
      </c>
      <c r="F18" s="230">
        <f>2.5/3</f>
        <v>0.83333333333333337</v>
      </c>
      <c r="G18" s="42">
        <v>3</v>
      </c>
      <c r="H18" s="69" t="s">
        <v>53</v>
      </c>
      <c r="I18" s="74"/>
      <c r="J18" s="44">
        <v>3</v>
      </c>
      <c r="K18" s="46"/>
      <c r="L18" s="6"/>
      <c r="M18" s="6"/>
    </row>
    <row r="19" spans="1:13">
      <c r="A19" s="21" t="s">
        <v>54</v>
      </c>
      <c r="B19" s="31" t="s">
        <v>55</v>
      </c>
      <c r="C19" s="45">
        <v>1</v>
      </c>
      <c r="D19" s="41">
        <v>3</v>
      </c>
      <c r="E19" s="62"/>
      <c r="F19" s="68">
        <v>1</v>
      </c>
      <c r="G19" s="42">
        <v>3</v>
      </c>
      <c r="H19" s="69"/>
      <c r="I19" s="74"/>
      <c r="J19" s="44">
        <v>3</v>
      </c>
      <c r="K19" s="46"/>
      <c r="L19" s="6"/>
      <c r="M19" s="6"/>
    </row>
    <row r="20" spans="1:13" ht="30">
      <c r="A20" s="21" t="s">
        <v>56</v>
      </c>
      <c r="B20" s="31" t="s">
        <v>57</v>
      </c>
      <c r="C20" s="45">
        <v>1</v>
      </c>
      <c r="D20" s="41">
        <v>2</v>
      </c>
      <c r="E20" s="62"/>
      <c r="F20" s="68">
        <v>1</v>
      </c>
      <c r="G20" s="42">
        <v>2</v>
      </c>
      <c r="H20" s="69"/>
      <c r="I20" s="74"/>
      <c r="J20" s="44">
        <v>2</v>
      </c>
      <c r="K20" s="46"/>
      <c r="L20" s="6"/>
      <c r="M20" s="6"/>
    </row>
    <row r="21" spans="1:13" s="94" customFormat="1" ht="16.5" thickBot="1">
      <c r="A21" s="251" t="s">
        <v>39</v>
      </c>
      <c r="B21" s="248"/>
      <c r="C21" s="95">
        <f>SUMPRODUCT(C16:C20,D16:D20)</f>
        <v>7.5</v>
      </c>
      <c r="D21" s="96">
        <f>SUM(D16:D20)</f>
        <v>13</v>
      </c>
      <c r="E21" s="97"/>
      <c r="F21" s="98">
        <f>SUMPRODUCT(F16:F20,G16:G20)</f>
        <v>11.5</v>
      </c>
      <c r="G21" s="99">
        <f>SUM(G16:G20)</f>
        <v>13</v>
      </c>
      <c r="H21" s="100"/>
      <c r="I21" s="101">
        <f>SUMPRODUCT(I16:I20,J16:J20)</f>
        <v>0</v>
      </c>
      <c r="J21" s="102">
        <f>SUM(J16:J20)</f>
        <v>13</v>
      </c>
      <c r="K21" s="103"/>
      <c r="L21" s="93"/>
      <c r="M21" s="93"/>
    </row>
    <row r="22" spans="1:13" ht="18.399999999999999" customHeight="1" thickBot="1">
      <c r="A22" s="244" t="s">
        <v>58</v>
      </c>
      <c r="B22" s="245"/>
      <c r="C22" s="240" t="s">
        <v>17</v>
      </c>
      <c r="D22" s="241"/>
      <c r="E22" s="57" t="s">
        <v>18</v>
      </c>
      <c r="F22" s="240" t="s">
        <v>17</v>
      </c>
      <c r="G22" s="241"/>
      <c r="H22" s="57"/>
      <c r="I22" s="240" t="s">
        <v>17</v>
      </c>
      <c r="J22" s="241"/>
      <c r="K22" s="57"/>
      <c r="L22" s="5"/>
      <c r="M22" s="5"/>
    </row>
    <row r="23" spans="1:13" ht="60">
      <c r="A23" s="77" t="s">
        <v>59</v>
      </c>
      <c r="B23" s="78" t="s">
        <v>60</v>
      </c>
      <c r="C23" s="81">
        <f>2/2</f>
        <v>1</v>
      </c>
      <c r="D23" s="82">
        <v>2</v>
      </c>
      <c r="E23" s="83"/>
      <c r="F23" s="106">
        <f>2/2</f>
        <v>1</v>
      </c>
      <c r="G23" s="107">
        <v>2</v>
      </c>
      <c r="H23" s="108"/>
      <c r="I23" s="111"/>
      <c r="J23" s="112">
        <v>2</v>
      </c>
      <c r="K23" s="113"/>
      <c r="L23" s="6"/>
      <c r="M23" s="6"/>
    </row>
    <row r="24" spans="1:13" ht="90">
      <c r="A24" s="79" t="s">
        <v>61</v>
      </c>
      <c r="B24" s="80" t="s">
        <v>62</v>
      </c>
      <c r="C24" s="45">
        <f>(1-3*0.25)/1</f>
        <v>0.25</v>
      </c>
      <c r="D24" s="41">
        <v>1</v>
      </c>
      <c r="E24" s="62" t="s">
        <v>63</v>
      </c>
      <c r="F24" s="68">
        <f>1/1</f>
        <v>1</v>
      </c>
      <c r="G24" s="42">
        <v>1</v>
      </c>
      <c r="H24" s="69"/>
      <c r="I24" s="74"/>
      <c r="J24" s="44">
        <v>1</v>
      </c>
      <c r="K24" s="46"/>
      <c r="L24" s="6"/>
      <c r="M24" s="6"/>
    </row>
    <row r="25" spans="1:13" ht="60">
      <c r="A25" s="79" t="s">
        <v>64</v>
      </c>
      <c r="B25" s="80" t="s">
        <v>65</v>
      </c>
      <c r="C25" s="45">
        <v>1</v>
      </c>
      <c r="D25" s="41">
        <v>1</v>
      </c>
      <c r="E25" s="62"/>
      <c r="F25" s="68">
        <f>0/1</f>
        <v>0</v>
      </c>
      <c r="G25" s="42">
        <v>1</v>
      </c>
      <c r="H25" s="69" t="s">
        <v>66</v>
      </c>
      <c r="I25" s="74"/>
      <c r="J25" s="44">
        <v>1</v>
      </c>
      <c r="K25" s="46"/>
      <c r="L25" s="6"/>
      <c r="M25" s="6"/>
    </row>
    <row r="26" spans="1:13" s="94" customFormat="1" ht="16.5" thickBot="1">
      <c r="A26" s="247" t="s">
        <v>39</v>
      </c>
      <c r="B26" s="248"/>
      <c r="C26" s="84">
        <f>SUMPRODUCT(C23:C25,D23:D25)</f>
        <v>3.25</v>
      </c>
      <c r="D26" s="85">
        <f>SUM(D23:D25)</f>
        <v>4</v>
      </c>
      <c r="E26" s="86"/>
      <c r="F26" s="98">
        <f>SUMPRODUCT(F23:F25,G23:G25)</f>
        <v>3</v>
      </c>
      <c r="G26" s="99">
        <f>SUM(G23:G25)</f>
        <v>4</v>
      </c>
      <c r="H26" s="100"/>
      <c r="I26" s="101">
        <f>SUMPRODUCT(I23:I25,J23:J25)</f>
        <v>0</v>
      </c>
      <c r="J26" s="102">
        <f>SUM(J23:J25)</f>
        <v>4</v>
      </c>
      <c r="K26" s="103"/>
      <c r="L26" s="93"/>
      <c r="M26" s="93"/>
    </row>
    <row r="27" spans="1:13" ht="18.399999999999999" customHeight="1">
      <c r="A27" s="244" t="s">
        <v>67</v>
      </c>
      <c r="B27" s="245"/>
      <c r="C27" s="240" t="s">
        <v>17</v>
      </c>
      <c r="D27" s="241"/>
      <c r="E27" s="57" t="s">
        <v>41</v>
      </c>
      <c r="F27" s="240" t="s">
        <v>17</v>
      </c>
      <c r="G27" s="241"/>
      <c r="H27" s="56"/>
      <c r="I27" s="240" t="s">
        <v>17</v>
      </c>
      <c r="J27" s="241"/>
      <c r="K27" s="57"/>
      <c r="L27" s="16"/>
      <c r="M27" s="5"/>
    </row>
    <row r="28" spans="1:13" ht="45">
      <c r="A28" s="117" t="s">
        <v>68</v>
      </c>
      <c r="B28" s="118" t="s">
        <v>69</v>
      </c>
      <c r="C28" s="109">
        <v>1</v>
      </c>
      <c r="D28" s="58">
        <v>2</v>
      </c>
      <c r="E28" s="110"/>
      <c r="F28" s="104">
        <v>1</v>
      </c>
      <c r="G28" s="63">
        <v>2</v>
      </c>
      <c r="H28" s="64"/>
      <c r="I28" s="115"/>
      <c r="J28" s="70">
        <v>2</v>
      </c>
      <c r="K28" s="116"/>
      <c r="L28" s="6"/>
      <c r="M28" s="6"/>
    </row>
    <row r="29" spans="1:13" ht="30">
      <c r="A29" s="53" t="s">
        <v>70</v>
      </c>
      <c r="B29" s="54" t="s">
        <v>71</v>
      </c>
      <c r="C29" s="45">
        <v>1</v>
      </c>
      <c r="D29" s="41">
        <v>2</v>
      </c>
      <c r="E29" s="62"/>
      <c r="F29" s="68">
        <v>1</v>
      </c>
      <c r="G29" s="42">
        <v>2</v>
      </c>
      <c r="H29" s="43"/>
      <c r="I29" s="74"/>
      <c r="J29" s="44">
        <v>2</v>
      </c>
      <c r="K29" s="46"/>
      <c r="L29" s="6"/>
      <c r="M29" s="6"/>
    </row>
    <row r="30" spans="1:13">
      <c r="A30" s="21" t="s">
        <v>72</v>
      </c>
      <c r="B30" s="54" t="s">
        <v>73</v>
      </c>
      <c r="C30" s="45">
        <v>1</v>
      </c>
      <c r="D30" s="41">
        <v>2</v>
      </c>
      <c r="E30" s="62"/>
      <c r="F30" s="68">
        <v>1</v>
      </c>
      <c r="G30" s="42">
        <v>2</v>
      </c>
      <c r="H30" s="43"/>
      <c r="I30" s="74"/>
      <c r="J30" s="44">
        <v>2</v>
      </c>
      <c r="K30" s="46"/>
      <c r="L30" s="6"/>
      <c r="M30" s="6"/>
    </row>
    <row r="31" spans="1:13" ht="60">
      <c r="A31" s="21" t="s">
        <v>74</v>
      </c>
      <c r="B31" s="54" t="s">
        <v>75</v>
      </c>
      <c r="C31" s="45">
        <v>0</v>
      </c>
      <c r="D31" s="41">
        <v>3</v>
      </c>
      <c r="E31" s="62" t="s">
        <v>76</v>
      </c>
      <c r="F31" s="68">
        <v>1</v>
      </c>
      <c r="G31" s="42">
        <v>3</v>
      </c>
      <c r="H31" s="43"/>
      <c r="I31" s="74"/>
      <c r="J31" s="44">
        <v>3</v>
      </c>
      <c r="K31" s="46"/>
      <c r="L31" s="6"/>
      <c r="M31" s="6"/>
    </row>
    <row r="32" spans="1:13" s="94" customFormat="1" ht="16.5" thickBot="1">
      <c r="A32" s="242" t="s">
        <v>39</v>
      </c>
      <c r="B32" s="243"/>
      <c r="C32" s="84">
        <f>SUMPRODUCT(C28:C31,D28:D31)</f>
        <v>6</v>
      </c>
      <c r="D32" s="85">
        <f>SUM(D28:D31)</f>
        <v>9</v>
      </c>
      <c r="E32" s="86"/>
      <c r="F32" s="87">
        <f>SUMPRODUCT(F28:F31,G28:G31)</f>
        <v>9</v>
      </c>
      <c r="G32" s="88">
        <f>SUM(G28:G31)</f>
        <v>9</v>
      </c>
      <c r="H32" s="114"/>
      <c r="I32" s="101">
        <f>SUMPRODUCT(I28:I31,J28:J31)</f>
        <v>0</v>
      </c>
      <c r="J32" s="102">
        <f>SUM(J28:J31)</f>
        <v>9</v>
      </c>
      <c r="K32" s="103"/>
      <c r="L32" s="93"/>
      <c r="M32" s="93"/>
    </row>
    <row r="33" spans="1:13" ht="18.399999999999999" customHeight="1">
      <c r="A33" s="244" t="s">
        <v>77</v>
      </c>
      <c r="B33" s="246"/>
      <c r="C33" s="240" t="s">
        <v>17</v>
      </c>
      <c r="D33" s="241"/>
      <c r="E33" s="57" t="s">
        <v>18</v>
      </c>
      <c r="F33" s="240" t="s">
        <v>17</v>
      </c>
      <c r="G33" s="241"/>
      <c r="H33" s="57"/>
      <c r="I33" s="55" t="s">
        <v>17</v>
      </c>
      <c r="J33" s="56"/>
      <c r="K33" s="57"/>
      <c r="L33" s="15"/>
      <c r="M33" s="5"/>
    </row>
    <row r="34" spans="1:13" ht="75">
      <c r="A34" s="117" t="s">
        <v>78</v>
      </c>
      <c r="B34" s="76" t="s">
        <v>79</v>
      </c>
      <c r="C34" s="109">
        <f>(1-1)/1</f>
        <v>0</v>
      </c>
      <c r="D34" s="58">
        <v>1</v>
      </c>
      <c r="E34" s="110" t="s">
        <v>80</v>
      </c>
      <c r="F34" s="104">
        <f>(1-2*0.25)/1</f>
        <v>0.5</v>
      </c>
      <c r="G34" s="63">
        <v>1</v>
      </c>
      <c r="H34" s="105" t="s">
        <v>81</v>
      </c>
      <c r="I34" s="115"/>
      <c r="J34" s="70">
        <v>1</v>
      </c>
      <c r="K34" s="116"/>
      <c r="L34" s="6"/>
      <c r="M34" s="6"/>
    </row>
    <row r="35" spans="1:13" ht="30">
      <c r="A35" s="53" t="s">
        <v>82</v>
      </c>
      <c r="B35" s="31" t="s">
        <v>83</v>
      </c>
      <c r="C35" s="45">
        <f>(1-2*0.25)/1</f>
        <v>0.5</v>
      </c>
      <c r="D35" s="41">
        <v>1</v>
      </c>
      <c r="E35" s="62" t="s">
        <v>84</v>
      </c>
      <c r="F35" s="68">
        <f>(1-0.25)/1</f>
        <v>0.75</v>
      </c>
      <c r="G35" s="42">
        <v>1</v>
      </c>
      <c r="H35" s="69" t="s">
        <v>85</v>
      </c>
      <c r="I35" s="74"/>
      <c r="J35" s="44">
        <v>1</v>
      </c>
      <c r="K35" s="46"/>
      <c r="L35" s="6"/>
      <c r="M35" s="6"/>
    </row>
    <row r="36" spans="1:13" ht="105">
      <c r="A36" s="21" t="s">
        <v>86</v>
      </c>
      <c r="B36" s="31" t="s">
        <v>87</v>
      </c>
      <c r="C36" s="45">
        <v>0</v>
      </c>
      <c r="D36" s="41">
        <v>3</v>
      </c>
      <c r="E36" s="62" t="s">
        <v>88</v>
      </c>
      <c r="F36" s="230">
        <f>(3-7*0.25)/3</f>
        <v>0.41666666666666669</v>
      </c>
      <c r="G36" s="42">
        <v>3</v>
      </c>
      <c r="H36" s="69" t="s">
        <v>89</v>
      </c>
      <c r="I36" s="74"/>
      <c r="J36" s="44">
        <v>3</v>
      </c>
      <c r="K36" s="46"/>
      <c r="L36" s="6"/>
      <c r="M36" s="6"/>
    </row>
    <row r="37" spans="1:13" ht="75">
      <c r="A37" s="21" t="s">
        <v>90</v>
      </c>
      <c r="B37" s="31" t="s">
        <v>91</v>
      </c>
      <c r="C37" s="45">
        <f>(3-1)/2</f>
        <v>1</v>
      </c>
      <c r="D37" s="41">
        <v>3</v>
      </c>
      <c r="E37" s="62" t="s">
        <v>92</v>
      </c>
      <c r="F37" s="68">
        <f>(3-3*0.25)/3</f>
        <v>0.75</v>
      </c>
      <c r="G37" s="42">
        <v>3</v>
      </c>
      <c r="H37" s="69" t="s">
        <v>93</v>
      </c>
      <c r="I37" s="74"/>
      <c r="J37" s="44">
        <v>3</v>
      </c>
      <c r="K37" s="46"/>
      <c r="L37" s="6"/>
      <c r="M37" s="6"/>
    </row>
    <row r="38" spans="1:13" s="94" customFormat="1" ht="16.5" thickBot="1">
      <c r="A38" s="242" t="s">
        <v>39</v>
      </c>
      <c r="B38" s="243"/>
      <c r="C38" s="119">
        <f>SUMPRODUCT(C34:C37,D34:D37)</f>
        <v>3.5</v>
      </c>
      <c r="D38" s="85">
        <f>SUM(D34:D37)</f>
        <v>8</v>
      </c>
      <c r="E38" s="86"/>
      <c r="F38" s="120">
        <f>SUMPRODUCT(F34:F37,G34:G37)</f>
        <v>4.75</v>
      </c>
      <c r="G38" s="88">
        <f>SUM(G34:G37)</f>
        <v>8</v>
      </c>
      <c r="H38" s="89"/>
      <c r="I38" s="101">
        <f>SUMPRODUCT(I34:I37,J34:J37)</f>
        <v>0</v>
      </c>
      <c r="J38" s="102">
        <f>SUM(J34:J37)</f>
        <v>8</v>
      </c>
      <c r="K38" s="103"/>
      <c r="L38" s="93"/>
      <c r="M38" s="93"/>
    </row>
    <row r="39" spans="1:13" ht="18.399999999999999" customHeight="1" thickBot="1">
      <c r="A39" s="244" t="s">
        <v>94</v>
      </c>
      <c r="B39" s="245"/>
      <c r="C39" s="240" t="s">
        <v>17</v>
      </c>
      <c r="D39" s="241"/>
      <c r="E39" s="56" t="s">
        <v>41</v>
      </c>
      <c r="F39" s="240" t="s">
        <v>17</v>
      </c>
      <c r="G39" s="241"/>
      <c r="H39" s="57"/>
      <c r="I39" s="240" t="s">
        <v>17</v>
      </c>
      <c r="J39" s="241"/>
      <c r="K39" s="57"/>
      <c r="L39" s="5"/>
      <c r="M39" s="5"/>
    </row>
    <row r="40" spans="1:13" ht="45">
      <c r="A40" s="75" t="s">
        <v>95</v>
      </c>
      <c r="B40" s="76" t="s">
        <v>96</v>
      </c>
      <c r="C40" s="81">
        <v>1</v>
      </c>
      <c r="D40" s="82">
        <v>1</v>
      </c>
      <c r="E40" s="83"/>
      <c r="F40" s="106">
        <v>1</v>
      </c>
      <c r="G40" s="107">
        <v>1</v>
      </c>
      <c r="H40" s="108"/>
      <c r="I40" s="111"/>
      <c r="J40" s="112">
        <v>1</v>
      </c>
      <c r="K40" s="113"/>
      <c r="L40" s="6"/>
      <c r="M40" s="6"/>
    </row>
    <row r="41" spans="1:13" ht="30">
      <c r="A41" s="21" t="s">
        <v>97</v>
      </c>
      <c r="B41" s="31" t="s">
        <v>98</v>
      </c>
      <c r="C41" s="45">
        <v>1</v>
      </c>
      <c r="D41" s="41">
        <v>4</v>
      </c>
      <c r="E41" s="62"/>
      <c r="F41" s="68">
        <v>1</v>
      </c>
      <c r="G41" s="42">
        <v>4</v>
      </c>
      <c r="H41" s="69"/>
      <c r="I41" s="74"/>
      <c r="J41" s="44">
        <v>4</v>
      </c>
      <c r="K41" s="46"/>
      <c r="L41" s="6"/>
      <c r="M41" s="6"/>
    </row>
    <row r="42" spans="1:13" ht="104.25" customHeight="1">
      <c r="A42" s="21" t="s">
        <v>99</v>
      </c>
      <c r="B42" s="31" t="s">
        <v>100</v>
      </c>
      <c r="C42" s="45">
        <v>0</v>
      </c>
      <c r="D42" s="41">
        <v>3</v>
      </c>
      <c r="E42" s="62" t="s">
        <v>101</v>
      </c>
      <c r="F42" s="68">
        <v>0</v>
      </c>
      <c r="G42" s="42">
        <v>3</v>
      </c>
      <c r="H42" s="69" t="s">
        <v>102</v>
      </c>
      <c r="I42" s="74"/>
      <c r="J42" s="44">
        <v>3</v>
      </c>
      <c r="K42" s="46"/>
      <c r="L42" s="6"/>
      <c r="M42" s="6"/>
    </row>
    <row r="43" spans="1:13" ht="45">
      <c r="A43" s="21" t="s">
        <v>103</v>
      </c>
      <c r="B43" s="31" t="s">
        <v>104</v>
      </c>
      <c r="C43" s="45">
        <v>0</v>
      </c>
      <c r="D43" s="41">
        <v>2</v>
      </c>
      <c r="E43" s="62" t="s">
        <v>105</v>
      </c>
      <c r="F43" s="68">
        <v>1</v>
      </c>
      <c r="G43" s="42">
        <v>2</v>
      </c>
      <c r="H43" s="68"/>
      <c r="I43" s="74"/>
      <c r="J43" s="44">
        <v>2</v>
      </c>
      <c r="K43" s="46"/>
      <c r="L43" s="6"/>
    </row>
    <row r="44" spans="1:13" ht="60">
      <c r="A44" s="21" t="s">
        <v>106</v>
      </c>
      <c r="B44" s="31" t="s">
        <v>107</v>
      </c>
      <c r="C44" s="35">
        <v>0</v>
      </c>
      <c r="D44" s="32">
        <v>2</v>
      </c>
      <c r="E44" s="36" t="s">
        <v>108</v>
      </c>
      <c r="F44" s="37">
        <f>1.5/2</f>
        <v>0.75</v>
      </c>
      <c r="G44" s="33">
        <v>2</v>
      </c>
      <c r="H44" s="38" t="s">
        <v>109</v>
      </c>
      <c r="I44" s="39"/>
      <c r="J44" s="34">
        <v>2</v>
      </c>
      <c r="K44" s="40"/>
      <c r="L44" s="6"/>
      <c r="M44" s="6"/>
    </row>
    <row r="45" spans="1:13" ht="90">
      <c r="A45" s="21" t="s">
        <v>110</v>
      </c>
      <c r="B45" s="31" t="s">
        <v>111</v>
      </c>
      <c r="C45" s="35">
        <v>1</v>
      </c>
      <c r="D45" s="32">
        <v>3</v>
      </c>
      <c r="E45" s="36"/>
      <c r="F45" s="232">
        <f>0.5/3</f>
        <v>0.16666666666666666</v>
      </c>
      <c r="G45" s="33">
        <v>3</v>
      </c>
      <c r="H45" s="38" t="s">
        <v>112</v>
      </c>
      <c r="I45" s="39"/>
      <c r="J45" s="34">
        <v>3</v>
      </c>
      <c r="K45" s="40"/>
      <c r="L45" s="6"/>
      <c r="M45" s="6"/>
    </row>
    <row r="46" spans="1:13" ht="30">
      <c r="A46" s="21" t="s">
        <v>113</v>
      </c>
      <c r="B46" s="31" t="s">
        <v>114</v>
      </c>
      <c r="C46" s="45">
        <f>2.5/3</f>
        <v>0.83333333333333337</v>
      </c>
      <c r="D46" s="41">
        <v>3</v>
      </c>
      <c r="E46" s="62" t="s">
        <v>115</v>
      </c>
      <c r="F46" s="68">
        <v>1</v>
      </c>
      <c r="G46" s="42">
        <v>3</v>
      </c>
      <c r="H46" s="69"/>
      <c r="I46" s="74"/>
      <c r="J46" s="44">
        <v>3</v>
      </c>
      <c r="K46" s="46"/>
      <c r="L46" s="6"/>
      <c r="M46" s="6"/>
    </row>
    <row r="47" spans="1:13" ht="60">
      <c r="A47" s="21" t="s">
        <v>116</v>
      </c>
      <c r="B47" s="31" t="s">
        <v>117</v>
      </c>
      <c r="C47" s="45">
        <v>0</v>
      </c>
      <c r="D47" s="41">
        <v>6</v>
      </c>
      <c r="E47" s="62" t="s">
        <v>118</v>
      </c>
      <c r="F47" s="230">
        <f>1/6</f>
        <v>0.16666666666666666</v>
      </c>
      <c r="G47" s="42">
        <v>6</v>
      </c>
      <c r="H47" s="69" t="s">
        <v>119</v>
      </c>
      <c r="I47" s="74"/>
      <c r="J47" s="44">
        <v>6</v>
      </c>
      <c r="K47" s="46"/>
      <c r="L47" s="6"/>
      <c r="M47" s="6"/>
    </row>
    <row r="48" spans="1:13" ht="69.75" customHeight="1">
      <c r="A48" s="21" t="s">
        <v>120</v>
      </c>
      <c r="B48" s="31" t="s">
        <v>121</v>
      </c>
      <c r="C48" s="45">
        <v>0</v>
      </c>
      <c r="D48" s="41">
        <v>8</v>
      </c>
      <c r="E48" s="62" t="s">
        <v>122</v>
      </c>
      <c r="F48" s="68">
        <f>7/8</f>
        <v>0.875</v>
      </c>
      <c r="G48" s="42">
        <v>8</v>
      </c>
      <c r="H48" s="69" t="s">
        <v>123</v>
      </c>
      <c r="I48" s="74"/>
      <c r="J48" s="44">
        <v>8</v>
      </c>
      <c r="K48" s="46"/>
      <c r="L48" s="6"/>
      <c r="M48" s="6"/>
    </row>
    <row r="49" spans="1:13" ht="180">
      <c r="A49" s="21" t="s">
        <v>124</v>
      </c>
      <c r="B49" s="31" t="s">
        <v>125</v>
      </c>
      <c r="C49" s="45">
        <v>0</v>
      </c>
      <c r="D49" s="41">
        <v>6</v>
      </c>
      <c r="E49" s="62" t="s">
        <v>126</v>
      </c>
      <c r="F49" s="68">
        <v>0</v>
      </c>
      <c r="G49" s="42">
        <v>6</v>
      </c>
      <c r="H49" s="69" t="s">
        <v>127</v>
      </c>
      <c r="I49" s="74"/>
      <c r="J49" s="44">
        <v>6</v>
      </c>
      <c r="K49" s="46"/>
      <c r="L49" s="6"/>
      <c r="M49" s="6"/>
    </row>
    <row r="50" spans="1:13">
      <c r="A50" s="21" t="s">
        <v>128</v>
      </c>
      <c r="B50" s="31" t="s">
        <v>129</v>
      </c>
      <c r="C50" s="45">
        <v>1</v>
      </c>
      <c r="D50" s="41">
        <v>3</v>
      </c>
      <c r="E50" s="62"/>
      <c r="F50" s="68">
        <v>1</v>
      </c>
      <c r="G50" s="42">
        <v>3</v>
      </c>
      <c r="H50" s="69"/>
      <c r="I50" s="74"/>
      <c r="J50" s="44">
        <v>3</v>
      </c>
      <c r="K50" s="46"/>
      <c r="L50" s="6"/>
      <c r="M50" s="6"/>
    </row>
    <row r="51" spans="1:13" s="94" customFormat="1" ht="16.5" thickBot="1">
      <c r="A51" s="242" t="s">
        <v>39</v>
      </c>
      <c r="B51" s="243"/>
      <c r="C51" s="129">
        <f>SUMPRODUCT(C40:C50,D40:D50)</f>
        <v>13.5</v>
      </c>
      <c r="D51" s="96">
        <f>SUM(D40:D50)</f>
        <v>41</v>
      </c>
      <c r="E51" s="97"/>
      <c r="F51" s="120">
        <f>SUMPRODUCT(F40:F50,G40:G50)</f>
        <v>23</v>
      </c>
      <c r="G51" s="88">
        <f>SUM(G40:G50)</f>
        <v>41</v>
      </c>
      <c r="H51" s="89"/>
      <c r="I51" s="90">
        <f>SUMPRODUCT(I40:I50,J40:J50)</f>
        <v>0</v>
      </c>
      <c r="J51" s="91">
        <f>SUM(J40:J50)</f>
        <v>41</v>
      </c>
      <c r="K51" s="92"/>
      <c r="L51" s="93"/>
      <c r="M51" s="93"/>
    </row>
    <row r="52" spans="1:13" ht="18.399999999999999" customHeight="1">
      <c r="A52" s="244" t="s">
        <v>130</v>
      </c>
      <c r="B52" s="246"/>
      <c r="C52" s="240" t="s">
        <v>17</v>
      </c>
      <c r="D52" s="241"/>
      <c r="E52" s="57" t="s">
        <v>18</v>
      </c>
      <c r="F52" s="240" t="s">
        <v>17</v>
      </c>
      <c r="G52" s="241"/>
      <c r="H52" s="57"/>
      <c r="I52" s="240" t="s">
        <v>17</v>
      </c>
      <c r="J52" s="241"/>
      <c r="K52" s="57"/>
      <c r="L52" s="15"/>
      <c r="M52" s="5"/>
    </row>
    <row r="53" spans="1:13" ht="30">
      <c r="A53" s="75" t="s">
        <v>131</v>
      </c>
      <c r="B53" s="76" t="s">
        <v>132</v>
      </c>
      <c r="C53" s="109">
        <f>1/2</f>
        <v>0.5</v>
      </c>
      <c r="D53" s="58">
        <v>2</v>
      </c>
      <c r="E53" s="110" t="s">
        <v>133</v>
      </c>
      <c r="F53" s="106">
        <f>1/2</f>
        <v>0.5</v>
      </c>
      <c r="G53" s="107">
        <v>2</v>
      </c>
      <c r="H53" s="108" t="s">
        <v>134</v>
      </c>
      <c r="I53" s="124"/>
      <c r="J53" s="125">
        <v>2</v>
      </c>
      <c r="K53" s="126"/>
      <c r="L53" s="6"/>
      <c r="M53" s="6"/>
    </row>
    <row r="54" spans="1:13" ht="75">
      <c r="A54" s="21" t="s">
        <v>135</v>
      </c>
      <c r="B54" s="31" t="s">
        <v>136</v>
      </c>
      <c r="C54" s="45">
        <f>1/2</f>
        <v>0.5</v>
      </c>
      <c r="D54" s="41">
        <v>2</v>
      </c>
      <c r="E54" s="62" t="s">
        <v>137</v>
      </c>
      <c r="F54" s="230">
        <f>(2-0.5)/2</f>
        <v>0.75</v>
      </c>
      <c r="G54" s="42">
        <v>2</v>
      </c>
      <c r="H54" s="69" t="s">
        <v>138</v>
      </c>
      <c r="I54" s="127"/>
      <c r="J54" s="121">
        <v>2</v>
      </c>
      <c r="K54" s="128"/>
      <c r="L54" s="6"/>
      <c r="M54" s="6"/>
    </row>
    <row r="55" spans="1:13">
      <c r="A55" s="53" t="s">
        <v>139</v>
      </c>
      <c r="B55" s="31" t="s">
        <v>140</v>
      </c>
      <c r="C55" s="45">
        <v>1</v>
      </c>
      <c r="D55" s="41">
        <v>1</v>
      </c>
      <c r="E55" s="62"/>
      <c r="F55" s="68">
        <f>1/1</f>
        <v>1</v>
      </c>
      <c r="G55" s="42">
        <v>1</v>
      </c>
      <c r="H55" s="69"/>
      <c r="I55" s="127"/>
      <c r="J55" s="121">
        <v>1</v>
      </c>
      <c r="K55" s="128"/>
      <c r="L55" s="6"/>
      <c r="M55" s="6"/>
    </row>
    <row r="56" spans="1:13" ht="105">
      <c r="A56" s="53" t="s">
        <v>141</v>
      </c>
      <c r="B56" s="31" t="s">
        <v>142</v>
      </c>
      <c r="C56" s="45">
        <f>(4-2)/4</f>
        <v>0.5</v>
      </c>
      <c r="D56" s="41">
        <v>4</v>
      </c>
      <c r="E56" s="62" t="s">
        <v>143</v>
      </c>
      <c r="F56" s="68">
        <f>4/4</f>
        <v>1</v>
      </c>
      <c r="G56" s="42">
        <v>4</v>
      </c>
      <c r="H56" s="69"/>
      <c r="I56" s="127"/>
      <c r="J56" s="121">
        <v>4</v>
      </c>
      <c r="K56" s="128"/>
      <c r="L56" s="6"/>
      <c r="M56" s="6"/>
    </row>
    <row r="57" spans="1:13" ht="45">
      <c r="A57" s="21" t="s">
        <v>144</v>
      </c>
      <c r="B57" s="31" t="s">
        <v>145</v>
      </c>
      <c r="C57" s="45">
        <v>1</v>
      </c>
      <c r="D57" s="41">
        <v>2</v>
      </c>
      <c r="E57" s="62"/>
      <c r="F57" s="68">
        <f>2/2</f>
        <v>1</v>
      </c>
      <c r="G57" s="42">
        <v>2</v>
      </c>
      <c r="H57" s="69"/>
      <c r="I57" s="127"/>
      <c r="J57" s="121">
        <v>2</v>
      </c>
      <c r="K57" s="128"/>
      <c r="L57" s="7"/>
      <c r="M57" s="6"/>
    </row>
    <row r="58" spans="1:13" s="94" customFormat="1" ht="16.5" thickBot="1">
      <c r="A58" s="242" t="s">
        <v>39</v>
      </c>
      <c r="B58" s="243"/>
      <c r="C58" s="95">
        <f>SUMPRODUCT(C53:C57,D53:D57)</f>
        <v>7</v>
      </c>
      <c r="D58" s="96">
        <f>SUM(D53:D57)</f>
        <v>11</v>
      </c>
      <c r="E58" s="97"/>
      <c r="F58" s="98">
        <f>SUMPRODUCT(F53:F57,G53:G57)</f>
        <v>9.5</v>
      </c>
      <c r="G58" s="99">
        <f>SUM(G53:G57)</f>
        <v>11</v>
      </c>
      <c r="H58" s="100"/>
      <c r="I58" s="90">
        <f>SUMPRODUCT(I53:I57,J53:J57)</f>
        <v>0</v>
      </c>
      <c r="J58" s="91">
        <f>SUM(J53:J57)</f>
        <v>11</v>
      </c>
      <c r="K58" s="92"/>
      <c r="L58" s="93"/>
      <c r="M58" s="93"/>
    </row>
    <row r="59" spans="1:13" ht="18.399999999999999" customHeight="1" thickBot="1">
      <c r="A59" s="268" t="s">
        <v>2</v>
      </c>
      <c r="B59" s="269"/>
      <c r="C59" s="269"/>
      <c r="D59" s="269"/>
      <c r="E59" s="269"/>
      <c r="F59" s="269"/>
      <c r="G59" s="269"/>
      <c r="H59" s="269"/>
      <c r="I59" s="269"/>
      <c r="J59" s="269"/>
      <c r="K59" s="270"/>
      <c r="L59" s="5"/>
      <c r="M59" s="5"/>
    </row>
    <row r="60" spans="1:13">
      <c r="A60" s="271" t="s">
        <v>146</v>
      </c>
      <c r="B60" s="272"/>
      <c r="C60" s="130">
        <f t="shared" ref="C60:J60" si="0">C14+C21+C26+C32+C38+C51+C58</f>
        <v>46.25</v>
      </c>
      <c r="D60" s="60">
        <f t="shared" si="0"/>
        <v>100</v>
      </c>
      <c r="E60" s="61"/>
      <c r="F60" s="131">
        <f t="shared" si="0"/>
        <v>69.3</v>
      </c>
      <c r="G60" s="66">
        <f t="shared" si="0"/>
        <v>100</v>
      </c>
      <c r="H60" s="67"/>
      <c r="I60" s="132">
        <f t="shared" si="0"/>
        <v>0</v>
      </c>
      <c r="J60" s="122">
        <f t="shared" si="0"/>
        <v>100</v>
      </c>
      <c r="K60" s="123"/>
      <c r="L60" s="7"/>
      <c r="M60" s="6"/>
    </row>
    <row r="61" spans="1:13" s="94" customFormat="1" ht="16.5" thickBot="1">
      <c r="A61" s="273" t="s">
        <v>147</v>
      </c>
      <c r="B61" s="274"/>
      <c r="C61" s="275">
        <f>C60/D60</f>
        <v>0.46250000000000002</v>
      </c>
      <c r="D61" s="276"/>
      <c r="E61" s="277"/>
      <c r="F61" s="278">
        <f>F60/G60</f>
        <v>0.69299999999999995</v>
      </c>
      <c r="G61" s="279"/>
      <c r="H61" s="280"/>
      <c r="I61" s="281">
        <f>I60/J60</f>
        <v>0</v>
      </c>
      <c r="J61" s="282"/>
      <c r="K61" s="283"/>
      <c r="L61" s="133"/>
      <c r="M61" s="133"/>
    </row>
  </sheetData>
  <mergeCells count="48">
    <mergeCell ref="A59:K59"/>
    <mergeCell ref="A60:B60"/>
    <mergeCell ref="A61:B61"/>
    <mergeCell ref="A52:B52"/>
    <mergeCell ref="C61:E61"/>
    <mergeCell ref="F61:H61"/>
    <mergeCell ref="I61:K61"/>
    <mergeCell ref="N6:P6"/>
    <mergeCell ref="A6:A7"/>
    <mergeCell ref="C6:E6"/>
    <mergeCell ref="F6:H6"/>
    <mergeCell ref="A2:K2"/>
    <mergeCell ref="A4:K4"/>
    <mergeCell ref="I6:K6"/>
    <mergeCell ref="B6:B7"/>
    <mergeCell ref="A14:B14"/>
    <mergeCell ref="A26:B26"/>
    <mergeCell ref="A32:B32"/>
    <mergeCell ref="A8:B8"/>
    <mergeCell ref="A22:B22"/>
    <mergeCell ref="A27:B27"/>
    <mergeCell ref="A15:B15"/>
    <mergeCell ref="A21:B21"/>
    <mergeCell ref="A38:B38"/>
    <mergeCell ref="A51:B51"/>
    <mergeCell ref="A58:B58"/>
    <mergeCell ref="A39:B39"/>
    <mergeCell ref="A33:B33"/>
    <mergeCell ref="C8:D8"/>
    <mergeCell ref="F8:G8"/>
    <mergeCell ref="I8:J8"/>
    <mergeCell ref="C15:D15"/>
    <mergeCell ref="F15:G15"/>
    <mergeCell ref="I15:J15"/>
    <mergeCell ref="C22:D22"/>
    <mergeCell ref="F22:G22"/>
    <mergeCell ref="I22:J22"/>
    <mergeCell ref="C52:D52"/>
    <mergeCell ref="F52:G52"/>
    <mergeCell ref="C39:D39"/>
    <mergeCell ref="C33:D33"/>
    <mergeCell ref="F33:G33"/>
    <mergeCell ref="F27:G27"/>
    <mergeCell ref="C27:D27"/>
    <mergeCell ref="I27:J27"/>
    <mergeCell ref="I39:J39"/>
    <mergeCell ref="F39:G39"/>
    <mergeCell ref="I52:J52"/>
  </mergeCells>
  <dataValidations count="2">
    <dataValidation type="decimal" allowBlank="1" showInputMessage="1" showErrorMessage="1" sqref="L14 L21 L26 L32 L38 L51" xr:uid="{00000000-0002-0000-0500-000000000000}">
      <formula1>0</formula1>
      <formula2>1</formula2>
    </dataValidation>
    <dataValidation type="decimal" allowBlank="1" showInputMessage="1" showErrorMessage="1" error="Les évaluations sont faites en terme de pourcentage. Veuillez entrer une valeur entre 0 et 1" sqref="I9:I13 C28:C31 C9:C13 L9:L13 C16:C20 F16:F20 I16:I20 L16:L20 C34:C37 F34:F37 I34:I37 L34:L37 C40:C50 F40:F50 I40:I50 L40:L50 C53:C57 F53:F57 I53:I57 L53:L57 L28:L31 I28:I31 F28:F31 F9:F13 C23:C25 F23:F25 I23:I25 L23:L25"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6"/>
  <sheetViews>
    <sheetView tabSelected="1" topLeftCell="A31" workbookViewId="0">
      <selection activeCell="C33" sqref="C33"/>
    </sheetView>
  </sheetViews>
  <sheetFormatPr defaultColWidth="9.140625" defaultRowHeight="15"/>
  <cols>
    <col min="1" max="1" width="50.5703125" style="135" customWidth="1"/>
    <col min="2" max="2" width="9.28515625" style="135" bestFit="1" customWidth="1"/>
    <col min="3" max="4" width="9.140625" style="135"/>
    <col min="5" max="5" width="11" style="135" bestFit="1" customWidth="1"/>
    <col min="6" max="6" width="11" style="135" customWidth="1"/>
    <col min="7" max="7" width="54.85546875" style="135" customWidth="1"/>
    <col min="8" max="16384" width="9.140625" style="135"/>
  </cols>
  <sheetData>
    <row r="2" spans="1:7" ht="18.75">
      <c r="A2" s="284" t="s">
        <v>10</v>
      </c>
      <c r="B2" s="284"/>
      <c r="C2" s="284"/>
      <c r="D2" s="284"/>
      <c r="E2" s="284"/>
      <c r="F2" s="284"/>
      <c r="G2" s="284"/>
    </row>
    <row r="3" spans="1:7">
      <c r="A3" s="136"/>
      <c r="B3" s="136"/>
      <c r="C3" s="137"/>
      <c r="D3" s="137"/>
      <c r="E3" s="136"/>
      <c r="F3" s="136"/>
      <c r="G3" s="137"/>
    </row>
    <row r="4" spans="1:7" ht="18.75">
      <c r="A4" s="134" t="s">
        <v>148</v>
      </c>
      <c r="B4" s="134"/>
      <c r="C4" s="134"/>
      <c r="D4" s="134"/>
      <c r="E4" s="134"/>
      <c r="F4" s="134"/>
      <c r="G4" s="134"/>
    </row>
    <row r="5" spans="1:7" ht="15.75" thickBot="1"/>
    <row r="6" spans="1:7" ht="24" thickBot="1">
      <c r="A6" s="292" t="s">
        <v>6</v>
      </c>
      <c r="B6" s="293"/>
      <c r="C6" s="293"/>
      <c r="D6" s="293"/>
      <c r="E6" s="293"/>
      <c r="F6" s="293"/>
      <c r="G6" s="294"/>
    </row>
    <row r="7" spans="1:7">
      <c r="A7" s="157" t="s">
        <v>149</v>
      </c>
      <c r="B7" s="295"/>
      <c r="C7" s="295"/>
      <c r="D7" s="295"/>
      <c r="E7" s="295"/>
      <c r="F7" s="295"/>
      <c r="G7" s="296"/>
    </row>
    <row r="8" spans="1:7">
      <c r="A8" s="205" t="s">
        <v>150</v>
      </c>
      <c r="B8" s="184" t="s">
        <v>14</v>
      </c>
      <c r="C8" s="184" t="s">
        <v>151</v>
      </c>
      <c r="D8" s="184" t="s">
        <v>4</v>
      </c>
      <c r="E8" s="184" t="s">
        <v>152</v>
      </c>
      <c r="F8" s="184" t="s">
        <v>17</v>
      </c>
      <c r="G8" s="185" t="s">
        <v>15</v>
      </c>
    </row>
    <row r="9" spans="1:7" ht="30">
      <c r="A9" s="145" t="s">
        <v>153</v>
      </c>
      <c r="B9" s="138">
        <f>5/5</f>
        <v>1</v>
      </c>
      <c r="C9" s="138">
        <v>0.75</v>
      </c>
      <c r="D9" s="138">
        <v>5</v>
      </c>
      <c r="E9" s="138">
        <f t="shared" ref="E9:E19" si="0">B9*C9*D9</f>
        <v>3.75</v>
      </c>
      <c r="F9" s="219" t="s">
        <v>18</v>
      </c>
      <c r="G9" s="221" t="s">
        <v>154</v>
      </c>
    </row>
    <row r="10" spans="1:7" ht="75">
      <c r="A10" s="186" t="s">
        <v>155</v>
      </c>
      <c r="B10" s="187">
        <v>0.5</v>
      </c>
      <c r="C10" s="187">
        <v>0.75</v>
      </c>
      <c r="D10" s="187">
        <v>5</v>
      </c>
      <c r="E10" s="187">
        <f t="shared" si="0"/>
        <v>1.875</v>
      </c>
      <c r="F10" s="220" t="s">
        <v>41</v>
      </c>
      <c r="G10" s="223" t="s">
        <v>156</v>
      </c>
    </row>
    <row r="11" spans="1:7" ht="180">
      <c r="A11" s="145" t="s">
        <v>157</v>
      </c>
      <c r="B11" s="222">
        <f>(18-5)/18</f>
        <v>0.72222222222222221</v>
      </c>
      <c r="C11" s="138">
        <v>0.75</v>
      </c>
      <c r="D11" s="138">
        <v>18</v>
      </c>
      <c r="E11" s="138">
        <f t="shared" si="0"/>
        <v>9.75</v>
      </c>
      <c r="F11" s="219" t="s">
        <v>18</v>
      </c>
      <c r="G11" s="221" t="s">
        <v>158</v>
      </c>
    </row>
    <row r="12" spans="1:7" ht="90">
      <c r="A12" s="186" t="s">
        <v>159</v>
      </c>
      <c r="B12" s="187">
        <f>13/16</f>
        <v>0.8125</v>
      </c>
      <c r="C12" s="187">
        <v>0.75</v>
      </c>
      <c r="D12" s="187">
        <v>16</v>
      </c>
      <c r="E12" s="187">
        <f t="shared" si="0"/>
        <v>9.75</v>
      </c>
      <c r="F12" s="220" t="s">
        <v>41</v>
      </c>
      <c r="G12" s="223" t="s">
        <v>160</v>
      </c>
    </row>
    <row r="13" spans="1:7" ht="180">
      <c r="A13" s="145" t="s">
        <v>161</v>
      </c>
      <c r="B13" s="138">
        <f>7/10</f>
        <v>0.7</v>
      </c>
      <c r="C13" s="138">
        <v>0.75</v>
      </c>
      <c r="D13" s="138">
        <v>10</v>
      </c>
      <c r="E13" s="138">
        <f t="shared" si="0"/>
        <v>5.2499999999999991</v>
      </c>
      <c r="F13" s="219" t="s">
        <v>18</v>
      </c>
      <c r="G13" s="221" t="s">
        <v>162</v>
      </c>
    </row>
    <row r="14" spans="1:7" ht="75">
      <c r="A14" s="145" t="s">
        <v>163</v>
      </c>
      <c r="B14" s="138">
        <f>7/8</f>
        <v>0.875</v>
      </c>
      <c r="C14" s="138">
        <v>1</v>
      </c>
      <c r="D14" s="138">
        <v>8</v>
      </c>
      <c r="E14" s="138">
        <f t="shared" si="0"/>
        <v>7</v>
      </c>
      <c r="F14" s="219" t="s">
        <v>41</v>
      </c>
      <c r="G14" s="221" t="s">
        <v>164</v>
      </c>
    </row>
    <row r="15" spans="1:7" ht="60">
      <c r="A15" s="186" t="s">
        <v>165</v>
      </c>
      <c r="B15" s="224">
        <f>(12-1)/12</f>
        <v>0.91666666666666663</v>
      </c>
      <c r="C15" s="187">
        <v>0.75</v>
      </c>
      <c r="D15" s="187">
        <v>12</v>
      </c>
      <c r="E15" s="187">
        <f t="shared" si="0"/>
        <v>8.25</v>
      </c>
      <c r="F15" s="220" t="s">
        <v>18</v>
      </c>
      <c r="G15" s="223" t="s">
        <v>166</v>
      </c>
    </row>
    <row r="16" spans="1:7" ht="90">
      <c r="A16" s="145" t="s">
        <v>167</v>
      </c>
      <c r="B16" s="138">
        <v>0.2</v>
      </c>
      <c r="C16" s="138">
        <v>1</v>
      </c>
      <c r="D16" s="138">
        <v>10</v>
      </c>
      <c r="E16" s="138">
        <f t="shared" si="0"/>
        <v>2</v>
      </c>
      <c r="F16" s="219" t="s">
        <v>41</v>
      </c>
      <c r="G16" s="221" t="s">
        <v>168</v>
      </c>
    </row>
    <row r="17" spans="1:7" ht="30">
      <c r="A17" s="186" t="s">
        <v>169</v>
      </c>
      <c r="B17" s="187">
        <v>1</v>
      </c>
      <c r="C17" s="187">
        <v>0.75</v>
      </c>
      <c r="D17" s="187">
        <v>4</v>
      </c>
      <c r="E17" s="187">
        <f t="shared" si="0"/>
        <v>3</v>
      </c>
      <c r="F17" s="220" t="s">
        <v>18</v>
      </c>
      <c r="G17" s="223" t="s">
        <v>170</v>
      </c>
    </row>
    <row r="18" spans="1:7" ht="90">
      <c r="A18" s="145" t="s">
        <v>171</v>
      </c>
      <c r="B18" s="138">
        <v>0</v>
      </c>
      <c r="C18" s="138">
        <v>0</v>
      </c>
      <c r="D18" s="138">
        <v>6</v>
      </c>
      <c r="E18" s="138">
        <f t="shared" si="0"/>
        <v>0</v>
      </c>
      <c r="F18" s="226" t="s">
        <v>41</v>
      </c>
      <c r="G18" s="221" t="s">
        <v>172</v>
      </c>
    </row>
    <row r="19" spans="1:7">
      <c r="A19" s="186" t="s">
        <v>173</v>
      </c>
      <c r="B19" s="187">
        <v>1</v>
      </c>
      <c r="C19" s="187">
        <v>1</v>
      </c>
      <c r="D19" s="187">
        <v>6</v>
      </c>
      <c r="E19" s="187">
        <f t="shared" si="0"/>
        <v>6</v>
      </c>
      <c r="F19" s="220" t="s">
        <v>18</v>
      </c>
      <c r="G19" s="188"/>
    </row>
    <row r="20" spans="1:7">
      <c r="A20" s="166" t="s">
        <v>174</v>
      </c>
      <c r="B20" s="297"/>
      <c r="C20" s="297"/>
      <c r="D20" s="218">
        <f>SUM(D9:D19)</f>
        <v>100</v>
      </c>
      <c r="E20" s="167">
        <f>SUM(E9:E19)/D20 + E22*D22 + E21*D21</f>
        <v>0.54375000000000007</v>
      </c>
      <c r="F20" s="169"/>
      <c r="G20" s="168"/>
    </row>
    <row r="21" spans="1:7">
      <c r="A21" s="186" t="s">
        <v>175</v>
      </c>
      <c r="B21" s="189"/>
      <c r="C21" s="189"/>
      <c r="D21" s="190">
        <v>-0.15</v>
      </c>
      <c r="E21" s="189">
        <v>0.15</v>
      </c>
      <c r="F21" s="189"/>
      <c r="G21" s="191" t="s">
        <v>176</v>
      </c>
    </row>
    <row r="22" spans="1:7" ht="15.75" thickBot="1">
      <c r="A22" s="146" t="s">
        <v>177</v>
      </c>
      <c r="B22" s="147"/>
      <c r="C22" s="147"/>
      <c r="D22" s="148">
        <v>-0.2</v>
      </c>
      <c r="E22" s="147"/>
      <c r="F22" s="147"/>
      <c r="G22" s="149"/>
    </row>
    <row r="23" spans="1:7" ht="24" thickBot="1">
      <c r="A23" s="298" t="s">
        <v>7</v>
      </c>
      <c r="B23" s="299"/>
      <c r="C23" s="299"/>
      <c r="D23" s="299"/>
      <c r="E23" s="299"/>
      <c r="F23" s="299"/>
      <c r="G23" s="300"/>
    </row>
    <row r="24" spans="1:7" ht="15.75" customHeight="1">
      <c r="A24" s="156" t="s">
        <v>149</v>
      </c>
      <c r="B24" s="285"/>
      <c r="C24" s="285"/>
      <c r="D24" s="285"/>
      <c r="E24" s="285"/>
      <c r="F24" s="285"/>
      <c r="G24" s="286"/>
    </row>
    <row r="25" spans="1:7">
      <c r="A25" s="204" t="s">
        <v>150</v>
      </c>
      <c r="B25" s="192" t="s">
        <v>14</v>
      </c>
      <c r="C25" s="192" t="s">
        <v>151</v>
      </c>
      <c r="D25" s="192" t="s">
        <v>4</v>
      </c>
      <c r="E25" s="192" t="s">
        <v>152</v>
      </c>
      <c r="F25" s="192" t="s">
        <v>17</v>
      </c>
      <c r="G25" s="193" t="s">
        <v>15</v>
      </c>
    </row>
    <row r="26" spans="1:7" ht="75">
      <c r="A26" s="150" t="s">
        <v>178</v>
      </c>
      <c r="B26" s="301">
        <f>20/24</f>
        <v>0.83333333333333337</v>
      </c>
      <c r="C26" s="139">
        <v>1</v>
      </c>
      <c r="D26" s="139">
        <v>24</v>
      </c>
      <c r="E26" s="139">
        <f>B26*C26*D26</f>
        <v>20</v>
      </c>
      <c r="F26" s="139" t="s">
        <v>41</v>
      </c>
      <c r="G26" s="233" t="s">
        <v>179</v>
      </c>
    </row>
    <row r="27" spans="1:7">
      <c r="A27" s="194" t="s">
        <v>180</v>
      </c>
      <c r="B27" s="195">
        <v>1</v>
      </c>
      <c r="C27" s="195">
        <v>1</v>
      </c>
      <c r="D27" s="195">
        <v>8</v>
      </c>
      <c r="E27" s="195">
        <f t="shared" ref="E27:E35" si="1">B27*C27*D27</f>
        <v>8</v>
      </c>
      <c r="F27" s="195" t="s">
        <v>41</v>
      </c>
      <c r="G27" s="196"/>
    </row>
    <row r="28" spans="1:7" ht="60">
      <c r="A28" s="150" t="s">
        <v>181</v>
      </c>
      <c r="B28" s="139">
        <f>7/10</f>
        <v>0.7</v>
      </c>
      <c r="C28" s="139">
        <v>1</v>
      </c>
      <c r="D28" s="139">
        <v>10</v>
      </c>
      <c r="E28" s="139">
        <f t="shared" si="1"/>
        <v>7</v>
      </c>
      <c r="F28" s="139" t="s">
        <v>41</v>
      </c>
      <c r="G28" s="233" t="s">
        <v>182</v>
      </c>
    </row>
    <row r="29" spans="1:7">
      <c r="A29" s="194" t="s">
        <v>183</v>
      </c>
      <c r="B29" s="195">
        <v>1</v>
      </c>
      <c r="C29" s="195">
        <v>0.5</v>
      </c>
      <c r="D29" s="195">
        <v>8</v>
      </c>
      <c r="E29" s="195">
        <f t="shared" si="1"/>
        <v>4</v>
      </c>
      <c r="F29" s="195" t="s">
        <v>41</v>
      </c>
      <c r="G29" s="196"/>
    </row>
    <row r="30" spans="1:7" ht="315">
      <c r="A30" s="150" t="s">
        <v>184</v>
      </c>
      <c r="B30" s="139">
        <f>9/10</f>
        <v>0.9</v>
      </c>
      <c r="C30" s="139">
        <v>0.75</v>
      </c>
      <c r="D30" s="139">
        <v>10</v>
      </c>
      <c r="E30" s="139">
        <f t="shared" si="1"/>
        <v>6.75</v>
      </c>
      <c r="F30" s="139" t="s">
        <v>18</v>
      </c>
      <c r="G30" s="233" t="s">
        <v>185</v>
      </c>
    </row>
    <row r="31" spans="1:7" ht="375">
      <c r="A31" s="194" t="s">
        <v>186</v>
      </c>
      <c r="B31" s="237">
        <f>(12-3)/12</f>
        <v>0.75</v>
      </c>
      <c r="C31" s="195">
        <v>1</v>
      </c>
      <c r="D31" s="195">
        <v>12</v>
      </c>
      <c r="E31" s="195">
        <f t="shared" si="1"/>
        <v>9</v>
      </c>
      <c r="F31" s="195" t="s">
        <v>18</v>
      </c>
      <c r="G31" s="236" t="s">
        <v>187</v>
      </c>
    </row>
    <row r="32" spans="1:7" ht="225">
      <c r="A32" s="150" t="s">
        <v>188</v>
      </c>
      <c r="B32" s="139">
        <f>(10-0.5)/10</f>
        <v>0.95</v>
      </c>
      <c r="C32" s="139">
        <v>0.75</v>
      </c>
      <c r="D32" s="139">
        <v>10</v>
      </c>
      <c r="E32" s="139">
        <f t="shared" si="1"/>
        <v>7.1249999999999991</v>
      </c>
      <c r="F32" s="139" t="s">
        <v>18</v>
      </c>
      <c r="G32" s="233" t="s">
        <v>189</v>
      </c>
    </row>
    <row r="33" spans="1:7" ht="270">
      <c r="A33" s="194" t="s">
        <v>190</v>
      </c>
      <c r="B33" s="195">
        <f>(4-1)/4</f>
        <v>0.75</v>
      </c>
      <c r="C33" s="195">
        <v>0.5</v>
      </c>
      <c r="D33" s="195">
        <v>4</v>
      </c>
      <c r="E33" s="195">
        <f t="shared" si="1"/>
        <v>1.5</v>
      </c>
      <c r="F33" s="195" t="s">
        <v>18</v>
      </c>
      <c r="G33" s="236" t="s">
        <v>191</v>
      </c>
    </row>
    <row r="34" spans="1:7" ht="270">
      <c r="A34" s="150" t="s">
        <v>192</v>
      </c>
      <c r="B34" s="139">
        <f>(10-4)/10</f>
        <v>0.6</v>
      </c>
      <c r="C34" s="139">
        <v>1</v>
      </c>
      <c r="D34" s="139">
        <v>10</v>
      </c>
      <c r="E34" s="139">
        <f t="shared" si="1"/>
        <v>6</v>
      </c>
      <c r="F34" s="139" t="s">
        <v>18</v>
      </c>
      <c r="G34" s="238" t="s">
        <v>193</v>
      </c>
    </row>
    <row r="35" spans="1:7" ht="240">
      <c r="A35" s="234" t="s">
        <v>194</v>
      </c>
      <c r="B35" s="235">
        <f>(4-2)/4</f>
        <v>0.5</v>
      </c>
      <c r="C35" s="235">
        <v>1</v>
      </c>
      <c r="D35" s="235">
        <v>4</v>
      </c>
      <c r="E35" s="235">
        <f t="shared" si="1"/>
        <v>2</v>
      </c>
      <c r="F35" s="235" t="s">
        <v>18</v>
      </c>
      <c r="G35" s="239" t="s">
        <v>195</v>
      </c>
    </row>
    <row r="36" spans="1:7">
      <c r="A36" s="162" t="s">
        <v>174</v>
      </c>
      <c r="B36" s="163"/>
      <c r="C36" s="163"/>
      <c r="D36" s="163">
        <f>SUM(D26:D35)</f>
        <v>100</v>
      </c>
      <c r="E36" s="164">
        <f>SUM(E26:E35)/D36 + E37*D37 + E38*D38 + E39*D39</f>
        <v>0.71375</v>
      </c>
      <c r="F36" s="164"/>
      <c r="G36" s="165"/>
    </row>
    <row r="37" spans="1:7">
      <c r="A37" s="194" t="s">
        <v>175</v>
      </c>
      <c r="B37" s="197"/>
      <c r="C37" s="197"/>
      <c r="D37" s="198">
        <v>-0.15</v>
      </c>
      <c r="E37" s="197"/>
      <c r="F37" s="197"/>
      <c r="G37" s="199"/>
    </row>
    <row r="38" spans="1:7">
      <c r="A38" s="150" t="s">
        <v>196</v>
      </c>
      <c r="B38" s="140"/>
      <c r="C38" s="140"/>
      <c r="D38" s="141">
        <v>-0.2</v>
      </c>
      <c r="E38" s="140"/>
      <c r="F38" s="140"/>
      <c r="G38" s="151"/>
    </row>
    <row r="39" spans="1:7" ht="15.75" thickBot="1">
      <c r="A39" s="200" t="s">
        <v>197</v>
      </c>
      <c r="B39" s="201"/>
      <c r="C39" s="201"/>
      <c r="D39" s="202">
        <v>-0.05</v>
      </c>
      <c r="E39" s="201"/>
      <c r="F39" s="201"/>
      <c r="G39" s="203"/>
    </row>
    <row r="40" spans="1:7" ht="24" thickBot="1">
      <c r="A40" s="287" t="s">
        <v>8</v>
      </c>
      <c r="B40" s="288"/>
      <c r="C40" s="288"/>
      <c r="D40" s="288"/>
      <c r="E40" s="288"/>
      <c r="F40" s="288"/>
      <c r="G40" s="289"/>
    </row>
    <row r="41" spans="1:7">
      <c r="A41" s="155" t="s">
        <v>149</v>
      </c>
      <c r="B41" s="290"/>
      <c r="C41" s="290"/>
      <c r="D41" s="290"/>
      <c r="E41" s="290"/>
      <c r="F41" s="290"/>
      <c r="G41" s="291"/>
    </row>
    <row r="42" spans="1:7">
      <c r="A42" s="173" t="s">
        <v>150</v>
      </c>
      <c r="B42" s="174" t="s">
        <v>14</v>
      </c>
      <c r="C42" s="174" t="s">
        <v>151</v>
      </c>
      <c r="D42" s="174" t="s">
        <v>4</v>
      </c>
      <c r="E42" s="174" t="s">
        <v>152</v>
      </c>
      <c r="F42" s="175" t="s">
        <v>17</v>
      </c>
      <c r="G42" s="176" t="s">
        <v>15</v>
      </c>
    </row>
    <row r="43" spans="1:7">
      <c r="A43" s="152" t="s">
        <v>198</v>
      </c>
      <c r="B43" s="142">
        <v>0</v>
      </c>
      <c r="C43" s="142">
        <v>0</v>
      </c>
      <c r="D43" s="142">
        <v>14</v>
      </c>
      <c r="E43" s="142">
        <f t="shared" ref="E43:E52" si="2">B43*C43*D43</f>
        <v>0</v>
      </c>
      <c r="F43" s="142"/>
      <c r="G43" s="153"/>
    </row>
    <row r="44" spans="1:7">
      <c r="A44" s="170" t="s">
        <v>199</v>
      </c>
      <c r="B44" s="171">
        <v>0</v>
      </c>
      <c r="C44" s="171">
        <v>0</v>
      </c>
      <c r="D44" s="171">
        <v>10</v>
      </c>
      <c r="E44" s="171">
        <f t="shared" si="2"/>
        <v>0</v>
      </c>
      <c r="F44" s="171"/>
      <c r="G44" s="172"/>
    </row>
    <row r="45" spans="1:7">
      <c r="A45" s="152" t="s">
        <v>200</v>
      </c>
      <c r="B45" s="142">
        <v>0</v>
      </c>
      <c r="C45" s="142">
        <v>0</v>
      </c>
      <c r="D45" s="142">
        <v>12</v>
      </c>
      <c r="E45" s="142">
        <f t="shared" si="2"/>
        <v>0</v>
      </c>
      <c r="F45" s="142"/>
      <c r="G45" s="153"/>
    </row>
    <row r="46" spans="1:7">
      <c r="A46" s="170" t="s">
        <v>201</v>
      </c>
      <c r="B46" s="171">
        <v>0</v>
      </c>
      <c r="C46" s="171">
        <v>0</v>
      </c>
      <c r="D46" s="171">
        <v>18</v>
      </c>
      <c r="E46" s="171">
        <f t="shared" si="2"/>
        <v>0</v>
      </c>
      <c r="F46" s="171"/>
      <c r="G46" s="172"/>
    </row>
    <row r="47" spans="1:7">
      <c r="A47" s="152" t="s">
        <v>202</v>
      </c>
      <c r="B47" s="142">
        <v>0</v>
      </c>
      <c r="C47" s="142">
        <v>0</v>
      </c>
      <c r="D47" s="142">
        <v>16</v>
      </c>
      <c r="E47" s="142">
        <f t="shared" si="2"/>
        <v>0</v>
      </c>
      <c r="F47" s="142"/>
      <c r="G47" s="153"/>
    </row>
    <row r="48" spans="1:7">
      <c r="A48" s="170" t="s">
        <v>203</v>
      </c>
      <c r="B48" s="171">
        <v>0</v>
      </c>
      <c r="C48" s="171">
        <v>0</v>
      </c>
      <c r="D48" s="171">
        <v>6</v>
      </c>
      <c r="E48" s="171">
        <f t="shared" si="2"/>
        <v>0</v>
      </c>
      <c r="F48" s="171"/>
      <c r="G48" s="172"/>
    </row>
    <row r="49" spans="1:7">
      <c r="A49" s="152" t="s">
        <v>204</v>
      </c>
      <c r="B49" s="142">
        <v>0</v>
      </c>
      <c r="C49" s="142">
        <v>0</v>
      </c>
      <c r="D49" s="142">
        <v>6</v>
      </c>
      <c r="E49" s="142">
        <f t="shared" si="2"/>
        <v>0</v>
      </c>
      <c r="F49" s="142"/>
      <c r="G49" s="153"/>
    </row>
    <row r="50" spans="1:7">
      <c r="A50" s="170" t="s">
        <v>205</v>
      </c>
      <c r="B50" s="171">
        <v>0</v>
      </c>
      <c r="C50" s="171">
        <v>0</v>
      </c>
      <c r="D50" s="171">
        <v>6</v>
      </c>
      <c r="E50" s="171">
        <f t="shared" si="2"/>
        <v>0</v>
      </c>
      <c r="F50" s="171"/>
      <c r="G50" s="172"/>
    </row>
    <row r="51" spans="1:7">
      <c r="A51" s="152" t="s">
        <v>206</v>
      </c>
      <c r="B51" s="142">
        <v>0</v>
      </c>
      <c r="C51" s="142">
        <v>0</v>
      </c>
      <c r="D51" s="142">
        <v>8</v>
      </c>
      <c r="E51" s="142">
        <f t="shared" si="2"/>
        <v>0</v>
      </c>
      <c r="F51" s="142"/>
      <c r="G51" s="153"/>
    </row>
    <row r="52" spans="1:7">
      <c r="A52" s="170" t="s">
        <v>207</v>
      </c>
      <c r="B52" s="171">
        <v>0</v>
      </c>
      <c r="C52" s="171">
        <v>0</v>
      </c>
      <c r="D52" s="171">
        <v>4</v>
      </c>
      <c r="E52" s="171">
        <f t="shared" si="2"/>
        <v>0</v>
      </c>
      <c r="F52" s="171"/>
      <c r="G52" s="172"/>
    </row>
    <row r="53" spans="1:7">
      <c r="A53" s="158" t="s">
        <v>174</v>
      </c>
      <c r="B53" s="159"/>
      <c r="C53" s="159"/>
      <c r="D53" s="159">
        <f>SUM(D43:D52)</f>
        <v>100</v>
      </c>
      <c r="E53" s="160">
        <f>SUM(E43:E52)/D53 + D54*E54  + D55*E55 + D56*E56</f>
        <v>0</v>
      </c>
      <c r="F53" s="160"/>
      <c r="G53" s="161"/>
    </row>
    <row r="54" spans="1:7">
      <c r="A54" s="170" t="s">
        <v>175</v>
      </c>
      <c r="B54" s="177"/>
      <c r="C54" s="177"/>
      <c r="D54" s="178">
        <v>-0.15</v>
      </c>
      <c r="E54" s="177"/>
      <c r="F54" s="177"/>
      <c r="G54" s="179"/>
    </row>
    <row r="55" spans="1:7">
      <c r="A55" s="152" t="s">
        <v>196</v>
      </c>
      <c r="B55" s="143"/>
      <c r="C55" s="143"/>
      <c r="D55" s="144">
        <v>-0.2</v>
      </c>
      <c r="E55" s="143"/>
      <c r="F55" s="143"/>
      <c r="G55" s="154"/>
    </row>
    <row r="56" spans="1:7" ht="15.75" thickBot="1">
      <c r="A56" s="180" t="s">
        <v>197</v>
      </c>
      <c r="B56" s="181"/>
      <c r="C56" s="181"/>
      <c r="D56" s="182">
        <v>-0.05</v>
      </c>
      <c r="E56" s="181"/>
      <c r="F56" s="181"/>
      <c r="G56" s="183"/>
    </row>
  </sheetData>
  <mergeCells count="8">
    <mergeCell ref="A2:G2"/>
    <mergeCell ref="B24:G24"/>
    <mergeCell ref="A40:G40"/>
    <mergeCell ref="B41:G41"/>
    <mergeCell ref="A6:G6"/>
    <mergeCell ref="B7:G7"/>
    <mergeCell ref="B20:C20"/>
    <mergeCell ref="A23:G23"/>
  </mergeCells>
  <dataValidations count="3">
    <dataValidation type="decimal" allowBlank="1" showInputMessage="1" showErrorMessage="1" sqref="B43:B52 E22:F22 B9:B20" xr:uid="{CC44C972-8B8F-4678-BAEB-D51FFB0200E2}">
      <formula1>0</formula1>
      <formula2>1</formula2>
    </dataValidation>
    <dataValidation type="list" allowBlank="1" showInputMessage="1" showErrorMessage="1" sqref="C21 C43:C52 C9:C19" xr:uid="{DCFB5783-098F-4837-84E1-A329359B138C}">
      <formula1>"0,0.25,0.50,0.75,1"</formula1>
    </dataValidation>
    <dataValidation type="whole" allowBlank="1" showInputMessage="1" showErrorMessage="1" sqref="E55:F55 E38:F38"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62C71A-5318-410B-8440-006B73523578}"/>
</file>

<file path=customXml/itemProps2.xml><?xml version="1.0" encoding="utf-8"?>
<ds:datastoreItem xmlns:ds="http://schemas.openxmlformats.org/officeDocument/2006/customXml" ds:itemID="{CD1971BE-1E76-44E5-BF52-2DB1BB889C5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2021-11-18T01:01:04Z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