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articipants" sheetId="1" r:id="rId4"/>
    <sheet name="diagramme" sheetId="2" r:id="rId5"/>
  </sheets>
</workbook>
</file>

<file path=xl/sharedStrings.xml><?xml version="1.0" encoding="utf-8"?>
<sst xmlns="http://schemas.openxmlformats.org/spreadsheetml/2006/main" uniqueCount="2108">
  <si>
    <t>Nom</t>
  </si>
  <si>
    <t>Prénom</t>
  </si>
  <si>
    <t>E-Mail</t>
  </si>
  <si>
    <t>Téléphone</t>
  </si>
  <si>
    <t>Institution</t>
  </si>
  <si>
    <t>Département</t>
  </si>
  <si>
    <t>Adresse</t>
  </si>
  <si>
    <t>Code Postal</t>
  </si>
  <si>
    <t>Ville</t>
  </si>
  <si>
    <t>Pays</t>
  </si>
  <si>
    <t>Fonction</t>
  </si>
  <si>
    <t>Profil</t>
  </si>
  <si>
    <t>Atelier Thématique</t>
  </si>
  <si>
    <t>Visite des laboratoires</t>
  </si>
  <si>
    <t>Speed Dating</t>
  </si>
  <si>
    <t>Stand/Booth</t>
  </si>
  <si>
    <t>ABBA</t>
  </si>
  <si>
    <t>HACHIMI</t>
  </si>
  <si>
    <t>hachimi.annde@uphf.fr</t>
  </si>
  <si>
    <t>0662073960</t>
  </si>
  <si>
    <t>no answer</t>
  </si>
  <si>
    <t>LaRSH</t>
  </si>
  <si>
    <t>France</t>
  </si>
  <si>
    <t>Enseignement supérieur et recherche</t>
  </si>
  <si>
    <t>Social sciences and humanities</t>
  </si>
  <si>
    <t>Non</t>
  </si>
  <si>
    <t>Oui</t>
  </si>
  <si>
    <t>Abdul Rahman Dalimunthe</t>
  </si>
  <si>
    <t>Abdul</t>
  </si>
  <si>
    <t>direktur@polmed.ac.id</t>
  </si>
  <si>
    <t>+628116122848</t>
  </si>
  <si>
    <t>Politeknik Negeri Medan</t>
  </si>
  <si>
    <t>Akuntansi</t>
  </si>
  <si>
    <t>Jalan Almamater No 1 Kampus USU medan</t>
  </si>
  <si>
    <t>Medan</t>
  </si>
  <si>
    <t>Indonesia</t>
  </si>
  <si>
    <t>Director</t>
  </si>
  <si>
    <t>Abed</t>
  </si>
  <si>
    <t>Mourad</t>
  </si>
  <si>
    <t>Mourad.Abed@uphf.fr</t>
  </si>
  <si>
    <t>+33327511466</t>
  </si>
  <si>
    <t>UPHF</t>
  </si>
  <si>
    <t>Laboratoire LAMIH</t>
  </si>
  <si>
    <t>Université Polytechnique Hauts de France- UPHF, Le Mont
Houy</t>
  </si>
  <si>
    <t>Valenciennes</t>
  </si>
  <si>
    <t>Vice Président Numérique, Innovation pédagogique et
Stratégie de projets</t>
  </si>
  <si>
    <t>Représentant institutionnel</t>
  </si>
  <si>
    <t>Engineering, mechanics, aeronautics and energy</t>
  </si>
  <si>
    <t>Adiredjo</t>
  </si>
  <si>
    <t>Afifuddin Latif</t>
  </si>
  <si>
    <t>al.adiredjo@ub.ac.id</t>
  </si>
  <si>
    <t xml:space="preserve">+6281213423516 </t>
  </si>
  <si>
    <t>Brawijaya University</t>
  </si>
  <si>
    <t>Agronomy/Plant Breeding</t>
  </si>
  <si>
    <t>Veteran street</t>
  </si>
  <si>
    <t>Malang</t>
  </si>
  <si>
    <t>Lecturer-Associate Professor</t>
  </si>
  <si>
    <t>Food security and agriculture</t>
  </si>
  <si>
    <t>Adjabi</t>
  </si>
  <si>
    <t>Mohammed</t>
  </si>
  <si>
    <t>g.gui391@laposte.net</t>
  </si>
  <si>
    <t>Education nationale française greta</t>
  </si>
  <si>
    <t>Lp savary wattrelos</t>
  </si>
  <si>
    <t>Rue alain savary wattrelos</t>
  </si>
  <si>
    <t>Wattrelos</t>
  </si>
  <si>
    <t>Enseignant formation initial, referant formation adulte norauto</t>
  </si>
  <si>
    <t>Agung</t>
  </si>
  <si>
    <t>ALFIANSYAH</t>
  </si>
  <si>
    <t>agung.alfiansyah@pmbs.ac.id</t>
  </si>
  <si>
    <t>+6289699293387</t>
  </si>
  <si>
    <t>Universitas Prasetiya Mulya</t>
  </si>
  <si>
    <t>Computer System
Engineering</t>
  </si>
  <si>
    <t>BSD City Kavling Edutown I.1,, Jl. BSD Raya Utama No.1,
BSD City,</t>
  </si>
  <si>
    <t>Tangerang</t>
  </si>
  <si>
    <t>Faculty Member</t>
  </si>
  <si>
    <t>Information, Communication and Technology(ICT)</t>
  </si>
  <si>
    <t>Agung Wibowo</t>
  </si>
  <si>
    <t>Mochamad</t>
  </si>
  <si>
    <t>agung.wibowo@ft.undip.ac.id</t>
  </si>
  <si>
    <t>+628156679099</t>
  </si>
  <si>
    <t>Universitas Diponegoro</t>
  </si>
  <si>
    <t>Civil Engineering</t>
  </si>
  <si>
    <t>Faculty of Engineering, Jl. Prof Soedarto, Tembalang,
Semarang, Indonesia</t>
  </si>
  <si>
    <t>Semarang</t>
  </si>
  <si>
    <t>Dean Faculty of Engineering</t>
  </si>
  <si>
    <t>Akhlus</t>
  </si>
  <si>
    <t>Syafsir</t>
  </si>
  <si>
    <t>akhlus@its.ac.id</t>
  </si>
  <si>
    <t>+62811345202</t>
  </si>
  <si>
    <t>Institut Teknologi Sepuluh Nopember (ITS)</t>
  </si>
  <si>
    <t>Department of Chemistry,
Faculty of Science and Data Analytics</t>
  </si>
  <si>
    <t>ITS Sukolilo Campus, Jalan Teknik Kimia, Kecamatan
Sukolilo, Surabaya City, East Java</t>
  </si>
  <si>
    <t>Surabaya</t>
  </si>
  <si>
    <t>Chair of the Academic Senate (Attaché of Education at
Indonesian Embassy in Paris 2010-2014)</t>
  </si>
  <si>
    <t>FICEM</t>
  </si>
  <si>
    <t>Alelo</t>
  </si>
  <si>
    <t>Maryke</t>
  </si>
  <si>
    <t>ikealelo1964@gmail.com</t>
  </si>
  <si>
    <t>+6285256216126</t>
  </si>
  <si>
    <t>Politeknik Negeri Manado</t>
  </si>
  <si>
    <t>Tourism</t>
  </si>
  <si>
    <t>Kampus Politeknik Negeri Manado, Ds. Buha Kec. Mapanget</t>
  </si>
  <si>
    <t>Manado</t>
  </si>
  <si>
    <t>North Sulawesi</t>
  </si>
  <si>
    <t>Alfizar</t>
  </si>
  <si>
    <t>aalfizar@yahoo.com</t>
  </si>
  <si>
    <t>+6281381524081</t>
  </si>
  <si>
    <t>Universitas Teuku Umar</t>
  </si>
  <si>
    <t>Plant Protection
Department</t>
  </si>
  <si>
    <t>Jalan Alue Penyareng, Kampus Universitas Teuku Umar,
Meulaboh - Kabupaten Aceh Barat</t>
  </si>
  <si>
    <t>Meulaboh</t>
  </si>
  <si>
    <t>Vice Rector for academics and cooperation</t>
  </si>
  <si>
    <t>Vice Rector for academics Affairs and cooperation</t>
  </si>
  <si>
    <t>Ali</t>
  </si>
  <si>
    <t>Muhammad</t>
  </si>
  <si>
    <t>ali_izza@yahoo.com</t>
  </si>
  <si>
    <t>+6281649409282</t>
  </si>
  <si>
    <t>Politeknik Negeri Pontianak</t>
  </si>
  <si>
    <t>Agricultural Technology</t>
  </si>
  <si>
    <t>Panglima a'im Street, Gg. Mandala No. 3B., Kelurahan
Tanjung Hulu- Pontianak Timur</t>
  </si>
  <si>
    <t>Pontianak</t>
  </si>
  <si>
    <t>The Head of International Office</t>
  </si>
  <si>
    <t>Rahajaan</t>
  </si>
  <si>
    <t>rahajaanj@Yahoo.com</t>
  </si>
  <si>
    <t>+6281343253012</t>
  </si>
  <si>
    <t>Fisheries Politeechnic State of Tual</t>
  </si>
  <si>
    <t>Marine Acoustics, Of Marine Technology Program</t>
  </si>
  <si>
    <t>6th Km, LAnggur=Sathran Street, south east Molucas,a</t>
  </si>
  <si>
    <t>Langgur</t>
  </si>
  <si>
    <t>POLIKANT Tual</t>
  </si>
  <si>
    <t>Marine and maritime science,
ecology, environmental science</t>
  </si>
  <si>
    <t>Alouani</t>
  </si>
  <si>
    <t>Ihsen</t>
  </si>
  <si>
    <t>ihsen.alouani@uphf.fr</t>
  </si>
  <si>
    <t>+33327511440</t>
  </si>
  <si>
    <t>IEMN</t>
  </si>
  <si>
    <t>Amalia Putri</t>
  </si>
  <si>
    <t>Liza</t>
  </si>
  <si>
    <t>liza.aputri@polimedia.ac.id</t>
  </si>
  <si>
    <t>+6285275372929</t>
  </si>
  <si>
    <t>Politeknik Negeri Media Kreatif</t>
  </si>
  <si>
    <t>International Affairs
Office</t>
  </si>
  <si>
    <t>Jl. Srengseng Sawah, Jagakarsa</t>
  </si>
  <si>
    <t>South Jakarta</t>
  </si>
  <si>
    <t>Ambarita</t>
  </si>
  <si>
    <t>Himsar</t>
  </si>
  <si>
    <t>himsar@usu.ac.id</t>
  </si>
  <si>
    <t>+6282161054043</t>
  </si>
  <si>
    <t>Universitas Sumatera Utara</t>
  </si>
  <si>
    <t>Mechanical Engineering,
Sustainable Energy</t>
  </si>
  <si>
    <t>Jl. Dr. Mansur No 9</t>
  </si>
  <si>
    <t>Director of Internationalization and Global Partnership</t>
  </si>
  <si>
    <t>Amin</t>
  </si>
  <si>
    <t>Muryanto</t>
  </si>
  <si>
    <t>muryantoamin@usu.ac.id</t>
  </si>
  <si>
    <t xml:space="preserve"> +62811652210</t>
  </si>
  <si>
    <t>Rector</t>
  </si>
  <si>
    <t>Social sicences and humanities</t>
  </si>
  <si>
    <t>Amiri</t>
  </si>
  <si>
    <t>Ouali</t>
  </si>
  <si>
    <t>ouali.amiri@univ-nantes.fr</t>
  </si>
  <si>
    <t>Nantes Université</t>
  </si>
  <si>
    <t>Polytech Nantes Génie 
Civil et laboratoire GeM</t>
  </si>
  <si>
    <t>Saint-Nazaire</t>
  </si>
  <si>
    <t>Professeur</t>
  </si>
  <si>
    <t>Amri SARAGIH</t>
  </si>
  <si>
    <t>Syaiful</t>
  </si>
  <si>
    <t>syaifulamrisaragih@umsu.ac.id</t>
  </si>
  <si>
    <t>+6282167420917</t>
  </si>
  <si>
    <t>Universitas Muhammadiyah Sumatera Utara</t>
  </si>
  <si>
    <t>Agrotechnology</t>
  </si>
  <si>
    <t>Jalan Kapten Mukhtar Basri No. 3</t>
  </si>
  <si>
    <t>Andiyono</t>
  </si>
  <si>
    <t>andiabia@yahoo.com</t>
  </si>
  <si>
    <t xml:space="preserve">+6282150362701 </t>
  </si>
  <si>
    <t>Politeknik Negeri Sambas</t>
  </si>
  <si>
    <t>Agribusiness</t>
  </si>
  <si>
    <t>Jalan Raya Sejangkung, Desa Sebayan, Kecamatan Sambas</t>
  </si>
  <si>
    <t>Kabupaten Sambas</t>
  </si>
  <si>
    <t>+6282150362701</t>
  </si>
  <si>
    <t>Andoyo</t>
  </si>
  <si>
    <t>Robi</t>
  </si>
  <si>
    <t>r.andoyo@unpad.ac.id</t>
  </si>
  <si>
    <t>+6285723350400</t>
  </si>
  <si>
    <t>Universitas Padjadjaran</t>
  </si>
  <si>
    <t>Department of food
industrial technology</t>
  </si>
  <si>
    <t>Jalan Raya Bandung Sumedang KM. 21 Jatinangor</t>
  </si>
  <si>
    <t>Jatinangor</t>
  </si>
  <si>
    <t>Researcher</t>
  </si>
  <si>
    <t>Anggraeni</t>
  </si>
  <si>
    <t>Pipit</t>
  </si>
  <si>
    <t>pipit_anggraeni@polman-bandung.ac.id</t>
  </si>
  <si>
    <t>+6281222333544</t>
  </si>
  <si>
    <t>Bandung Polytechnic for Manufacturing</t>
  </si>
  <si>
    <t>Laboratory of automation,
mechanics, informatics and foundry</t>
  </si>
  <si>
    <t>Jl. Karees Kulon No 17/33</t>
  </si>
  <si>
    <t>Bandung</t>
  </si>
  <si>
    <t>Team member of the Directorate General of Vocational
Education</t>
  </si>
  <si>
    <t>Nurul</t>
  </si>
  <si>
    <t>nurulhudaanggraeni@gmail.com</t>
  </si>
  <si>
    <t>+6281770421783</t>
  </si>
  <si>
    <t>Independent - UNHAN</t>
  </si>
  <si>
    <t>National Security,
Maritime Security</t>
  </si>
  <si>
    <t>Komple Graha Jala Yudha, Griya Fajar Madani, Ciangsana,
Gunung Putri, Bogor</t>
  </si>
  <si>
    <t>Bogor</t>
  </si>
  <si>
    <t>Anhar</t>
  </si>
  <si>
    <t>Riza Antariksawan</t>
  </si>
  <si>
    <t>anha001@brin.go.id</t>
  </si>
  <si>
    <t>+6281908954657</t>
  </si>
  <si>
    <t>National Research and Innovation Agency (BRIN)</t>
  </si>
  <si>
    <t>Nuclear energy research 
organization</t>
  </si>
  <si>
    <t>Babarsari Street</t>
  </si>
  <si>
    <t>Yogyakarta</t>
  </si>
  <si>
    <t>senior researcher</t>
  </si>
  <si>
    <t>April Farida</t>
  </si>
  <si>
    <t>Lulu</t>
  </si>
  <si>
    <t>lulu.farida@mail.unnes.ac.id</t>
  </si>
  <si>
    <t>+6285641537753</t>
  </si>
  <si>
    <t>Universitas Negeri Semarang</t>
  </si>
  <si>
    <t>English Education</t>
  </si>
  <si>
    <t>Kampus UNNES Sekaran Gunungpati Semarang Central Java</t>
  </si>
  <si>
    <t>Executive Assistant Rector of International Relation</t>
  </si>
  <si>
    <t>Arie</t>
  </si>
  <si>
    <t>Arenst Andreas</t>
  </si>
  <si>
    <t>arenst@unpar.ac.id</t>
  </si>
  <si>
    <t>6281398304855</t>
  </si>
  <si>
    <t>Parahyangan Catholic University</t>
  </si>
  <si>
    <t>Chemical Engineering</t>
  </si>
  <si>
    <t>Ciumbuleuit 94</t>
  </si>
  <si>
    <t>Assistant Professor</t>
  </si>
  <si>
    <t>Arin</t>
  </si>
  <si>
    <t>Kalamika</t>
  </si>
  <si>
    <t>mamlakahkalamika@gmail.com</t>
  </si>
  <si>
    <t>+6285292846345</t>
  </si>
  <si>
    <t>Islamic State University of Sunan Kalijaga</t>
  </si>
  <si>
    <t>Social work departement</t>
  </si>
  <si>
    <t>Jl. KH. Nawawi no 1 Jejeran Bantul</t>
  </si>
  <si>
    <t>Bantul</t>
  </si>
  <si>
    <t>Aripriharta</t>
  </si>
  <si>
    <t>aripriharta.ft@um.ac.id</t>
  </si>
  <si>
    <t>+6282132580202</t>
  </si>
  <si>
    <t>Universitas Negeri Malang</t>
  </si>
  <si>
    <t>Departement of Electrical Engineering, Laboratory of Power Electronics &amp; Control</t>
  </si>
  <si>
    <t>Jl. Semarang 5</t>
  </si>
  <si>
    <t>Head of Study Program</t>
  </si>
  <si>
    <t>Ariyanti</t>
  </si>
  <si>
    <t>Dessy</t>
  </si>
  <si>
    <t>dessy.ariyanti@che.undip.ac.id</t>
  </si>
  <si>
    <t>+6281338387882</t>
  </si>
  <si>
    <t>Jl. Prof Soedarto SH Tembalang, Department of Chemical
Engineering</t>
  </si>
  <si>
    <t>Secretary of SDGs Centre Universtas Diponegoro</t>
  </si>
  <si>
    <t>Arofiati</t>
  </si>
  <si>
    <t>Fitri</t>
  </si>
  <si>
    <t>fitri.arofiati@umy.ac.id</t>
  </si>
  <si>
    <t>+62274387656</t>
  </si>
  <si>
    <t>Universitas Muhammadiyah Yogyakarta</t>
  </si>
  <si>
    <t>Nursing</t>
  </si>
  <si>
    <t>Brawijaya street, Tamantirto Kasihan Bantul</t>
  </si>
  <si>
    <t>Director of Cooperation and International Affairs</t>
  </si>
  <si>
    <t>Biology, health and medicine</t>
  </si>
  <si>
    <t>Arthur Ario Lelono</t>
  </si>
  <si>
    <t>Raden</t>
  </si>
  <si>
    <t>raden.arthur.ario.lelono@brin.go.id</t>
  </si>
  <si>
    <t xml:space="preserve">+6281212784110 </t>
  </si>
  <si>
    <t>Talent Management 
Director</t>
  </si>
  <si>
    <t>M.H Thamrin Street No. 8</t>
  </si>
  <si>
    <t>Central of Jakarta</t>
  </si>
  <si>
    <t>Artiba</t>
  </si>
  <si>
    <t>Abdelhakim</t>
  </si>
  <si>
    <t>abdelhakim.artiba@uphf.fr</t>
  </si>
  <si>
    <t>+33327511676</t>
  </si>
  <si>
    <t>Président</t>
  </si>
  <si>
    <t>Asha</t>
  </si>
  <si>
    <t>Muhammad Toasin</t>
  </si>
  <si>
    <t>toasin_asha@yahoo.co.id</t>
  </si>
  <si>
    <t>+628152228487</t>
  </si>
  <si>
    <t>Mechanical Engineering</t>
  </si>
  <si>
    <t>Jl. A. Yani</t>
  </si>
  <si>
    <t>Asrori</t>
  </si>
  <si>
    <t>asrori@unesa.ac.id</t>
  </si>
  <si>
    <t>+6281330604020</t>
  </si>
  <si>
    <t>Universitas Negeri Surabaya</t>
  </si>
  <si>
    <t>Office of International 
Affairs</t>
  </si>
  <si>
    <t>Unesa Kampus Lidah Wetan</t>
  </si>
  <si>
    <t>Planning and Partnership Affairs</t>
  </si>
  <si>
    <t>Astie</t>
  </si>
  <si>
    <t>Darmayantie</t>
  </si>
  <si>
    <t>astie.darmayantie@gmail.com</t>
  </si>
  <si>
    <t>+628551020403</t>
  </si>
  <si>
    <t>Universitas Gunadarma</t>
  </si>
  <si>
    <t>Magister System
Information Management</t>
  </si>
  <si>
    <t>Jl Margonda Raya No 100</t>
  </si>
  <si>
    <t>Depok</t>
  </si>
  <si>
    <t>Official</t>
  </si>
  <si>
    <t>Attal</t>
  </si>
  <si>
    <t>Frédéric</t>
  </si>
  <si>
    <t>frederic.attal@uphf.fr</t>
  </si>
  <si>
    <t>Institute of Societies and Humanities UPHF</t>
  </si>
  <si>
    <t>LARSH</t>
  </si>
  <si>
    <t>Le Mont Houy</t>
  </si>
  <si>
    <t>Dean ISH and Professor of Contemporary History</t>
  </si>
  <si>
    <t>AZIBI</t>
  </si>
  <si>
    <t>Manuel</t>
  </si>
  <si>
    <t>manuel.azibi@ac-lyon.fr</t>
  </si>
  <si>
    <t>+33672263648</t>
  </si>
  <si>
    <t>MENJS</t>
  </si>
  <si>
    <t>Center of Excellence for Electricity, Automation and Renewable Energy</t>
  </si>
  <si>
    <t>Co-Director - ETI</t>
  </si>
  <si>
    <t>Bandanadjaja</t>
  </si>
  <si>
    <t>Beny</t>
  </si>
  <si>
    <t>benybj@gmail.com</t>
  </si>
  <si>
    <t>+6281320006152</t>
  </si>
  <si>
    <t>Ministry Of Education, Culture, Research, and Technology</t>
  </si>
  <si>
    <t>Directorate General of
Vocational Education</t>
  </si>
  <si>
    <t>General Sudirman Street, Senayan</t>
  </si>
  <si>
    <t>Jakarta Selatan</t>
  </si>
  <si>
    <t>Barnier</t>
  </si>
  <si>
    <t>Virginie</t>
  </si>
  <si>
    <t>virginie.de-barnier@univ-amu.fr</t>
  </si>
  <si>
    <t>Aix-Marseille Université</t>
  </si>
  <si>
    <t>Institut d'Administration des Entreprises</t>
  </si>
  <si>
    <t>CERGAM, Aix-en-Provence, France</t>
  </si>
  <si>
    <t>Aix-en-Provence</t>
  </si>
  <si>
    <t>BATOZ</t>
  </si>
  <si>
    <t>Jean Louis</t>
  </si>
  <si>
    <t>batoz@utc.fr</t>
  </si>
  <si>
    <t>+33687288271</t>
  </si>
  <si>
    <t>Université de Technologie de Compiègne</t>
  </si>
  <si>
    <t>Département GU/Laboratoire Roberval</t>
  </si>
  <si>
    <t>GU/Centre Pierre Guillaumat 2, rue du Dr Schweitzer</t>
  </si>
  <si>
    <t>COMPIEGNE</t>
  </si>
  <si>
    <t>Professeur Émérite</t>
  </si>
  <si>
    <t>beaudoin</t>
  </si>
  <si>
    <t>anthony</t>
  </si>
  <si>
    <t>anthony.beaudoin@univ-poitiers.fr</t>
  </si>
  <si>
    <t>0549496923</t>
  </si>
  <si>
    <t>Université de Poitiers</t>
  </si>
  <si>
    <t>Institut PPRIME</t>
  </si>
  <si>
    <t>SP2MI - Téléport 2, Boulevard Marie et Pierre Curie, BP
30179</t>
  </si>
  <si>
    <t>FUTUROSCOPE CHASSENEUIL</t>
  </si>
  <si>
    <t>Enseignant chercheur</t>
  </si>
  <si>
    <t>Belly</t>
  </si>
  <si>
    <t>Marlène</t>
  </si>
  <si>
    <t>marlene.belly@univ-poitiers.fr</t>
  </si>
  <si>
    <t xml:space="preserve">+33 (0)6 16 92 31 61 </t>
  </si>
  <si>
    <t>Musicologie / Criham</t>
  </si>
  <si>
    <t>Université de Poitiers Pavillon Universitaire Musique et 
Danse Bat. E08 - 15, rue Guillaume VII le troubadour - TSA 81118</t>
  </si>
  <si>
    <t>Poitiers</t>
  </si>
  <si>
    <t>Coordinatrice des relations France-Indonésie</t>
  </si>
  <si>
    <t>Benjalloul</t>
  </si>
  <si>
    <t>Samir</t>
  </si>
  <si>
    <t>samirbenjalloul@gmail.com</t>
  </si>
  <si>
    <t>0033767371974</t>
  </si>
  <si>
    <t>INSA Hauts-de-France - UPHF</t>
  </si>
  <si>
    <t>Campus Mont Houy</t>
  </si>
  <si>
    <t>Student</t>
  </si>
  <si>
    <t>Bernez</t>
  </si>
  <si>
    <t>Mathilde</t>
  </si>
  <si>
    <t>mbernez@ferrandi-paris.fr</t>
  </si>
  <si>
    <t>+33764726705</t>
  </si>
  <si>
    <t>Ferrandi Paris</t>
  </si>
  <si>
    <t>Développement 
international</t>
  </si>
  <si>
    <t>28 rue de l'Abbé Grégoire</t>
  </si>
  <si>
    <t>Paris</t>
  </si>
  <si>
    <t>Chef de projets- partenariats internationauX</t>
  </si>
  <si>
    <t>Berthelot</t>
  </si>
  <si>
    <t>Maureen</t>
  </si>
  <si>
    <t>maureen.berthelot@univ-fcomte.fr</t>
  </si>
  <si>
    <t xml:space="preserve">+333 81 66 52 51 </t>
  </si>
  <si>
    <t>Université de Franche-Comté</t>
  </si>
  <si>
    <t>Direction des relations internationales et de la Francophonie</t>
  </si>
  <si>
    <t>1, rue Claude Goudimel</t>
  </si>
  <si>
    <t>Besançon Cedex</t>
  </si>
  <si>
    <t>Chargée de coopération internationale</t>
  </si>
  <si>
    <t>Bing</t>
  </si>
  <si>
    <t>Jean-Baptiste</t>
  </si>
  <si>
    <t>jean_baptiste.bing@utt.fr</t>
  </si>
  <si>
    <t>0761616614</t>
  </si>
  <si>
    <t>Ingénieur projet</t>
  </si>
  <si>
    <t>BOISSIERE</t>
  </si>
  <si>
    <t>manuel.boissiere@cirad.fr</t>
  </si>
  <si>
    <t>+33772087517</t>
  </si>
  <si>
    <t>CIRAD</t>
  </si>
  <si>
    <t>Unité de Recherche
Forêts et Sociétés</t>
  </si>
  <si>
    <t>Campus International de Baillarguet</t>
  </si>
  <si>
    <t>Montpellier</t>
  </si>
  <si>
    <t>Chercheur</t>
  </si>
  <si>
    <t>BOUFFETTE</t>
  </si>
  <si>
    <t>Jenny</t>
  </si>
  <si>
    <t>jenny.bouffette@gmail.com</t>
  </si>
  <si>
    <t>+33666101573</t>
  </si>
  <si>
    <t>Ecole Nationale d'Ingénieursde Tarbes</t>
  </si>
  <si>
    <t>Métallurgie</t>
  </si>
  <si>
    <t>47 avenue d'Azereix</t>
  </si>
  <si>
    <t>Tarbes</t>
  </si>
  <si>
    <t>Enseignante en Métallurgie</t>
  </si>
  <si>
    <t>Boukherroub</t>
  </si>
  <si>
    <t>Rabah</t>
  </si>
  <si>
    <t>rabah.boukherroub@univ-lille.fr</t>
  </si>
  <si>
    <t>CNRS</t>
  </si>
  <si>
    <t>Avenue Poincaré CS-60069</t>
  </si>
  <si>
    <t>Villeneuve d'Ascq</t>
  </si>
  <si>
    <t>Directeur de Recherche</t>
  </si>
  <si>
    <t>Bourgougnon</t>
  </si>
  <si>
    <t>Nathalie</t>
  </si>
  <si>
    <t>nathalie.bourgougnon@univ-ubs.Fr</t>
  </si>
  <si>
    <t>+33297017155</t>
  </si>
  <si>
    <t>Université Bretagne Sud</t>
  </si>
  <si>
    <t>Laboratoire de
Biotechnologie et Chimie Marines (LBCM)</t>
  </si>
  <si>
    <t>Campus de Tohannic</t>
  </si>
  <si>
    <t>Vannes</t>
  </si>
  <si>
    <t>Professeure et Directrice du Laboratoire de
Biotechnologie et Chimie Marines (UBS)</t>
  </si>
  <si>
    <t>Brajawidagda</t>
  </si>
  <si>
    <t>Uuf</t>
  </si>
  <si>
    <t>uuf@polibatam.ac.id</t>
  </si>
  <si>
    <t>+628127038340</t>
  </si>
  <si>
    <t>Politeknik Negeri Batam</t>
  </si>
  <si>
    <t>Informatics Engineering</t>
  </si>
  <si>
    <t>Politeknik Negeri Batam, Jl Ahmad Yani, Batam Centre</t>
  </si>
  <si>
    <t>Batam</t>
  </si>
  <si>
    <t>BRINDLE</t>
  </si>
  <si>
    <t>Jonathan</t>
  </si>
  <si>
    <t>pri@uphf.fr</t>
  </si>
  <si>
    <t>Université Polytechnique Hauts-de-France</t>
  </si>
  <si>
    <t>Pôle de Relations
Internationales (PRI)</t>
  </si>
  <si>
    <t>Directeur du PRI</t>
  </si>
  <si>
    <t>Budarma</t>
  </si>
  <si>
    <t>I Ketut</t>
  </si>
  <si>
    <t>ketutbudarma@pnb.ac.id</t>
  </si>
  <si>
    <t>+6281338334777</t>
  </si>
  <si>
    <t>Politeknik Negeri Bali</t>
  </si>
  <si>
    <t>Jalan Kampus Bukit Jimbaran Bali</t>
  </si>
  <si>
    <t>Denpasar</t>
  </si>
  <si>
    <t>Head of Cooperation Unit</t>
  </si>
  <si>
    <t>Budi Raharjo</t>
  </si>
  <si>
    <t>Agus</t>
  </si>
  <si>
    <t>agus.budi@its.ac.id</t>
  </si>
  <si>
    <t>+6281319603495</t>
  </si>
  <si>
    <t>Department of Informatics</t>
  </si>
  <si>
    <t>Assistant Professor and Liaison Officer of
Internationalization, Department of Informatics</t>
  </si>
  <si>
    <t>Budiyanto</t>
  </si>
  <si>
    <t>Gunawan</t>
  </si>
  <si>
    <t>goenb@umy.ac.id</t>
  </si>
  <si>
    <t>Agriculture</t>
  </si>
  <si>
    <t>Rector Universitas Muhammadiyah Yogyakarta</t>
  </si>
  <si>
    <t>Carole-Anne</t>
  </si>
  <si>
    <t>Lernoud</t>
  </si>
  <si>
    <t>caroleanneler@gmail.com</t>
  </si>
  <si>
    <t>Grenoble Institut des Neurosciences / INSERM</t>
  </si>
  <si>
    <t>chaari</t>
  </si>
  <si>
    <t>fahmi</t>
  </si>
  <si>
    <t>fahmi.chaari@uphf.fr</t>
  </si>
  <si>
    <t>+33616798127</t>
  </si>
  <si>
    <t>IUT / LAMIH</t>
  </si>
  <si>
    <t>CHAGNARD</t>
  </si>
  <si>
    <t>Jessica</t>
  </si>
  <si>
    <t>j.chagnard@tbs-education.fr</t>
  </si>
  <si>
    <t>+33612074149</t>
  </si>
  <si>
    <t>TBS Education</t>
  </si>
  <si>
    <t>International Department</t>
  </si>
  <si>
    <t>27 Rue Beau Soleil</t>
  </si>
  <si>
    <t>Toulouse</t>
  </si>
  <si>
    <t>Head of International Projects &amp; Development</t>
  </si>
  <si>
    <t>Chudori</t>
  </si>
  <si>
    <t>ali.chudori@gmail.com</t>
  </si>
  <si>
    <t>+62 811-909-182</t>
  </si>
  <si>
    <t>Labschool Cibubur</t>
  </si>
  <si>
    <t>Lycée Labschool Cibubur</t>
  </si>
  <si>
    <t>Jalan Raya Hankam Kampus Labschool no.15-20 Jatiranggon,
Jati Sampurna</t>
  </si>
  <si>
    <t>Kota Bekasi</t>
  </si>
  <si>
    <t>Principal of Lycée Labschool Cibubur</t>
  </si>
  <si>
    <t>Claudia</t>
  </si>
  <si>
    <t>Stefany</t>
  </si>
  <si>
    <t>stefany.claudia@ifi-id.com</t>
  </si>
  <si>
    <t>Ambassade de France en Indonésie - Institut français</t>
  </si>
  <si>
    <t>Coopération scientifique</t>
  </si>
  <si>
    <t>Jl. M. H. Thamrin n°20</t>
  </si>
  <si>
    <t>Jakarta</t>
  </si>
  <si>
    <t>Adjointe de l’Attaché de coopération scientifique et
technologique</t>
  </si>
  <si>
    <t>Cuypers</t>
  </si>
  <si>
    <t>Yannis</t>
  </si>
  <si>
    <t>Yannis.Cuypers@locean.ipsl.fr</t>
  </si>
  <si>
    <t>+33610676349</t>
  </si>
  <si>
    <t>Sorbonne Université</t>
  </si>
  <si>
    <t>Laboratoire 
d'Océanographie et du Climat: Expérimentations et approches numériques.</t>
  </si>
  <si>
    <t>Laboratoire d'Océanographie et du Climat: Expérimentations et approches numériques.4 Place Jussieu</t>
  </si>
  <si>
    <t>PARIS 05</t>
  </si>
  <si>
    <t>Maïtre de Conférences</t>
  </si>
  <si>
    <t>daimul hidayah</t>
  </si>
  <si>
    <t>daimul</t>
  </si>
  <si>
    <t>daimulhidayah01@gmail.com</t>
  </si>
  <si>
    <t>081333987866</t>
  </si>
  <si>
    <t>IAI HASANUDDIN Pare Kabupaten Kediri</t>
  </si>
  <si>
    <t>Hukum Keluarga Islam</t>
  </si>
  <si>
    <t>Tretek Pare Kediri</t>
  </si>
  <si>
    <t>Kabupaten Kediri</t>
  </si>
  <si>
    <t>Kerjasama Internasional</t>
  </si>
  <si>
    <t>Dainty Polii</t>
  </si>
  <si>
    <t>Bernadain</t>
  </si>
  <si>
    <t>gibloki10@gmail.com</t>
  </si>
  <si>
    <t>+6281340083646</t>
  </si>
  <si>
    <t>Manado State Polytechnic</t>
  </si>
  <si>
    <t>Tourism Department</t>
  </si>
  <si>
    <t>Pineleng Griya Indah,Pineleng District</t>
  </si>
  <si>
    <t>Head Department</t>
  </si>
  <si>
    <t>Dantes</t>
  </si>
  <si>
    <t>Gede Rasben</t>
  </si>
  <si>
    <t>rasben.dantes@gmail.com</t>
  </si>
  <si>
    <t>Universitas Pendidikan Ganesha</t>
  </si>
  <si>
    <t>Kampus Tengah Undiksha, Jalan Udayana No. 17</t>
  </si>
  <si>
    <t>Singaraja</t>
  </si>
  <si>
    <t>Vice Rector for Academic and Partnership Affairs</t>
  </si>
  <si>
    <t>Dayoub</t>
  </si>
  <si>
    <t>Iyad</t>
  </si>
  <si>
    <t>iyab.dayoub@uphf.fr</t>
  </si>
  <si>
    <t>+33327511374</t>
  </si>
  <si>
    <t>INSA H-d-F</t>
  </si>
  <si>
    <t>Prof</t>
  </si>
  <si>
    <t>de la Bourdoonnaye</t>
  </si>
  <si>
    <t>Armel</t>
  </si>
  <si>
    <t>armel.delabourdonnaye@insa-hdf.fr</t>
  </si>
  <si>
    <t>Defriyanto</t>
  </si>
  <si>
    <t>defriyanto@radenintan.ac.id</t>
  </si>
  <si>
    <t>+6285381123396</t>
  </si>
  <si>
    <t>UIN Raden Intan Lampung</t>
  </si>
  <si>
    <t>FTK UIN Raden Intan
Lampung/BKPI</t>
  </si>
  <si>
    <t>Jl. Letkol Endro Suratmin Sukarame Bandar Lampung</t>
  </si>
  <si>
    <t>Bandung Barat</t>
  </si>
  <si>
    <t>Lecturer and researcher</t>
  </si>
  <si>
    <t>Delot</t>
  </si>
  <si>
    <t>Thierry</t>
  </si>
  <si>
    <t>Thierry.Delot@uphf.fr</t>
  </si>
  <si>
    <t>DENIH</t>
  </si>
  <si>
    <t>Asep</t>
  </si>
  <si>
    <t>asep.denih@unpak.ac.id</t>
  </si>
  <si>
    <t>+62-081316155895</t>
  </si>
  <si>
    <t>Universitas Pakuan</t>
  </si>
  <si>
    <t>Computer Science</t>
  </si>
  <si>
    <t>Jl. Pakuan PO Box 452</t>
  </si>
  <si>
    <t>Kota Bogor</t>
  </si>
  <si>
    <t>The Dean</t>
  </si>
  <si>
    <t>Deoranto</t>
  </si>
  <si>
    <t>Panji</t>
  </si>
  <si>
    <t>deoranto@ub.ac.id</t>
  </si>
  <si>
    <t>+62 85327158787</t>
  </si>
  <si>
    <t>Universitas Brawijaya</t>
  </si>
  <si>
    <t>Faculty of Agricultural
Technology, Department of Agro-Industrial Technology</t>
  </si>
  <si>
    <t>Jalan Veteran</t>
  </si>
  <si>
    <t>Presenter / Participant</t>
  </si>
  <si>
    <t>Dewi</t>
  </si>
  <si>
    <t>Yanti Liliana</t>
  </si>
  <si>
    <t>dewiyanti.liliana@tik.pnj.ac.id</t>
  </si>
  <si>
    <t>+6281218769796</t>
  </si>
  <si>
    <t>Politeknik Negeri Jakarta/ State Polytechnic of Jakarta</t>
  </si>
  <si>
    <t>Computer and Informatics
Engineering</t>
  </si>
  <si>
    <t>Prof. Siwabessy Street, University of Indonesia Campus,
Indonesia</t>
  </si>
  <si>
    <t>Vice Director of Cooperation</t>
  </si>
  <si>
    <t>Dharmastuti</t>
  </si>
  <si>
    <t>Tri Purba</t>
  </si>
  <si>
    <t>dtripurba@gmail.com</t>
  </si>
  <si>
    <t>+6281219941944</t>
  </si>
  <si>
    <t>Vice principal for academic affair</t>
  </si>
  <si>
    <t>Djamal</t>
  </si>
  <si>
    <t>Mitra</t>
  </si>
  <si>
    <t>mitra.djamal@itera.ac.id</t>
  </si>
  <si>
    <t>+62 821 1659 1960</t>
  </si>
  <si>
    <t>Institut Teknologi Sumatera</t>
  </si>
  <si>
    <t>Office of University
Head</t>
  </si>
  <si>
    <t>Jl. Terusan Ryacudu, Way Huwi, Kec. Jati Agung, Kabupaten
Lampung Selatan, Lampung</t>
  </si>
  <si>
    <t>Lampung Selatan</t>
  </si>
  <si>
    <t>Rektor Institut Teknologi Sumatera</t>
  </si>
  <si>
    <t>pusat@itera.ac.id</t>
  </si>
  <si>
    <t>+6282116591960</t>
  </si>
  <si>
    <t>Physics</t>
  </si>
  <si>
    <t>Jalan Terusan Ryacudu,Way Hui, Jati Agung</t>
  </si>
  <si>
    <t>DJEMAI</t>
  </si>
  <si>
    <t>mohamed.djemai@uphf.fr</t>
  </si>
  <si>
    <t>0327511494</t>
  </si>
  <si>
    <t>INSA Hauts-de-France</t>
  </si>
  <si>
    <t>LAMIH UMR CNRS 8201</t>
  </si>
  <si>
    <t>Campus du Mont Houy</t>
  </si>
  <si>
    <t>Dogheche</t>
  </si>
  <si>
    <t>ElHadj</t>
  </si>
  <si>
    <t>elhadj.dogheche@uphf.fr</t>
  </si>
  <si>
    <t>+33327511313</t>
  </si>
  <si>
    <t>Dominique</t>
  </si>
  <si>
    <t>Morel</t>
  </si>
  <si>
    <t>dominique.morel@imt-atlantique.fr</t>
  </si>
  <si>
    <t>+33615672405</t>
  </si>
  <si>
    <t>IMT Atlantique</t>
  </si>
  <si>
    <t>DAPI</t>
  </si>
  <si>
    <t>4 rue Alfred Kastler</t>
  </si>
  <si>
    <t>Nantes</t>
  </si>
  <si>
    <t>Ingénieur recherche</t>
  </si>
  <si>
    <t>Dovert</t>
  </si>
  <si>
    <t>Agnes</t>
  </si>
  <si>
    <t>agnesdovert.FranceEdu@yahoo.fr</t>
  </si>
  <si>
    <t>+6281283751761</t>
  </si>
  <si>
    <t>Kemendikbudristek</t>
  </si>
  <si>
    <t>Sesditjen Vokasi</t>
  </si>
  <si>
    <t>Jalan BDN 1 N30, Cipete Selatan</t>
  </si>
  <si>
    <t>JAKARTA</t>
  </si>
  <si>
    <t>French expert on vocational Education at Kemendikbud</t>
  </si>
  <si>
    <t>Dr. Eko Agus Suyono</t>
  </si>
  <si>
    <t>Eko</t>
  </si>
  <si>
    <t>eko_suyono@ugm.ac.id</t>
  </si>
  <si>
    <t>Universitas Gadjah Mada</t>
  </si>
  <si>
    <t>Fakultas Biologi</t>
  </si>
  <si>
    <t>Jalan Teknika Selatan, Sekip Utara, Sleman, D.I. Yogyakarta, Indonesia</t>
  </si>
  <si>
    <t>Sleman, D.I. Yogyakarta</t>
  </si>
  <si>
    <t>Education</t>
  </si>
  <si>
    <t>Dr. Laksana Tri Handoko, M.Sc.</t>
  </si>
  <si>
    <t>Laksana</t>
  </si>
  <si>
    <t>lak001@brin.go.id</t>
  </si>
  <si>
    <t xml:space="preserve">+62 818-0606-0567 </t>
  </si>
  <si>
    <t>Chairman of National 
Research and Innovation Agency</t>
  </si>
  <si>
    <t>M.H. Thamrin Number 8</t>
  </si>
  <si>
    <t>Jakarta Pusat</t>
  </si>
  <si>
    <t>Chairman</t>
  </si>
  <si>
    <t>Dr.Harahap,M. Si</t>
  </si>
  <si>
    <t>Fauziyah</t>
  </si>
  <si>
    <t>fauziyahharahap@gmail.com</t>
  </si>
  <si>
    <t>+6281376817918</t>
  </si>
  <si>
    <t>Universitas Negeri Medan</t>
  </si>
  <si>
    <t>Biology, laboratory Plant
Tissue Culture</t>
  </si>
  <si>
    <t>Jl. Lambung No. 18 Link VII Kelurahan Tanah 600 Kecamatan
Medan Marelan. Medan. Indonesia</t>
  </si>
  <si>
    <t>Faculty of Mathematics and Natural Sciences (
FMIPA Universitas Negeri Medan)</t>
  </si>
  <si>
    <t>Dr.Kurnia Hikmawati ,SE., MM</t>
  </si>
  <si>
    <t>Nina</t>
  </si>
  <si>
    <t>ninakaha@yahoo.com</t>
  </si>
  <si>
    <t>+62811200609</t>
  </si>
  <si>
    <t>Universitas Komputer Indonesia</t>
  </si>
  <si>
    <t>Departemen Kolaborasi
Lembaga</t>
  </si>
  <si>
    <t>Jl. Dipati Ukur No.112-116, Lebakgede, Kecamatan Coblong,
Kota Bandung, Jawa Barat 40132</t>
  </si>
  <si>
    <t>Kota Bandung</t>
  </si>
  <si>
    <t>Direktur Kolaborasi Lembaga</t>
  </si>
  <si>
    <t>Dr.Rachmawati, M.Pd</t>
  </si>
  <si>
    <t>Dina</t>
  </si>
  <si>
    <t>dina@untirta.ac.id</t>
  </si>
  <si>
    <t>+6281394885248</t>
  </si>
  <si>
    <t>Universitas Sultan Ageng Tirtayasa</t>
  </si>
  <si>
    <t>International Office</t>
  </si>
  <si>
    <t>Komplek Metro Cilegon, Cendana M04 No. 1 Provinsi Banten</t>
  </si>
  <si>
    <t>Cilegon</t>
  </si>
  <si>
    <t>Coodinator of International Office of University of
Sultan Ageng Tirtayasa</t>
  </si>
  <si>
    <t>Dr.Saefurohman</t>
  </si>
  <si>
    <t>asep.saefurohman@uinbanten.ac.id</t>
  </si>
  <si>
    <t>+6281380775639</t>
  </si>
  <si>
    <t>The State Islamic University (UIN) Sultan Maulana.Hasanuddin
Banten</t>
  </si>
  <si>
    <t>Department Of Biology Of
Faculty of Science</t>
  </si>
  <si>
    <t>Street of Syekh Nawawi Albantani kampong andamui city of
serang Banten Province Indonesiag</t>
  </si>
  <si>
    <t>Serang Banten</t>
  </si>
  <si>
    <t>Dean</t>
  </si>
  <si>
    <t>Dr.Sugiarto</t>
  </si>
  <si>
    <t>Catur</t>
  </si>
  <si>
    <t>catursugiarto@staff.uns.ac.id</t>
  </si>
  <si>
    <t>Universitas Sebelas Maret, Indonesia</t>
  </si>
  <si>
    <t>Faculty of Economics and Business</t>
  </si>
  <si>
    <t>Associate Professor</t>
  </si>
  <si>
    <t>Dr.Sunariyati</t>
  </si>
  <si>
    <t>Siti</t>
  </si>
  <si>
    <t>sunariyatibio@gmail.com</t>
  </si>
  <si>
    <t>+6282157714869</t>
  </si>
  <si>
    <t>Universitas Palangka Raya</t>
  </si>
  <si>
    <t>Biology, FMIPA Palangka
Raya University</t>
  </si>
  <si>
    <t>Jl. Raden Patah 45 Palangka Raya</t>
  </si>
  <si>
    <t>Palangka Raya - Central Kalimantan</t>
  </si>
  <si>
    <t>Dean colaboration</t>
  </si>
  <si>
    <t>Duclos</t>
  </si>
  <si>
    <t>Denis</t>
  </si>
  <si>
    <t>denis.duclos@mnhn.fr</t>
  </si>
  <si>
    <t>Muséum National d'Histoire Naturelle</t>
  </si>
  <si>
    <t>Direction des relations
européennes et internationales</t>
  </si>
  <si>
    <t>57 rue Cuvier</t>
  </si>
  <si>
    <t>Directeur des relations européennes et internationales</t>
  </si>
  <si>
    <t>Duez</t>
  </si>
  <si>
    <t>Pierre</t>
  </si>
  <si>
    <t>pierre.duez@umons.ac.be</t>
  </si>
  <si>
    <t>+32497373408</t>
  </si>
  <si>
    <t>UMONS</t>
  </si>
  <si>
    <t>Service de Chimie
Thérapeutique et de Pharmacognosie</t>
  </si>
  <si>
    <t>Bât. 6, Chemin du Champ de Mars</t>
  </si>
  <si>
    <t>Mons</t>
  </si>
  <si>
    <t>Belgique</t>
  </si>
  <si>
    <t>Vice-Recteur à la Mobilité et aux Relations
internationales</t>
  </si>
  <si>
    <t>DUSART</t>
  </si>
  <si>
    <t>SARAH</t>
  </si>
  <si>
    <t>sarah.dusart@uphf.fr</t>
  </si>
  <si>
    <t>03.27.51.12.36</t>
  </si>
  <si>
    <t>INSA HdF</t>
  </si>
  <si>
    <t>RELATIONS INTERNATIONALES</t>
  </si>
  <si>
    <t>Aulnoy</t>
  </si>
  <si>
    <t>Relations Internationales INSA HdF</t>
  </si>
  <si>
    <t>Dwi Hananto</t>
  </si>
  <si>
    <t>Nugroho</t>
  </si>
  <si>
    <t>nugr002@brin.go.id</t>
  </si>
  <si>
    <t>+628122009883</t>
  </si>
  <si>
    <t>Directorate of Research 
Vessel Fleet Management</t>
  </si>
  <si>
    <t>Cibinong Science Center, Jakarta-Bogor Street, Cibinong</t>
  </si>
  <si>
    <t>West Java</t>
  </si>
  <si>
    <t>Dwiputro</t>
  </si>
  <si>
    <t>Arief Dimas</t>
  </si>
  <si>
    <t>arcdime66@gmail.com</t>
  </si>
  <si>
    <t>6281381117312</t>
  </si>
  <si>
    <t>Labschool Training and
Research Centre</t>
  </si>
  <si>
    <t>Jl. Raya Hankam Kampus Labschool No.15-20, Jatiranggon,
Kec. Jatisampurna</t>
  </si>
  <si>
    <t>Edy Giri Rachman Putra</t>
  </si>
  <si>
    <t>Edy</t>
  </si>
  <si>
    <t>deputisdmiptek@brin.go.id</t>
  </si>
  <si>
    <t xml:space="preserve">+6281809822202 </t>
  </si>
  <si>
    <t>National Research and Innovation Agency (BRIN) Republic of Indonesia</t>
  </si>
  <si>
    <t>Deputy for Human Resources and Sciences and Technology</t>
  </si>
  <si>
    <t>BJ Habibie Building 11th Floor, Jl MH Thamrin No. 8, Jakarta Pusat</t>
  </si>
  <si>
    <t>Eko Sri</t>
  </si>
  <si>
    <t>Margianti</t>
  </si>
  <si>
    <t>Economics</t>
  </si>
  <si>
    <t>Rector / President</t>
  </si>
  <si>
    <t>ENDRIANI</t>
  </si>
  <si>
    <t>Deni</t>
  </si>
  <si>
    <t>denis.endriani@etud.angers.fr</t>
  </si>
  <si>
    <t>+33787401768</t>
  </si>
  <si>
    <t>Université d'Angers/Politeknik Negeri Padang</t>
  </si>
  <si>
    <t>EDD STT,ESO UMR 6590/Tourism</t>
  </si>
  <si>
    <t>40 Rue Decrès</t>
  </si>
  <si>
    <t>FACI</t>
  </si>
  <si>
    <t>Salim</t>
  </si>
  <si>
    <t>salim.faci@lecnam.net</t>
  </si>
  <si>
    <t>+33140272498</t>
  </si>
  <si>
    <t>Conservatoire National des Arts et Métiers</t>
  </si>
  <si>
    <t>ESYCOM Lab</t>
  </si>
  <si>
    <t>292 rue Saint-Martin</t>
  </si>
  <si>
    <t>Associate professor</t>
  </si>
  <si>
    <t>FALGUERES</t>
  </si>
  <si>
    <t>Chafika</t>
  </si>
  <si>
    <t>chafika.falgueres@mnhn.fr</t>
  </si>
  <si>
    <t>Muséum national d'histoire naturelle Département</t>
  </si>
  <si>
    <t>UMR7194-HNHP</t>
  </si>
  <si>
    <t>1 rue René Panhard</t>
  </si>
  <si>
    <t>IE</t>
  </si>
  <si>
    <t>Fansuri</t>
  </si>
  <si>
    <t>Hamzah</t>
  </si>
  <si>
    <t>h.fansuri@chem.its.ac.id</t>
  </si>
  <si>
    <t>+6287861228242</t>
  </si>
  <si>
    <t>Institut Teknologi Sepuluh Nopember</t>
  </si>
  <si>
    <t>Chemistry</t>
  </si>
  <si>
    <t>Faculty of Science and Data Analytics, Institut Teknologi Sepuluh Nopember</t>
  </si>
  <si>
    <t>Dean of Faculty of Science and Data Analytics</t>
  </si>
  <si>
    <t>Faqih</t>
  </si>
  <si>
    <t>Achmad</t>
  </si>
  <si>
    <t>afaqih024@gmail.com</t>
  </si>
  <si>
    <t>+6281313025612</t>
  </si>
  <si>
    <t>Universitas Swadaya Gunung Jati</t>
  </si>
  <si>
    <t>Faculty of Agriculture</t>
  </si>
  <si>
    <t>Jl. Taman Pemuda No. 2</t>
  </si>
  <si>
    <t>Cirebon</t>
  </si>
  <si>
    <t>Dean of Faculty of Agriculture of UGJ</t>
  </si>
  <si>
    <t>Faral</t>
  </si>
  <si>
    <t>Audrey</t>
  </si>
  <si>
    <t>audrey.faral@lgp.cnrs.fr</t>
  </si>
  <si>
    <t>0630222764</t>
  </si>
  <si>
    <t>Université Paris 1 Panthéon-Sorbonne</t>
  </si>
  <si>
    <t>Laboratoire de
Géographie Physique</t>
  </si>
  <si>
    <t>1 place Aristide Briand</t>
  </si>
  <si>
    <t>Meudon</t>
  </si>
  <si>
    <t>Doctorante</t>
  </si>
  <si>
    <t>Farikhin</t>
  </si>
  <si>
    <t>farikhin@lecturer.undip.ac.id</t>
  </si>
  <si>
    <t>+(62)82133369088</t>
  </si>
  <si>
    <t>Mathematics</t>
  </si>
  <si>
    <t>Tembalang Campus, Jalan Prof Soedarto SH</t>
  </si>
  <si>
    <t>Semarang City</t>
  </si>
  <si>
    <t>Farikhin Ph. D</t>
  </si>
  <si>
    <t>Farikhij</t>
  </si>
  <si>
    <t>+6282133369088</t>
  </si>
  <si>
    <t>Diponegoro University, Indonesia</t>
  </si>
  <si>
    <t>Department of Mathematics</t>
  </si>
  <si>
    <t>Jalan Prof Soedarto SH Tembalang</t>
  </si>
  <si>
    <t>Vice dean of faculty of science and mathematics</t>
  </si>
  <si>
    <t>Fauziah</t>
  </si>
  <si>
    <t>Annisa</t>
  </si>
  <si>
    <t>annisa.fauziah@ifi-id.com</t>
  </si>
  <si>
    <t>+6281210996226</t>
  </si>
  <si>
    <t>Institut Français Indonesia</t>
  </si>
  <si>
    <t>Jl MH Thamrin n° 20</t>
  </si>
  <si>
    <t>ACU adjointe</t>
  </si>
  <si>
    <t>Rizkika</t>
  </si>
  <si>
    <t>alimahlasem@gmail.com</t>
  </si>
  <si>
    <t>+6285641824118</t>
  </si>
  <si>
    <t>STT Texmaco Subang Indonesia</t>
  </si>
  <si>
    <t>Public Relation</t>
  </si>
  <si>
    <t>Jl.Raya Pabuaran Km 3,5 Cipeundeuy Subang</t>
  </si>
  <si>
    <t>Subang</t>
  </si>
  <si>
    <t>Head of Public Relation</t>
  </si>
  <si>
    <t>Forien</t>
  </si>
  <si>
    <t>Paul</t>
  </si>
  <si>
    <t>paul.forien@polytechnique.edu</t>
  </si>
  <si>
    <t xml:space="preserve">+33764770723 </t>
  </si>
  <si>
    <t>Ecole Polytechnique</t>
  </si>
  <si>
    <t>Route de Saclay</t>
  </si>
  <si>
    <t>Palaiseau</t>
  </si>
  <si>
    <t>Responsable de développement international</t>
  </si>
  <si>
    <t>Frutos</t>
  </si>
  <si>
    <t>Roger</t>
  </si>
  <si>
    <t>frutossmt@gmail.com</t>
  </si>
  <si>
    <t>INTERTRYP - UMR CIRAD/IRD
- Joint Research Unit</t>
  </si>
  <si>
    <t>Montpellier Cedex 5</t>
  </si>
  <si>
    <t>Gacoin</t>
  </si>
  <si>
    <t>Gauthier</t>
  </si>
  <si>
    <t>gauthier.gacoin@ifi-id.com</t>
  </si>
  <si>
    <t>+33648561234</t>
  </si>
  <si>
    <t>Ambassade de France en Indonésie</t>
  </si>
  <si>
    <t>Chargé de missions scientifique et de santé</t>
  </si>
  <si>
    <t>Gajatri</t>
  </si>
  <si>
    <t>Pramita</t>
  </si>
  <si>
    <t>pramitagd@yahoo.com</t>
  </si>
  <si>
    <t xml:space="preserve"> (62) 818 858 202</t>
  </si>
  <si>
    <t>Faculty of Medicine Universitas Indonesia (FKUI) - Dr Cipto
Mangunkusumo General Hospital (RSCM), Jakarta, Indonesia</t>
  </si>
  <si>
    <t>Child Health Department</t>
  </si>
  <si>
    <t>Jl. Salemba 6, Jakarta 10430 - Indonesia</t>
  </si>
  <si>
    <t>Liaison Officer of FKUI - France Universities</t>
  </si>
  <si>
    <t>Garrido</t>
  </si>
  <si>
    <t>Andrew</t>
  </si>
  <si>
    <t>andrew.garrido@ferrieres-paris.com</t>
  </si>
  <si>
    <t>+33618574302</t>
  </si>
  <si>
    <t>Ecole Ferrieres - Hotellerie, Gastronomie et Luxe</t>
  </si>
  <si>
    <t>International Development</t>
  </si>
  <si>
    <t>rue du Chateau</t>
  </si>
  <si>
    <t>Ferrieres-en-Brie</t>
  </si>
  <si>
    <t>International Recruitment and Development Manager</t>
  </si>
  <si>
    <t>Gasem</t>
  </si>
  <si>
    <t>Muhammad Hussein</t>
  </si>
  <si>
    <t>mhgasem@gmail.com</t>
  </si>
  <si>
    <t>+628122806399</t>
  </si>
  <si>
    <t>Departement of Internal 
Medicine</t>
  </si>
  <si>
    <t>Department of Internal Medicine of UGJ</t>
  </si>
  <si>
    <t>Gibari</t>
  </si>
  <si>
    <t>mohammed.el-gibari@univ-nantes.fr</t>
  </si>
  <si>
    <t>+33607959041</t>
  </si>
  <si>
    <t>IETR</t>
  </si>
  <si>
    <t>2 chemin de la Houssinière</t>
  </si>
  <si>
    <t>Enseignant Chercheur</t>
  </si>
  <si>
    <t>Gibert</t>
  </si>
  <si>
    <t>Olivier</t>
  </si>
  <si>
    <t>olivier.gibert@cirad.fr</t>
  </si>
  <si>
    <t>+33467615881</t>
  </si>
  <si>
    <t>CIRAD / Université Avignon / Université Montpellier</t>
  </si>
  <si>
    <t>QualiSud - UMR - Joint
Research Unit</t>
  </si>
  <si>
    <t>TA B-95/15 73, rue JF Breton Cedex 5</t>
  </si>
  <si>
    <t>Gino</t>
  </si>
  <si>
    <t>Gino V. Limmon</t>
  </si>
  <si>
    <t>gino.limmon@gmail.com</t>
  </si>
  <si>
    <t>+62811477466</t>
  </si>
  <si>
    <t>Universitas Pattimura</t>
  </si>
  <si>
    <t>Marine Sciences and
Biotechnology</t>
  </si>
  <si>
    <t>Jl. Ir. M. Putuhena, Kampus Unpatti Poka</t>
  </si>
  <si>
    <t>Ambon</t>
  </si>
  <si>
    <t>Chairman of Maritime and Marine Science Center of
Excellence</t>
  </si>
  <si>
    <t>GOSSET</t>
  </si>
  <si>
    <t>DIDIER</t>
  </si>
  <si>
    <t>didier.gosset@univ-lille.fr</t>
  </si>
  <si>
    <t>+33617722869</t>
  </si>
  <si>
    <t>Université de Lille</t>
  </si>
  <si>
    <t>42 rue Paul Duez</t>
  </si>
  <si>
    <t>Lille</t>
  </si>
  <si>
    <t>Conseiller à la prospective internationale, Ambassadeur 
de l'Université de Lille</t>
  </si>
  <si>
    <t>Conseiller à la prospective internationale, Ambassadeur
de l'Université de Lille</t>
  </si>
  <si>
    <t>Goubier</t>
  </si>
  <si>
    <t>Onil</t>
  </si>
  <si>
    <t>Onil.Goubier@gmail.com</t>
  </si>
  <si>
    <t>+33667774993</t>
  </si>
  <si>
    <t>Cirela Association</t>
  </si>
  <si>
    <t>25 Rue Paulhan</t>
  </si>
  <si>
    <t>Vélizy-Villacoublay</t>
  </si>
  <si>
    <t>Entreprise privée</t>
  </si>
  <si>
    <t>thierry.goubier@ifi-id.com</t>
  </si>
  <si>
    <t>Attaché de coopération scientifique et technologique</t>
  </si>
  <si>
    <t>Grangé</t>
  </si>
  <si>
    <t>Philippe</t>
  </si>
  <si>
    <t>philippe.grange@ifi-id.com</t>
  </si>
  <si>
    <t>+33 6 33 89 22 47</t>
  </si>
  <si>
    <t>Institut Français d'Indonésie</t>
  </si>
  <si>
    <t>IFI Jl Thamrin 20</t>
  </si>
  <si>
    <t>Attaché de coopération pour le français</t>
  </si>
  <si>
    <t>Groll</t>
  </si>
  <si>
    <t>Dorian</t>
  </si>
  <si>
    <t>Dorian.Groll@cnes.fr</t>
  </si>
  <si>
    <t>CNES (Centre National d'Etudes Spatiales)</t>
  </si>
  <si>
    <t>Direction de l’Europe
et de l’International</t>
  </si>
  <si>
    <t>Chargé d’affaires à la Direction de l’Europe et de
l’International</t>
  </si>
  <si>
    <t>Guntoro</t>
  </si>
  <si>
    <t>guntoroagus51@yahoo.com</t>
  </si>
  <si>
    <t>+6281510002015</t>
  </si>
  <si>
    <t>Universitas Trisakti</t>
  </si>
  <si>
    <t>Office of International
Affairs, Cooperation and Culture</t>
  </si>
  <si>
    <t>Jl. Kyai Tapa No.1</t>
  </si>
  <si>
    <t>HABIBI</t>
  </si>
  <si>
    <t>Muhammad Khoirul Khakim</t>
  </si>
  <si>
    <t>muhammad.habibi@rennes-sb.com</t>
  </si>
  <si>
    <t>+33299546614</t>
  </si>
  <si>
    <t>ESC Rennes School of Business</t>
  </si>
  <si>
    <t>Supply Chain Management
and Information Systems</t>
  </si>
  <si>
    <t>2, RUE ROBERT D'ARBRISSEL - CS 76522</t>
  </si>
  <si>
    <t>Rennes Cedex</t>
  </si>
  <si>
    <t>Professeur assistant</t>
  </si>
  <si>
    <t>Halida</t>
  </si>
  <si>
    <t>Zhea</t>
  </si>
  <si>
    <t>kuanlinie96@gmail.com</t>
  </si>
  <si>
    <t>+6285272076457</t>
  </si>
  <si>
    <t>Communication</t>
  </si>
  <si>
    <t>Kampus UMSU jln Kapten Muktar Basri no. 3 Medan</t>
  </si>
  <si>
    <t>Handayani</t>
  </si>
  <si>
    <t>Ade</t>
  </si>
  <si>
    <t>ade_silvia@polsri.ac.id</t>
  </si>
  <si>
    <t>+6282319906787</t>
  </si>
  <si>
    <t>Politeknik Negeri Sriwijaya</t>
  </si>
  <si>
    <t>Electrical Engineering</t>
  </si>
  <si>
    <t>Komplek Bukit Sejahtera Poligon Palembang</t>
  </si>
  <si>
    <t>Palembang</t>
  </si>
  <si>
    <t>Research and Community Service Departement</t>
  </si>
  <si>
    <t>HANDAYATI HANDOYO</t>
  </si>
  <si>
    <t>PUJI</t>
  </si>
  <si>
    <t>puji.handayati.fe@um.ac.id</t>
  </si>
  <si>
    <t>+6281334198008</t>
  </si>
  <si>
    <t>UNIVERSITAS NEGERI MALANG</t>
  </si>
  <si>
    <t>ACCOUNTING</t>
  </si>
  <si>
    <t>JL SEMARANG 5 MALANG- EAST JAVA INDONESIA</t>
  </si>
  <si>
    <t>SURABAYA</t>
  </si>
  <si>
    <t>VICE DEAN OF FINANCE</t>
  </si>
  <si>
    <t>Hapsari</t>
  </si>
  <si>
    <t>Gemala</t>
  </si>
  <si>
    <t>gemala.ch@gmail.com</t>
  </si>
  <si>
    <t>Indri</t>
  </si>
  <si>
    <t>ihapsari@apps.ipb.ac.id</t>
  </si>
  <si>
    <t>+6281290145451</t>
  </si>
  <si>
    <t>IPB University</t>
  </si>
  <si>
    <t>Kampus IPB Darmaga Indonesia</t>
  </si>
  <si>
    <t>Hardini</t>
  </si>
  <si>
    <t>Tri Indri</t>
  </si>
  <si>
    <t>tihardini@upi.edu</t>
  </si>
  <si>
    <t>+628122346034</t>
  </si>
  <si>
    <t>Universitas Pendidikan Indonesia</t>
  </si>
  <si>
    <t>Fakultas Pendidikan
Bahasa dan Sastra / Faculty of Language and Literature Education</t>
  </si>
  <si>
    <t>Jl. Dr. Setiabudhi No. 229</t>
  </si>
  <si>
    <t>Dean / Doyen</t>
  </si>
  <si>
    <t>Hartono</t>
  </si>
  <si>
    <t>Didik</t>
  </si>
  <si>
    <t>didik_htono@ub.ac.id</t>
  </si>
  <si>
    <t>+6281334597482</t>
  </si>
  <si>
    <t>Language Education</t>
  </si>
  <si>
    <t>Veteran Street, Malang, East Java, Indonesia</t>
  </si>
  <si>
    <t>Lecturer</t>
  </si>
  <si>
    <t>Haryono</t>
  </si>
  <si>
    <t>agus064@brin.go.id</t>
  </si>
  <si>
    <t>+6287880223995</t>
  </si>
  <si>
    <t>Deputy for Research Facilitation and Innovation</t>
  </si>
  <si>
    <t>Deputy Chairman of National Research and Innovation Agency</t>
  </si>
  <si>
    <t>Hasani</t>
  </si>
  <si>
    <t>Aceng</t>
  </si>
  <si>
    <t>aceng.hasani@untirta.ac.id</t>
  </si>
  <si>
    <t>+6285213897070</t>
  </si>
  <si>
    <t>Indonesian Language/Vice
Rector of Partnership Affairs</t>
  </si>
  <si>
    <t>Rectorate Building 4th Floor, Jl. Raya Palka Serang,
Banten</t>
  </si>
  <si>
    <t>Serang</t>
  </si>
  <si>
    <t>Vice Rector of Partnership Affairs</t>
  </si>
  <si>
    <t>Indonesian Education</t>
  </si>
  <si>
    <t>Jl Raya Palka, Sindang Sari Serang, Banten</t>
  </si>
  <si>
    <t>Vice Rector for Partneship Affairs</t>
  </si>
  <si>
    <t>Hasibuan</t>
  </si>
  <si>
    <t>Poppy Anjelisa Zaitun</t>
  </si>
  <si>
    <t>poppyanjelisa@usu.ac.id</t>
  </si>
  <si>
    <t>+6281260163104</t>
  </si>
  <si>
    <t>Pharmacy</t>
  </si>
  <si>
    <t>Vice Rector for Research, Community Services and
Collaboration</t>
  </si>
  <si>
    <t>Hatta</t>
  </si>
  <si>
    <t>Agus Muhamad</t>
  </si>
  <si>
    <t>amhatta@ep.its.ac.id</t>
  </si>
  <si>
    <t>+6282232008458</t>
  </si>
  <si>
    <t>Department of Engineering
Physics</t>
  </si>
  <si>
    <t>Director of Innovation and Science Techno Park</t>
  </si>
  <si>
    <t>hebbar</t>
  </si>
  <si>
    <t>karim</t>
  </si>
  <si>
    <t>karim.hebbar@uphf.fr</t>
  </si>
  <si>
    <t>IUT</t>
  </si>
  <si>
    <t>GEA</t>
  </si>
  <si>
    <t>MCF</t>
  </si>
  <si>
    <t>Hefrizal</t>
  </si>
  <si>
    <t>Handra</t>
  </si>
  <si>
    <t>hefrizal@eb.unand.ac.id</t>
  </si>
  <si>
    <t>+628126604322</t>
  </si>
  <si>
    <t>Universitas Andalas</t>
  </si>
  <si>
    <t>Faculty of Economics</t>
  </si>
  <si>
    <t>Rectorate Building Universitas Andalas</t>
  </si>
  <si>
    <t>Padang</t>
  </si>
  <si>
    <t>Vice Rector for Planning, Development, and Cooperation
Affairs</t>
  </si>
  <si>
    <t>Heri Satria</t>
  </si>
  <si>
    <t>Heri</t>
  </si>
  <si>
    <t>heri.satria@fmipa.unila.ac.id</t>
  </si>
  <si>
    <t>University of Lampung</t>
  </si>
  <si>
    <t>Chemistry Department, Faculty of Mathematics and Natural Sciences</t>
  </si>
  <si>
    <t>Jl. Prof. Dr. Soemantri Brodjonegoro No 1 Gedung Meneng Bandar Lampung</t>
  </si>
  <si>
    <t>Bandar Lampung</t>
  </si>
  <si>
    <t>Lecturer and Researcher</t>
  </si>
  <si>
    <t>Herlina</t>
  </si>
  <si>
    <t>Lien</t>
  </si>
  <si>
    <t>lienherlina@apps.ipb.ac.id</t>
  </si>
  <si>
    <t>+62816921628</t>
  </si>
  <si>
    <t>Business School</t>
  </si>
  <si>
    <t>Kampus Sekolah Bisnis IPB Jalan Pajajaran</t>
  </si>
  <si>
    <t>Hernita</t>
  </si>
  <si>
    <t>kuncoroaji@polimedia.ac.id</t>
  </si>
  <si>
    <t>+628563528910</t>
  </si>
  <si>
    <t>Academic Cooperations</t>
  </si>
  <si>
    <t>Jl. Srengseng Sawah Jagakarsa</t>
  </si>
  <si>
    <t>Head of Department</t>
  </si>
  <si>
    <t>Hidayanto</t>
  </si>
  <si>
    <t>Choirul</t>
  </si>
  <si>
    <t>hidayantochoirul@gmail.com</t>
  </si>
  <si>
    <t>+33749139915</t>
  </si>
  <si>
    <t>Ambassade d'Indonesie</t>
  </si>
  <si>
    <t>Attaché pour l'Education
et la Culture</t>
  </si>
  <si>
    <t>47 rue Cortambert</t>
  </si>
  <si>
    <t>Hidayat</t>
  </si>
  <si>
    <t>iman005@brin.go.id</t>
  </si>
  <si>
    <t xml:space="preserve"> +6281322066220</t>
  </si>
  <si>
    <t>Cibinong Science Center, Raya Jakarta-Bogor Street, 
Cibinong</t>
  </si>
  <si>
    <t>Head of Research Organization</t>
  </si>
  <si>
    <t>Huftier</t>
  </si>
  <si>
    <t>Arnaud</t>
  </si>
  <si>
    <t>arnaud.huftier@uphf.fr</t>
  </si>
  <si>
    <t>+33671524199</t>
  </si>
  <si>
    <t>Institut Sciences
Humaines ISH</t>
  </si>
  <si>
    <t>Campus Universitaire Le Mont Houy</t>
  </si>
  <si>
    <t>Vice Président Culture, Initiatives et Citoyenneté</t>
  </si>
  <si>
    <t>Husni</t>
  </si>
  <si>
    <t>Nyayu</t>
  </si>
  <si>
    <t>nyayu_latifah@polsri.ac.id</t>
  </si>
  <si>
    <t>+628127812098</t>
  </si>
  <si>
    <t>Jalan Srijaya Negara Bukit Besar</t>
  </si>
  <si>
    <t>Vice of International Affairs</t>
  </si>
  <si>
    <t>Ida</t>
  </si>
  <si>
    <t>Faridah</t>
  </si>
  <si>
    <t>ida.farida72@gmail.com</t>
  </si>
  <si>
    <t>+628128110281</t>
  </si>
  <si>
    <t>Sekolah Tinggi Ilmu Kesehatan Yatsi</t>
  </si>
  <si>
    <t>Jl. Aria Santika No.40A, Margasari, Kec. Karawaci, ,
Banten</t>
  </si>
  <si>
    <t>Kota Tangerang</t>
  </si>
  <si>
    <t>Idris saleh</t>
  </si>
  <si>
    <t>Zakaria</t>
  </si>
  <si>
    <t>polsri_zak@yahoo.com</t>
  </si>
  <si>
    <t>+6281280053964</t>
  </si>
  <si>
    <t>English</t>
  </si>
  <si>
    <t>Jl.Mansyur Azhari no .984 Palembang</t>
  </si>
  <si>
    <t>00</t>
  </si>
  <si>
    <t>Delegate</t>
  </si>
  <si>
    <t>Imbang Tritjahjono</t>
  </si>
  <si>
    <t>Rachmad</t>
  </si>
  <si>
    <t>r.imbang@polban.ac.id</t>
  </si>
  <si>
    <t>+6281910540727</t>
  </si>
  <si>
    <t>Politeknik Negeri Bandung</t>
  </si>
  <si>
    <t>Jl. Gegerkalong Hilir, ds Ciwaruga</t>
  </si>
  <si>
    <t>Direcyor</t>
  </si>
  <si>
    <t>Indrajit</t>
  </si>
  <si>
    <t>Richardus Eko</t>
  </si>
  <si>
    <t>eko.indrajit@pradita.ac.id</t>
  </si>
  <si>
    <t>+62 818-925-926</t>
  </si>
  <si>
    <t>Pradita University</t>
  </si>
  <si>
    <t>University</t>
  </si>
  <si>
    <t>Scientia Business Park, Jl. Gading Serpong Boulevard No.1,
Curug Sangereng, Kelapa Dua, Tangerang Regency, Banten</t>
  </si>
  <si>
    <t>Ishak</t>
  </si>
  <si>
    <t>Hasan</t>
  </si>
  <si>
    <t>ishakhasan@utu.ac.id</t>
  </si>
  <si>
    <t>+6281360094211</t>
  </si>
  <si>
    <t>software data laboratory</t>
  </si>
  <si>
    <t>Vice Rector for General Affairs and Finance</t>
  </si>
  <si>
    <t>Iskandar</t>
  </si>
  <si>
    <t>Hilda</t>
  </si>
  <si>
    <t>prodikuliner@ottimmo.ac.id</t>
  </si>
  <si>
    <t>+62811376085</t>
  </si>
  <si>
    <t>Alademi Kulineri dan Patiseri Ottimmo Internasional</t>
  </si>
  <si>
    <t>Academics</t>
  </si>
  <si>
    <t>Jalan Bukit Telaga Golf TC 4 No.2-3</t>
  </si>
  <si>
    <t>Education Institution</t>
  </si>
  <si>
    <t>Jampel</t>
  </si>
  <si>
    <t>I Nyoman</t>
  </si>
  <si>
    <t>jampel@undiksha.ac.id</t>
  </si>
  <si>
    <t>Faculty of Educational Sciences</t>
  </si>
  <si>
    <t>JARULIS</t>
  </si>
  <si>
    <t>jarulis@unib.ac.id</t>
  </si>
  <si>
    <t>+6281368001445</t>
  </si>
  <si>
    <t>University of Bengkulu</t>
  </si>
  <si>
    <t>Biological Department</t>
  </si>
  <si>
    <t>Jl. Medan Baru, Perumahan Griya Bangkahulu Permai No. 13
Rt 31 RW 02 Kelurahan Pematang Gubernur Kec. Muara Bangkahulu, Bengkulu</t>
  </si>
  <si>
    <t>Bengkulu</t>
  </si>
  <si>
    <t>Lecturer (Dean of Faculty of Mathematics and Natural
Sciences)</t>
  </si>
  <si>
    <t>Jubaidah</t>
  </si>
  <si>
    <t>ubaidah@unimed.ac.id</t>
  </si>
  <si>
    <t>+6281269436400</t>
  </si>
  <si>
    <t>Physics, and
Collaboration Office</t>
  </si>
  <si>
    <t>Jl. Willem Iskandar Pasar V Medan, North Sumatra</t>
  </si>
  <si>
    <t>Lecturer and Faculty Ambassador</t>
  </si>
  <si>
    <t>jubaidah@unimed.ac.id</t>
  </si>
  <si>
    <t>Juhana</t>
  </si>
  <si>
    <t>Tutun</t>
  </si>
  <si>
    <t>tutun@itb.ac.id</t>
  </si>
  <si>
    <t>Institut Teknologi Bandung</t>
  </si>
  <si>
    <t>School of Electrical
Engineering and Informatics</t>
  </si>
  <si>
    <t>Jalan Ganesha 10</t>
  </si>
  <si>
    <t>Juwana</t>
  </si>
  <si>
    <t>Iwan</t>
  </si>
  <si>
    <t>juwana@itenas.ac.id</t>
  </si>
  <si>
    <t>+6281320719427</t>
  </si>
  <si>
    <t>Institut Teknologi Nasional Bandung (Itenas)</t>
  </si>
  <si>
    <t>LPPM Itenas</t>
  </si>
  <si>
    <t>PHH Mustafa No 23, Bandung, Indonesia</t>
  </si>
  <si>
    <t>Head of LPPM Itenas</t>
  </si>
  <si>
    <t>Kalele</t>
  </si>
  <si>
    <t>Selvy</t>
  </si>
  <si>
    <t>selvykalelenew@yahoo.com</t>
  </si>
  <si>
    <t>+6281340085003</t>
  </si>
  <si>
    <t>Jln Pulau Nias no 1</t>
  </si>
  <si>
    <t>Vice Director of Student's Affairs</t>
  </si>
  <si>
    <t>Kallel</t>
  </si>
  <si>
    <t>Hatem</t>
  </si>
  <si>
    <t>hatem.kallel@ch-cayenne.fr</t>
  </si>
  <si>
    <t xml:space="preserve"> 0694929175</t>
  </si>
  <si>
    <t>Centre Hospitalier de Cayenne</t>
  </si>
  <si>
    <t>Service de réanimation</t>
  </si>
  <si>
    <t>Avenue des flamboyants</t>
  </si>
  <si>
    <t>Cayenne</t>
  </si>
  <si>
    <t>Chef de service</t>
  </si>
  <si>
    <t>Karna Radjasa</t>
  </si>
  <si>
    <t>Ocky</t>
  </si>
  <si>
    <t>ocky001@brin.go.id</t>
  </si>
  <si>
    <t>+6281291294355</t>
  </si>
  <si>
    <t>Head of Earth and 
Maritime Research Organization</t>
  </si>
  <si>
    <t>Ancol Building, 8 floor, Pasir Putih Raya Street, No.1, 
Pademangan</t>
  </si>
  <si>
    <t>North Jakarta</t>
  </si>
  <si>
    <t>KATILI</t>
  </si>
  <si>
    <t>Irwan</t>
  </si>
  <si>
    <t>irwan.katili@ui.ac.id</t>
  </si>
  <si>
    <t>+628118888876</t>
  </si>
  <si>
    <t>Universitas Indonesia</t>
  </si>
  <si>
    <t>Kampus UI</t>
  </si>
  <si>
    <t>Professor</t>
  </si>
  <si>
    <t>Katili</t>
  </si>
  <si>
    <t>irwan.katili@gmail.com</t>
  </si>
  <si>
    <t>Keo</t>
  </si>
  <si>
    <t>Francois</t>
  </si>
  <si>
    <t>francois.keo@imt-atlantique.fr</t>
  </si>
  <si>
    <t>Kesiman</t>
  </si>
  <si>
    <t>Made Windu Antara</t>
  </si>
  <si>
    <t>antara.kesiman@undiksha.ac.id</t>
  </si>
  <si>
    <t>+6281936316644</t>
  </si>
  <si>
    <t>Head of the Agency of Cooperation and Public Relations</t>
  </si>
  <si>
    <t>Khumayah</t>
  </si>
  <si>
    <t>mayasiti1718@gmail.com</t>
  </si>
  <si>
    <t xml:space="preserve">+628122062843 </t>
  </si>
  <si>
    <t>Departement of Social 
Sciences</t>
  </si>
  <si>
    <t>Vice Rector for Collaboration of UGJ</t>
  </si>
  <si>
    <t>Kurniawati</t>
  </si>
  <si>
    <t>Rina</t>
  </si>
  <si>
    <t>rina@polteksahid.ac.id</t>
  </si>
  <si>
    <t>+6281806041981</t>
  </si>
  <si>
    <t>Politeknik Sahid</t>
  </si>
  <si>
    <t>Jl.Kemiri Raya 22 Pd.Cabe</t>
  </si>
  <si>
    <t>Tangerang Selatan</t>
  </si>
  <si>
    <t>IRO</t>
  </si>
  <si>
    <t>Kuswandi</t>
  </si>
  <si>
    <t>Bambang</t>
  </si>
  <si>
    <t>warek3@unej.ac.id</t>
  </si>
  <si>
    <t>+62-89606000660</t>
  </si>
  <si>
    <t>Universitas Jember</t>
  </si>
  <si>
    <t>Jl Kalimantan 37</t>
  </si>
  <si>
    <t>Jember</t>
  </si>
  <si>
    <t>Vice rector for collaboration</t>
  </si>
  <si>
    <t>Lauwick</t>
  </si>
  <si>
    <t>Stéphane</t>
  </si>
  <si>
    <t>stephane.lauwick@univ-lehavre.fr</t>
  </si>
  <si>
    <t>+33 647 27 08 24</t>
  </si>
  <si>
    <t>Assemblée des directeurs d'IUT</t>
  </si>
  <si>
    <t>202 Quai de Clichy</t>
  </si>
  <si>
    <t>Le Havre</t>
  </si>
  <si>
    <t>Director General</t>
  </si>
  <si>
    <t>Lavigne</t>
  </si>
  <si>
    <t>Franck</t>
  </si>
  <si>
    <t>franck.lavigne@univ-paris1.fr</t>
  </si>
  <si>
    <t>0626530227</t>
  </si>
  <si>
    <t>1 Place Aristide Briand</t>
  </si>
  <si>
    <t>Lestari</t>
  </si>
  <si>
    <t>Yulastin</t>
  </si>
  <si>
    <t>thienthien_ace@ub.ac.id</t>
  </si>
  <si>
    <t>+6281334028624</t>
  </si>
  <si>
    <t>Pesona Mutiara Tidar CA 26</t>
  </si>
  <si>
    <t>Assistant Lecturer</t>
  </si>
  <si>
    <t>Lourenço</t>
  </si>
  <si>
    <t>Antonio</t>
  </si>
  <si>
    <t>antonio.lourenco@upmc.fr</t>
  </si>
  <si>
    <t>CNRS-IRD-MNHN-SorbonneUniversite</t>
  </si>
  <si>
    <t>LOCEAN</t>
  </si>
  <si>
    <t>4 place Jussieu</t>
  </si>
  <si>
    <t>Engineer</t>
  </si>
  <si>
    <t>Lubis</t>
  </si>
  <si>
    <t>Siti Azra Nadhifa</t>
  </si>
  <si>
    <t>dhifalubis@gmail.com</t>
  </si>
  <si>
    <t>+33766627994</t>
  </si>
  <si>
    <t>Université de Strasbourg</t>
  </si>
  <si>
    <t>3 Place Arnold</t>
  </si>
  <si>
    <t>Strasbourg</t>
  </si>
  <si>
    <t>étudiante</t>
  </si>
  <si>
    <t>M. Diah</t>
  </si>
  <si>
    <t>Ahyar</t>
  </si>
  <si>
    <t>ahyarmdiah@polnes.ac.id</t>
  </si>
  <si>
    <t>+6281355555505</t>
  </si>
  <si>
    <t>Politeknik Negeri Samarinda</t>
  </si>
  <si>
    <t>Business Administration</t>
  </si>
  <si>
    <t>Perumahan Gemilang Blok M/72, Rapak Dalam</t>
  </si>
  <si>
    <t>Samarinda, Kalimantan Timur</t>
  </si>
  <si>
    <t>ok</t>
  </si>
  <si>
    <t>M. Elfan Kaukab</t>
  </si>
  <si>
    <t>M. Elfan</t>
  </si>
  <si>
    <t>elvankaukab@yahoo.com</t>
  </si>
  <si>
    <t>+628156685076</t>
  </si>
  <si>
    <t>Universitas Sains Al-Qur'an</t>
  </si>
  <si>
    <t>Economics and Business Faculty</t>
  </si>
  <si>
    <t>Kalibeber RT 03 RW 01 Mojotengah Wonosobo Jateng Indonesia</t>
  </si>
  <si>
    <t>Wonosobo</t>
  </si>
  <si>
    <t>MAATI</t>
  </si>
  <si>
    <t>Jerome</t>
  </si>
  <si>
    <t>jerome.maati@uphf.fr</t>
  </si>
  <si>
    <t>CRISS</t>
  </si>
  <si>
    <t>Les tertiales, rue des 100 têtes</t>
  </si>
  <si>
    <t>Directeur du CRISS</t>
  </si>
  <si>
    <t>Machmud</t>
  </si>
  <si>
    <t>Karmila</t>
  </si>
  <si>
    <t>karmila@ung.ac.id</t>
  </si>
  <si>
    <t>Universitas Negeri Gorontalo</t>
  </si>
  <si>
    <t>English Department</t>
  </si>
  <si>
    <t>Jalan Jenderal Sudirman, Nomor 6, Kota Gorontalo</t>
  </si>
  <si>
    <t>Gorontalo</t>
  </si>
  <si>
    <t>Vice Rector</t>
  </si>
  <si>
    <t>Machmudah</t>
  </si>
  <si>
    <t>machmudah@chem-eng.its.ac.id</t>
  </si>
  <si>
    <t>+6282132348064</t>
  </si>
  <si>
    <t>Department of Chemical
Engineering, Faculty of Industrial Technology and Systems Engineering</t>
  </si>
  <si>
    <t>Director of Academic Affairs</t>
  </si>
  <si>
    <t>MAHMOUDI</t>
  </si>
  <si>
    <t>Saïd</t>
  </si>
  <si>
    <t>said.mahmoudi@umons.ac.be</t>
  </si>
  <si>
    <t xml:space="preserve">+333265374056 </t>
  </si>
  <si>
    <t>Université de Mons</t>
  </si>
  <si>
    <t>ILIA - Informatique</t>
  </si>
  <si>
    <t>09 Rue de Houdain</t>
  </si>
  <si>
    <t>MAKNUN</t>
  </si>
  <si>
    <t>Imam Jauhari</t>
  </si>
  <si>
    <t>imam.jm@ui.ac.id</t>
  </si>
  <si>
    <t>081213148961</t>
  </si>
  <si>
    <t>Teknik Sipil</t>
  </si>
  <si>
    <t>Cluster Anggrek 2 Blok M3/7A, Grand Depok City</t>
  </si>
  <si>
    <t>Malawani</t>
  </si>
  <si>
    <t>Mukhamad</t>
  </si>
  <si>
    <t>malawani@ugm.ac.id</t>
  </si>
  <si>
    <t>Universite Paris 1 / Universitas Gadjah Mada</t>
  </si>
  <si>
    <t>Laboratory of Physical
Geography, CNRS, Meudon</t>
  </si>
  <si>
    <t>37 Avenue du General Leclerc</t>
  </si>
  <si>
    <t>La Rochette</t>
  </si>
  <si>
    <t>Doctorant / Lecturer</t>
  </si>
  <si>
    <t>Malécot</t>
  </si>
  <si>
    <t>Pierrick</t>
  </si>
  <si>
    <t>ierrick.malecot@ens2m.fr</t>
  </si>
  <si>
    <t>FEMTO-ST</t>
  </si>
  <si>
    <t>Bésançon</t>
  </si>
  <si>
    <t>Chargé de mission aux relations internationales</t>
  </si>
  <si>
    <t>Manopo</t>
  </si>
  <si>
    <t>Meiske</t>
  </si>
  <si>
    <t>meiske.manopo@polimdo.ac.id</t>
  </si>
  <si>
    <t>+6281341736940</t>
  </si>
  <si>
    <t>Coordinator of Study Program</t>
  </si>
  <si>
    <t>Mardlijah</t>
  </si>
  <si>
    <t>mardlijah@matematika.its.ac.id</t>
  </si>
  <si>
    <t>+6282139152887</t>
  </si>
  <si>
    <t>Department of
Mathematics, Modeling and Simulation System Laboratory</t>
  </si>
  <si>
    <t>Vice Dean of Faculty of Science and Data Analytics</t>
  </si>
  <si>
    <t>Maré</t>
  </si>
  <si>
    <t>thierry.mare@univ-rennes1.fr</t>
  </si>
  <si>
    <t>+33679093605</t>
  </si>
  <si>
    <t>université rennes1/IUT Saint Malo</t>
  </si>
  <si>
    <t>Laboratoire Génie Civil Génie Mécanique</t>
  </si>
  <si>
    <t>rennes</t>
  </si>
  <si>
    <t>enseignant chercheur</t>
  </si>
  <si>
    <t>Markiewicz</t>
  </si>
  <si>
    <t>Eric</t>
  </si>
  <si>
    <t>eric.markiewicz@uphf.fr</t>
  </si>
  <si>
    <t>+33327511302</t>
  </si>
  <si>
    <t>Vice Président Recherche</t>
  </si>
  <si>
    <t>Martin</t>
  </si>
  <si>
    <t>Luc</t>
  </si>
  <si>
    <t>luc.martin@naval-group.com</t>
  </si>
  <si>
    <t>+33685063083</t>
  </si>
  <si>
    <t>NAVAL GROUP</t>
  </si>
  <si>
    <t>Direction Technologie et
Innovation</t>
  </si>
  <si>
    <t>42, rue du Docteur Finlay</t>
  </si>
  <si>
    <t>PARIS</t>
  </si>
  <si>
    <t>Special Adviset in International Cooperation for
Innovation &amp; Technology</t>
  </si>
  <si>
    <t>Martina</t>
  </si>
  <si>
    <t>Nunung</t>
  </si>
  <si>
    <t>nunung.martina@sipil.pnj.ac.id</t>
  </si>
  <si>
    <t>+6281298916194</t>
  </si>
  <si>
    <t>Politeknik Negeri Jakarta (State Polytechnic of Jakarta)</t>
  </si>
  <si>
    <t>Civil Engineering
Department</t>
  </si>
  <si>
    <t>Prof. DR. G.A. Siwabessy Street, University of Indonesia
Campus, Depok, West Java, Indonesia</t>
  </si>
  <si>
    <t>Vice Director of Academic</t>
  </si>
  <si>
    <t>Marwan</t>
  </si>
  <si>
    <t>marwan@unsyiah.ac.id</t>
  </si>
  <si>
    <t>+628126937551</t>
  </si>
  <si>
    <t>Universitas Syiah Kuala</t>
  </si>
  <si>
    <t>Jln. Teuku Nyak Arief</t>
  </si>
  <si>
    <t>Banda Aceh</t>
  </si>
  <si>
    <t>x</t>
  </si>
  <si>
    <t>MASSA</t>
  </si>
  <si>
    <t>Isabelle</t>
  </si>
  <si>
    <t>isabelle.turpin@uphf.fr</t>
  </si>
  <si>
    <t>Ceramaths UPHF</t>
  </si>
  <si>
    <t>Directrice de l'IUT</t>
  </si>
  <si>
    <t>MELIN</t>
  </si>
  <si>
    <t>thierry.melin@iemn.fr</t>
  </si>
  <si>
    <t xml:space="preserve">+62624211835 </t>
  </si>
  <si>
    <t>Avenue Poincaré</t>
  </si>
  <si>
    <t>Directeur de Recherche CNRS - Directeur de l'IEMN</t>
  </si>
  <si>
    <t>Mestiri</t>
  </si>
  <si>
    <t>Makram</t>
  </si>
  <si>
    <t>Makram.Mestiri@uphf.fr</t>
  </si>
  <si>
    <t>+33664787884</t>
  </si>
  <si>
    <t>Mila Kencana</t>
  </si>
  <si>
    <t>Mila</t>
  </si>
  <si>
    <t>sekr_bhks@brin.go.id</t>
  </si>
  <si>
    <t xml:space="preserve">+628158807703 </t>
  </si>
  <si>
    <t>National Research and Innovation Agency</t>
  </si>
  <si>
    <t>Bureau for Legal and 
Cooperation</t>
  </si>
  <si>
    <t>Gedung B.J. Habibie Jalan M.H. Thamrin Nomor 8, Jakarta Pusat</t>
  </si>
  <si>
    <t>Acting Head of Bureau for Legal and Cooperation</t>
  </si>
  <si>
    <t>Mitra Djamal</t>
  </si>
  <si>
    <t>+62 82116591960</t>
  </si>
  <si>
    <t>Monteiro</t>
  </si>
  <si>
    <t>eric.monteiro@univ-lr.fr</t>
  </si>
  <si>
    <t>+33612332775</t>
  </si>
  <si>
    <t>La Rochelle Université</t>
  </si>
  <si>
    <t>Direction des relations
Internationales, de l'Europe et de la francophonie</t>
  </si>
  <si>
    <t>Maison de l'International, La Rochelle Université, 23 Av.
Albert Einstein</t>
  </si>
  <si>
    <t>La Rochelle</t>
  </si>
  <si>
    <t>Vice-président Relations Internationales</t>
  </si>
  <si>
    <t>Morin</t>
  </si>
  <si>
    <t>Céline</t>
  </si>
  <si>
    <t>celine.morin@uphf.fr</t>
  </si>
  <si>
    <t>+33327511964</t>
  </si>
  <si>
    <t>LAMIH</t>
  </si>
  <si>
    <t>Valenciennes cedex 9</t>
  </si>
  <si>
    <t>Professeur des Universités</t>
  </si>
  <si>
    <t>MUFIDA</t>
  </si>
  <si>
    <t>miratul.mufida@uphf.fr</t>
  </si>
  <si>
    <t>0658580065</t>
  </si>
  <si>
    <t>Université Polytechnique Hauts-de-France Le Mont Houy F - 59313 Valenciennes CEDEX 9</t>
  </si>
  <si>
    <t>Valenciennes CEDEX 9</t>
  </si>
  <si>
    <t>Etudiant</t>
  </si>
  <si>
    <t>Muhamad Jaelani</t>
  </si>
  <si>
    <t>Lalu</t>
  </si>
  <si>
    <t>lmjaelani@geodesy.its.ac.id</t>
  </si>
  <si>
    <t>+62819634394</t>
  </si>
  <si>
    <t>Department of Geomatics
Engineering, Geospatial Laboratory</t>
  </si>
  <si>
    <t>Head of Sub-Directorate of Community Service</t>
  </si>
  <si>
    <t>Fakih</t>
  </si>
  <si>
    <t>m.fakihum@fh.unila.ac.id</t>
  </si>
  <si>
    <t>+6282178450968</t>
  </si>
  <si>
    <t>Universitas Lampung</t>
  </si>
  <si>
    <t>Faculty of Law</t>
  </si>
  <si>
    <t>Fakultas Hukum, Jalan Sumantri Brojonegoro No.1 Gedong
Meneng</t>
  </si>
  <si>
    <t>Muhammad Basri</t>
  </si>
  <si>
    <t>muhammad.basri@fkip.unila.ac.id</t>
  </si>
  <si>
    <t>+6282181625855</t>
  </si>
  <si>
    <t>History Education</t>
  </si>
  <si>
    <t>Perum Korpri C3/33, Korpri Raya</t>
  </si>
  <si>
    <t>Lampung</t>
  </si>
  <si>
    <t>Muhammad Nasrum Massi</t>
  </si>
  <si>
    <t>nasrum</t>
  </si>
  <si>
    <t>nasrumm2000@yahoo.com</t>
  </si>
  <si>
    <t>+62-811412202</t>
  </si>
  <si>
    <t>Universitas Hasanuddin</t>
  </si>
  <si>
    <t>Clinical Microbiology</t>
  </si>
  <si>
    <t>Jalan P. Kemerdekaan Km 10. Makassar</t>
  </si>
  <si>
    <t>makassar</t>
  </si>
  <si>
    <t>Mutiarin</t>
  </si>
  <si>
    <t>Dyah</t>
  </si>
  <si>
    <t>dyahmutiarin@umy.ac.id</t>
  </si>
  <si>
    <t>Government Administration</t>
  </si>
  <si>
    <t>Director of Research and Innovation</t>
  </si>
  <si>
    <t>Muttakim</t>
  </si>
  <si>
    <t>+6285778565532</t>
  </si>
  <si>
    <t>Cooperation Commission</t>
  </si>
  <si>
    <t>Head of Commission</t>
  </si>
  <si>
    <t>NACEUR</t>
  </si>
  <si>
    <t>Hakim</t>
  </si>
  <si>
    <t>hakim.naceur@insa-hdf.fr</t>
  </si>
  <si>
    <t>+33327511412</t>
  </si>
  <si>
    <t>Nauphar</t>
  </si>
  <si>
    <t>Donny</t>
  </si>
  <si>
    <t>dnauphar@yahoo.com</t>
  </si>
  <si>
    <t xml:space="preserve">+6281262511903 </t>
  </si>
  <si>
    <t>Departement of Genetics</t>
  </si>
  <si>
    <t>Department of Genetics of UGJ</t>
  </si>
  <si>
    <t>NIESIEWICZ</t>
  </si>
  <si>
    <r>
      <rPr>
        <u val="single"/>
        <sz val="12"/>
        <color indexed="13"/>
        <rFont val="Arial"/>
      </rPr>
      <t>nathalie.niesiewicz@insa-lyon.fr</t>
    </r>
  </si>
  <si>
    <t>+3620471981</t>
  </si>
  <si>
    <t>INSA Lyon</t>
  </si>
  <si>
    <t>Direction des Relations
Européennes et Internationales</t>
  </si>
  <si>
    <t>20 Avenue Albert Einstein</t>
  </si>
  <si>
    <t>VILELURBANNE</t>
  </si>
  <si>
    <t>Chargée de projets Asie</t>
  </si>
  <si>
    <t>Nizia</t>
  </si>
  <si>
    <t>Fathima Azzahra</t>
  </si>
  <si>
    <t>fathima.nizia@etu.uphf.fr</t>
  </si>
  <si>
    <t>Njoto</t>
  </si>
  <si>
    <t>Hélène</t>
  </si>
  <si>
    <t>helene.njoto@efeo.net</t>
  </si>
  <si>
    <t>+62 21 781 14 76</t>
  </si>
  <si>
    <t>École française d'Extrême-Orient (EFEO)</t>
  </si>
  <si>
    <t>Jl. Ampera III no.26, Kemang</t>
  </si>
  <si>
    <t>Responsable, Centre EFEO de Jakarta</t>
  </si>
  <si>
    <t>novi</t>
  </si>
  <si>
    <t>azman</t>
  </si>
  <si>
    <t>novi.azman@civitas.unas.ac.id</t>
  </si>
  <si>
    <t>+628128214867</t>
  </si>
  <si>
    <t>Universitas Nasional</t>
  </si>
  <si>
    <t>Jalan sawo Manila No 61 Pejaten Pasar Minggu Jakarta, Indonesia</t>
  </si>
  <si>
    <t>Jakarta Selatan, Jakarta</t>
  </si>
  <si>
    <t>Nugrahanti</t>
  </si>
  <si>
    <t>Asri</t>
  </si>
  <si>
    <t>asrinugrahanti@gmail.com</t>
  </si>
  <si>
    <t>+62811847420</t>
  </si>
  <si>
    <t>Earth and Energy Science</t>
  </si>
  <si>
    <t>Jl. Kyai Tapa No. 1</t>
  </si>
  <si>
    <t>Vice Rector on Planning and Development</t>
  </si>
  <si>
    <t>Nur</t>
  </si>
  <si>
    <t>Alimah</t>
  </si>
  <si>
    <t>Nuraini</t>
  </si>
  <si>
    <t>Chandra</t>
  </si>
  <si>
    <t>chandra.nuraini@univ-lr.fr</t>
  </si>
  <si>
    <t>+33769081101</t>
  </si>
  <si>
    <t>Département Langues Etrangères Appliquées - Centre de recherches en histoire internationale et atlantique (CRHIA)</t>
  </si>
  <si>
    <t>1 Parvis Fernand Braudel</t>
  </si>
  <si>
    <t>Directrice des études LEA Anglais - Indonésien / Anglais - Coréen</t>
  </si>
  <si>
    <t>Nurdiati</t>
  </si>
  <si>
    <t>Sri</t>
  </si>
  <si>
    <t>nurdiati@apps.ipb.ac.id</t>
  </si>
  <si>
    <t>+6281285323861</t>
  </si>
  <si>
    <t>Jln. BUNGUR no. 5, Kompleks Dosen IPB, Dramaga</t>
  </si>
  <si>
    <t>Senior Lecturer</t>
  </si>
  <si>
    <t>Nurdin</t>
  </si>
  <si>
    <t>Mohammad</t>
  </si>
  <si>
    <t>mdnd@polman-bandung.ac.id</t>
  </si>
  <si>
    <t>+62895807008556</t>
  </si>
  <si>
    <t>Jl. Ligar Melati Dalam No 31</t>
  </si>
  <si>
    <t>institutional delegation</t>
  </si>
  <si>
    <t>Nurjamilah</t>
  </si>
  <si>
    <t>Ai</t>
  </si>
  <si>
    <t>dsukyadi@upi.edu</t>
  </si>
  <si>
    <t>081320395044</t>
  </si>
  <si>
    <t>Economic Education</t>
  </si>
  <si>
    <t>Jl. Pangkalan No. 38, RT 01 RW</t>
  </si>
  <si>
    <t>delegate</t>
  </si>
  <si>
    <t>Nurjanah</t>
  </si>
  <si>
    <t>Adhianty</t>
  </si>
  <si>
    <t>adhianty@umy.ac.id</t>
  </si>
  <si>
    <t>Director of Human Resources</t>
  </si>
  <si>
    <t>Nurmandi</t>
  </si>
  <si>
    <t>nurmandi_achmad@umy.ac.id</t>
  </si>
  <si>
    <t>Vice Rector for Cooperation and International Affairs</t>
  </si>
  <si>
    <t>Nurmawati</t>
  </si>
  <si>
    <t>Subekti</t>
  </si>
  <si>
    <t>nurma@ecampus.ut.ac.id</t>
  </si>
  <si>
    <t>+6281290328903</t>
  </si>
  <si>
    <t>Universitas Terbuka</t>
  </si>
  <si>
    <t>Biology</t>
  </si>
  <si>
    <t>Komplek UT Blok C13, Jabon Mekar, Parung, Bogor</t>
  </si>
  <si>
    <t>Dean of the Faculty of S science and Technology</t>
  </si>
  <si>
    <t>OCTAVIANO</t>
  </si>
  <si>
    <t>ANCHA</t>
  </si>
  <si>
    <t>doni_zain@yahoo.co.id</t>
  </si>
  <si>
    <t>+62 87883610912</t>
  </si>
  <si>
    <t>Jalan Raya Hankam Kampus Labschool no.15-20 Jatiranggon
Jatisampurna</t>
  </si>
  <si>
    <t>Administration staff at Labschool Cibubur</t>
  </si>
  <si>
    <t>Péneau</t>
  </si>
  <si>
    <t>frederic.peneau@ubfc.fr</t>
  </si>
  <si>
    <t xml:space="preserve">+33769123034 </t>
  </si>
  <si>
    <t>UBFC</t>
  </si>
  <si>
    <t>Graduate School EIPHI Engineering Science &amp; Innovation</t>
  </si>
  <si>
    <t>32 av de l'observatoire</t>
  </si>
  <si>
    <t>Besançon</t>
  </si>
  <si>
    <t>Manager</t>
  </si>
  <si>
    <t>PINOT</t>
  </si>
  <si>
    <t>Gilbert</t>
  </si>
  <si>
    <t>gilbert.pino@uha.fr</t>
  </si>
  <si>
    <t>Université de Haute-Alsace</t>
  </si>
  <si>
    <t>Direction du Numérique</t>
  </si>
  <si>
    <t>12 rue des frères Lumière</t>
  </si>
  <si>
    <t>MULHOUSE</t>
  </si>
  <si>
    <t>Directeur adjoint Direction du Numérique</t>
  </si>
  <si>
    <t>POPIEUL</t>
  </si>
  <si>
    <t>Jean-Christophe</t>
  </si>
  <si>
    <t>jean-christophe.popieul@uphf.fr</t>
  </si>
  <si>
    <t>LAMIF CNRS</t>
  </si>
  <si>
    <t>Valenciennes Cedex 9</t>
  </si>
  <si>
    <t>Pramujati</t>
  </si>
  <si>
    <t>international@its.ac.id</t>
  </si>
  <si>
    <t>+6287852241908</t>
  </si>
  <si>
    <t>Department of Mechanical
Engineering, Laboratory of System Engineering and Control</t>
  </si>
  <si>
    <t>Vice Rector IV for Research, Innovation, Cooperation,
and Alumni</t>
  </si>
  <si>
    <t>Pranoto</t>
  </si>
  <si>
    <t>Heru</t>
  </si>
  <si>
    <t>herupranoto@polmed.ac.id</t>
  </si>
  <si>
    <t>+628116082711</t>
  </si>
  <si>
    <t>Electronics Engineering</t>
  </si>
  <si>
    <t>Taman Alamanda E 5 Tanjung Selamat</t>
  </si>
  <si>
    <t>Vice Director</t>
  </si>
  <si>
    <t>Prawoto</t>
  </si>
  <si>
    <t>Nano</t>
  </si>
  <si>
    <t>prawotonano@yahoo.com</t>
  </si>
  <si>
    <t>Economic</t>
  </si>
  <si>
    <t>Vice Rector for Human Recources</t>
  </si>
  <si>
    <t>Priadi</t>
  </si>
  <si>
    <t>Dedi</t>
  </si>
  <si>
    <t>priadimetal@gmail.com</t>
  </si>
  <si>
    <t>+62 818963254</t>
  </si>
  <si>
    <t>Vice Rector for Human
Resources and Asset</t>
  </si>
  <si>
    <t>Administrative Building Universitas Indonesia</t>
  </si>
  <si>
    <t>Priambodo</t>
  </si>
  <si>
    <t>Taufiq</t>
  </si>
  <si>
    <t>taufiqwisnu@gmail.com</t>
  </si>
  <si>
    <t>+628112999172</t>
  </si>
  <si>
    <t>TCare</t>
  </si>
  <si>
    <t>Sustainability and
Innovation</t>
  </si>
  <si>
    <t>Jl. PLN Raya, Ki Town House II No.25</t>
  </si>
  <si>
    <t>Consultant</t>
  </si>
  <si>
    <t>Priwati</t>
  </si>
  <si>
    <t>Acintya Ratna</t>
  </si>
  <si>
    <t>acintya.ratna.p@ugm.ac.id</t>
  </si>
  <si>
    <t>+33 620374741/ +62 8574317 8397</t>
  </si>
  <si>
    <t>Universitas Gadjah Mada, Indonesia/ Université Paris Cité</t>
  </si>
  <si>
    <t>Faculty of Psychology/
Laboratoire Psychologie Sociale</t>
  </si>
  <si>
    <t>23 rue des Longs-Pres, Boulogne Billancourt, France 92100/
Jalan Sosio-Humaniora 1, Yogyakarta, Indonesia 55281</t>
  </si>
  <si>
    <t>92100/ 55281</t>
  </si>
  <si>
    <t>Boulogne-Billancourt/ Yogyakarta</t>
  </si>
  <si>
    <t>France/ Indonesia</t>
  </si>
  <si>
    <t>Faculty representative/ Doctorante</t>
  </si>
  <si>
    <t>Prof. Budi Setiadi Daryono</t>
  </si>
  <si>
    <t>Budi</t>
  </si>
  <si>
    <t>bs_daryono@mail.ugm.ac.id</t>
  </si>
  <si>
    <t>+62-81-896969-00775</t>
  </si>
  <si>
    <t>Faculty of Biology Universitas Gadjah Mada</t>
  </si>
  <si>
    <t>Department of Tropical
Biology, Faculty of Biology</t>
  </si>
  <si>
    <t>Jl. Teknika Selatan Sekip Utara Yogyakarta</t>
  </si>
  <si>
    <t>Dean, senior professor</t>
  </si>
  <si>
    <t>Prof. Dr. Widowati, M.Si</t>
  </si>
  <si>
    <t>Widowati</t>
  </si>
  <si>
    <t>widowati@lecturer.undip.ac.id</t>
  </si>
  <si>
    <t>+6285100789493</t>
  </si>
  <si>
    <t>Diponegoro University</t>
  </si>
  <si>
    <t>jl. Prof. Sudarto, S.H., Tembalang, Semarang</t>
  </si>
  <si>
    <t>Prof. Dr. Widowati.</t>
  </si>
  <si>
    <t>+628156558264</t>
  </si>
  <si>
    <t>Jl. Prof. Sudarto, S.H. Tembalang</t>
  </si>
  <si>
    <t>Dean of Science and Mathematics Faculty</t>
  </si>
  <si>
    <t>Prof. Dr. ZAENURI, M.Si. Akt</t>
  </si>
  <si>
    <t>ZAENURI</t>
  </si>
  <si>
    <t>zaenuri.mipa@mail.unnes.ac.id</t>
  </si>
  <si>
    <t>+628170562466</t>
  </si>
  <si>
    <t>Mathematic Education</t>
  </si>
  <si>
    <t>Vice of Rector for Academic Affairs</t>
  </si>
  <si>
    <t>Prof. Karomani</t>
  </si>
  <si>
    <t>Karomani</t>
  </si>
  <si>
    <t>mwendytrijaya@gmail.com</t>
  </si>
  <si>
    <t>+6281272566066</t>
  </si>
  <si>
    <t>Jl. Sumantri Brojonegoro no 1</t>
  </si>
  <si>
    <t>Bandar Lampung, Lampung</t>
  </si>
  <si>
    <t>Prof. Lévy</t>
  </si>
  <si>
    <t>Jacques</t>
  </si>
  <si>
    <t>Jacques.Levy@choros.place</t>
  </si>
  <si>
    <t>+33624838583</t>
  </si>
  <si>
    <t>Chaire Intelligence spatiale</t>
  </si>
  <si>
    <t>11 rue des Petites-Écuries</t>
  </si>
  <si>
    <t>Directeur</t>
  </si>
  <si>
    <t>Prof.Dr.Wawan Wahyudin,M.Pd</t>
  </si>
  <si>
    <t>Wawan</t>
  </si>
  <si>
    <t>wawan.wahyudin@uinbanten.ac.id</t>
  </si>
  <si>
    <t>+62 877 8648 4422</t>
  </si>
  <si>
    <t>state islamic University (UIN) Sultan Maulana Hasanuddin Banten</t>
  </si>
  <si>
    <t>Jalan Jenderal Sudirman No.30 Serang Banten Indonesia</t>
  </si>
  <si>
    <t>Yasri</t>
  </si>
  <si>
    <t>yasri33@fe.unp.ac.id</t>
  </si>
  <si>
    <t>+6281275147152</t>
  </si>
  <si>
    <t>Universitas Negeri Padang</t>
  </si>
  <si>
    <t>Management, Enterprise
Resource Panning</t>
  </si>
  <si>
    <t>Kampus Universitas Negeri Padang</t>
  </si>
  <si>
    <t>Vice Rector 4 ( International collaboration and
partneship)</t>
  </si>
  <si>
    <t>Pujiastuti</t>
  </si>
  <si>
    <t>Suci</t>
  </si>
  <si>
    <t>pujiastutisuci@unimed.ac.id</t>
  </si>
  <si>
    <t>+6281284235840</t>
  </si>
  <si>
    <t>UNIVERSITAS NEGERI MEDAN</t>
  </si>
  <si>
    <t>German Education Study
Program and Collaboration Office</t>
  </si>
  <si>
    <t>Kantor Wakil Rektor IV Lantai II, Gedung Rektorat,
Universitas Negeri Medan, Jalan Willem Iskandar Pasar V, Medan, North-Sumatra</t>
  </si>
  <si>
    <t>Lecturer and Staff for Collaboration</t>
  </si>
  <si>
    <t>pujo</t>
  </si>
  <si>
    <t>jean marc</t>
  </si>
  <si>
    <t>jean.pujo@ch-cayenne.fr</t>
  </si>
  <si>
    <t>0694052218</t>
  </si>
  <si>
    <t>Urgences SAMU</t>
  </si>
  <si>
    <t>PURWANTO</t>
  </si>
  <si>
    <t>Purwanto</t>
  </si>
  <si>
    <t>purwanto@live.undip.ac.id</t>
  </si>
  <si>
    <t>+628156603569</t>
  </si>
  <si>
    <t>Universitas Diponegoro (Diponegoro University)</t>
  </si>
  <si>
    <t>Chemical Engineering,
Chemical Engineering and Environmental Laboratory</t>
  </si>
  <si>
    <t>Tembalang</t>
  </si>
  <si>
    <t>Engineering, mechanics, aeronautics and energy
and energy</t>
  </si>
  <si>
    <t>Puspitarini</t>
  </si>
  <si>
    <t>Retno Dyah</t>
  </si>
  <si>
    <t>retnodyah@ub.ac.id</t>
  </si>
  <si>
    <t>+628121860195</t>
  </si>
  <si>
    <t>Pest and Plant Disease
Department, Pest Laboratory</t>
  </si>
  <si>
    <t>Jl. Veteran</t>
  </si>
  <si>
    <t>Putri</t>
  </si>
  <si>
    <t>Tasya Anggita Rachmani</t>
  </si>
  <si>
    <t>tasyaanggita@gmail.com</t>
  </si>
  <si>
    <t>+33698679597</t>
  </si>
  <si>
    <t>Ambassade d'Indonésie</t>
  </si>
  <si>
    <t>Attaché pour
l'éducation et la culture</t>
  </si>
  <si>
    <t>126 Avenue de Versailles</t>
  </si>
  <si>
    <t>Staff</t>
  </si>
  <si>
    <t>Quafafou</t>
  </si>
  <si>
    <t>Mohamed</t>
  </si>
  <si>
    <t>mohamed.quafafou@univ-amu.fr</t>
  </si>
  <si>
    <t>Laboratoire d'Informatique &amp; Systèmes</t>
  </si>
  <si>
    <t>UMR CNRS 7020, France</t>
  </si>
  <si>
    <t>Rachidi</t>
  </si>
  <si>
    <t>Rachida</t>
  </si>
  <si>
    <t>Rachida.Rachidi@uphf.fr</t>
  </si>
  <si>
    <t>Université Polytechnique Hauts de France</t>
  </si>
  <si>
    <t>LAMIH/IEMN</t>
  </si>
  <si>
    <t>Campus M'ont Houy</t>
  </si>
  <si>
    <t>Ingénieur de recherche</t>
  </si>
  <si>
    <t>Rachman</t>
  </si>
  <si>
    <t>Adre</t>
  </si>
  <si>
    <t>adre.zaif@atmajaya.ac.id</t>
  </si>
  <si>
    <t>+6281317406317</t>
  </si>
  <si>
    <t>University of Indonesia</t>
  </si>
  <si>
    <t>Jl. Jend. Sudirman No.51, RT.5/RW.4, Karet Semanggi, 
Kecamatan Setiabudi, Kota Jakarta Selatan, Daerah Khusus Ibukota Jakarta</t>
  </si>
  <si>
    <t>Head of International Office</t>
  </si>
  <si>
    <t>Atma Jaya Catholic University of Indonesia</t>
  </si>
  <si>
    <t>Jl. Jend. Sudirman No.51, RT.5/RW.4, Karet Semanggi,
Kecamatan Setiabudi, Kota Jakarta Selatan, Daerah Khusus Ibukota Jakarta</t>
  </si>
  <si>
    <t>Rachmana</t>
  </si>
  <si>
    <t>Nana</t>
  </si>
  <si>
    <t>nanasyambas@gmail.com</t>
  </si>
  <si>
    <t>+6285722796059</t>
  </si>
  <si>
    <t>ITB</t>
  </si>
  <si>
    <t>SEEI</t>
  </si>
  <si>
    <t>Jl. Ganesa No.10</t>
  </si>
  <si>
    <t>Lecturer &amp; researcher</t>
  </si>
  <si>
    <t>Rahmat Putra. PhD.Eng</t>
  </si>
  <si>
    <t>Rusnardi</t>
  </si>
  <si>
    <t>rusnardi.rahmat@ft.unp.ac.id</t>
  </si>
  <si>
    <t>+6281364690484</t>
  </si>
  <si>
    <t>Civil Engineering,
Earthquake Engineering</t>
  </si>
  <si>
    <t>Kampus UNP Jalan Dr. Hamka Airtawar, Padang, Indonesia</t>
  </si>
  <si>
    <t>the Head of International office, Universitas Negeri
Padang and researcher</t>
  </si>
  <si>
    <t>RAKOTO</t>
  </si>
  <si>
    <t>Naly</t>
  </si>
  <si>
    <t>naly.rakoto@imt-atlantique.fr</t>
  </si>
  <si>
    <t>+33 2 5185 8306</t>
  </si>
  <si>
    <t>Nantes Cedex 03</t>
  </si>
  <si>
    <t>RANDRIATOAMANANA</t>
  </si>
  <si>
    <t>RICHARD</t>
  </si>
  <si>
    <t>richard.randriatoamanana@cnrs.fr</t>
  </si>
  <si>
    <t>0033240372553</t>
  </si>
  <si>
    <t>LS2N UMR6004</t>
  </si>
  <si>
    <t>1 RUE DE LA NOE</t>
  </si>
  <si>
    <t>NANTES</t>
  </si>
  <si>
    <t>ICT RESEARCH ENGINEER</t>
  </si>
  <si>
    <t>RATLI</t>
  </si>
  <si>
    <t>Mustapha</t>
  </si>
  <si>
    <t>mustapha.ratli@uphf.fr</t>
  </si>
  <si>
    <t>+33665678194</t>
  </si>
  <si>
    <t>UPHF/INSA</t>
  </si>
  <si>
    <t>19, rue de la plaine</t>
  </si>
  <si>
    <t>Gruson</t>
  </si>
  <si>
    <t>Rania</t>
  </si>
  <si>
    <t>raniaratli@yahoo.fr</t>
  </si>
  <si>
    <t>EDHEC</t>
  </si>
  <si>
    <t>REMIENS</t>
  </si>
  <si>
    <t>denis.remienw@uphf.fr</t>
  </si>
  <si>
    <t>+336919655917</t>
  </si>
  <si>
    <t>Uphf</t>
  </si>
  <si>
    <t>IEMN SITE DE VALENCIENNES</t>
  </si>
  <si>
    <t>UPHF le mont houy</t>
  </si>
  <si>
    <t xml:space="preserve"> </t>
  </si>
  <si>
    <t>Rianto</t>
  </si>
  <si>
    <t>Yan</t>
  </si>
  <si>
    <t>yanr001@brin.go.id</t>
  </si>
  <si>
    <t>+6281932236950</t>
  </si>
  <si>
    <t>Deputy for Infrastructure Research and Innovation</t>
  </si>
  <si>
    <t>Rimra</t>
  </si>
  <si>
    <t>Ihsan Lumasa</t>
  </si>
  <si>
    <t>rimra@pnp.ac.id</t>
  </si>
  <si>
    <t>+6282172112329</t>
  </si>
  <si>
    <t>Politeknik Negeri Padang</t>
  </si>
  <si>
    <t>Telecommunication
Engineering</t>
  </si>
  <si>
    <t>Kampus Limau Manis Pauh</t>
  </si>
  <si>
    <t>Head of international office affairs</t>
  </si>
  <si>
    <t>Rina Sri Kasiamdari</t>
  </si>
  <si>
    <t>rkasiamdari@ugm.ac.id</t>
  </si>
  <si>
    <t>Department of Tropical Biology, Laboratory of Plant Systematics</t>
  </si>
  <si>
    <t>Faculty of Biology, UGM Jl. Teknika Selatan Sekip Utara</t>
  </si>
  <si>
    <t>Ris</t>
  </si>
  <si>
    <t>Laurence</t>
  </si>
  <si>
    <t>laurence.ris@umons.ac.be</t>
  </si>
  <si>
    <t>+3265373570</t>
  </si>
  <si>
    <t>Neurosciences</t>
  </si>
  <si>
    <t>Place du Parc 20</t>
  </si>
  <si>
    <t>Conseillère auprès du vice-recteur à la recherche - 
future vice-rectrice aux relations internationales</t>
  </si>
  <si>
    <t>Rizki Purba, dr., M.Sc., Sp.FK., Ph.D</t>
  </si>
  <si>
    <t>Abdul Khairul</t>
  </si>
  <si>
    <t>khairul_purba@fk.unair.ac.id</t>
  </si>
  <si>
    <t>+6281230019201</t>
  </si>
  <si>
    <t>Universitas Airlangga</t>
  </si>
  <si>
    <t>Faculty of Medicine</t>
  </si>
  <si>
    <t>Campus C Management Office, Mulyorejo</t>
  </si>
  <si>
    <t>Coordinator of International Courses at Faculty of
Medicine UNAIR; Lecturer</t>
  </si>
  <si>
    <t>Robin</t>
  </si>
  <si>
    <t>Philomène</t>
  </si>
  <si>
    <t>philomene.robin@ifi-id.com</t>
  </si>
  <si>
    <t>+628111969988</t>
  </si>
  <si>
    <t>Coopération
universitaire</t>
  </si>
  <si>
    <t>Attachée de coopération universitaire</t>
  </si>
  <si>
    <t>Rose Kartika</t>
  </si>
  <si>
    <t>Tipri</t>
  </si>
  <si>
    <t>kerjasama@polimedia.ac.id</t>
  </si>
  <si>
    <t>+6281384594127</t>
  </si>
  <si>
    <t>Research and Community
Service Centre</t>
  </si>
  <si>
    <t>Director / Rector</t>
  </si>
  <si>
    <t>Roy</t>
  </si>
  <si>
    <t>stephane.roy@imt-atlantique.fr</t>
  </si>
  <si>
    <t>+33624776968</t>
  </si>
  <si>
    <t>Rudi Natamiharja</t>
  </si>
  <si>
    <t>Rudi</t>
  </si>
  <si>
    <t>rudi.natamiharja@fh.unila.ac.id</t>
  </si>
  <si>
    <t>+6281388420240</t>
  </si>
  <si>
    <t>Vice Dean(education and cooperation affaire)</t>
  </si>
  <si>
    <t>Rudianto</t>
  </si>
  <si>
    <t>rudianto@umsu.ac.id</t>
  </si>
  <si>
    <t>+628116551277</t>
  </si>
  <si>
    <t>Kampus UMSU jln Kapten Muktar Basri no 3 Medan</t>
  </si>
  <si>
    <t>Ruslim</t>
  </si>
  <si>
    <t>Asdineri</t>
  </si>
  <si>
    <t>ruslimasdineri@gmail.com</t>
  </si>
  <si>
    <t>+6281310618388</t>
  </si>
  <si>
    <t>School Board President of Labschool Cibubur</t>
  </si>
  <si>
    <t>Samanhudi</t>
  </si>
  <si>
    <t>Udi</t>
  </si>
  <si>
    <t>udisamanhudi@untirta.ac.id</t>
  </si>
  <si>
    <t>+6282116808638</t>
  </si>
  <si>
    <t>Rectorate Building 3th Floor, Jl. Raya Palka Serang,
Banten</t>
  </si>
  <si>
    <t>SAMUEL</t>
  </si>
  <si>
    <t>Jérôme</t>
  </si>
  <si>
    <t>jerome.samuel@irasec.com</t>
  </si>
  <si>
    <t xml:space="preserve">+336.50.08.25.10 </t>
  </si>
  <si>
    <t>Institut de Recherche sur 
l’Asie du Sud-Est Contemporaine (IRASEC)</t>
  </si>
  <si>
    <t>179 Thanon Witthayu, Lumphini, Pathumwan, Bangkok</t>
  </si>
  <si>
    <t>Bangkok</t>
  </si>
  <si>
    <t>Thaïlande</t>
  </si>
  <si>
    <t>Sari</t>
  </si>
  <si>
    <t>Diana</t>
  </si>
  <si>
    <t>diana.sari@unpad.ac.id</t>
  </si>
  <si>
    <t>+628112290911</t>
  </si>
  <si>
    <t>Directorate of Innovation
and Corporation</t>
  </si>
  <si>
    <t>Jalan Raya Bandung Sumedang km21 Jatinangor Sumedang</t>
  </si>
  <si>
    <t>SEMAH</t>
  </si>
  <si>
    <t xml:space="preserve">ANNE MARIE </t>
  </si>
  <si>
    <t xml:space="preserve">anne-marie.semah@mnhn.fr </t>
  </si>
  <si>
    <t>+33 6 50057004</t>
  </si>
  <si>
    <t>MNHN</t>
  </si>
  <si>
    <t xml:space="preserve">Homme et 
environnement, UMR 7194 Histoire naturelle de l’homme préhistorique (HNHP) </t>
  </si>
  <si>
    <t xml:space="preserve">1, rue René Panhard </t>
  </si>
  <si>
    <t>Sembada</t>
  </si>
  <si>
    <t>Pria</t>
  </si>
  <si>
    <t>priasembada@apps.ipb.ac.id</t>
  </si>
  <si>
    <t>+6281213135957</t>
  </si>
  <si>
    <t>College of Vocational 
Studies</t>
  </si>
  <si>
    <t>Jalan Kumbang no 14</t>
  </si>
  <si>
    <t>Setiati</t>
  </si>
  <si>
    <t>s_setiati@yahoo.com</t>
  </si>
  <si>
    <t>+62818975512</t>
  </si>
  <si>
    <t>Foundation President</t>
  </si>
  <si>
    <t>Shintia Laksani</t>
  </si>
  <si>
    <t>Chichi</t>
  </si>
  <si>
    <t>chic001@brin.go.id</t>
  </si>
  <si>
    <t>+628129535592</t>
  </si>
  <si>
    <t>Secretariat of Deputy 
for Research and Innovation Infrastructure</t>
  </si>
  <si>
    <t>Secretariat of Director</t>
  </si>
  <si>
    <t>Siahaan</t>
  </si>
  <si>
    <t>Meyrani</t>
  </si>
  <si>
    <t>meyrani.siahaan@pradita.ac.id</t>
  </si>
  <si>
    <t>085275211075</t>
  </si>
  <si>
    <t>Simanjuntak</t>
  </si>
  <si>
    <t>Tiur</t>
  </si>
  <si>
    <t>simanjuntaktiur@gmail.com</t>
  </si>
  <si>
    <t>+62 81368055715</t>
  </si>
  <si>
    <t>Politeknik Negeri sriwijaya</t>
  </si>
  <si>
    <t>Public relations and
international affairs</t>
  </si>
  <si>
    <t>Jalan Srijaya Negara - Bukit Besar palembang</t>
  </si>
  <si>
    <t>Representing Politeknik Negeri Sriwijaya</t>
  </si>
  <si>
    <t>Sinatriya M., B.Eng., M.Sc.</t>
  </si>
  <si>
    <t>rachmansinatriya@vokasi.unair.ac.id</t>
  </si>
  <si>
    <t>+6289688220046</t>
  </si>
  <si>
    <t>Directorate of
Information System and Digitalisation (DSIS)</t>
  </si>
  <si>
    <t>Head of System Development Division</t>
  </si>
  <si>
    <t>Siswoyo</t>
  </si>
  <si>
    <t>Mukarto</t>
  </si>
  <si>
    <t>muksis2000@gmail.com</t>
  </si>
  <si>
    <t>+6285316423239</t>
  </si>
  <si>
    <t>Departement of Social Sciences</t>
  </si>
  <si>
    <t>Rector of UGJ</t>
  </si>
  <si>
    <t>Sjaifullah</t>
  </si>
  <si>
    <t>sjaiful.fmipa@unej.ac.id</t>
  </si>
  <si>
    <t>+6281336608875</t>
  </si>
  <si>
    <t>Jl. Kalimantan no. 37</t>
  </si>
  <si>
    <t>Soebhakti</t>
  </si>
  <si>
    <t>Hendawan</t>
  </si>
  <si>
    <t>hendawan@polibatam.ac.id</t>
  </si>
  <si>
    <t>085668235622</t>
  </si>
  <si>
    <t>Ahmad Yani Street</t>
  </si>
  <si>
    <t>Soedarsono</t>
  </si>
  <si>
    <t>Nurtami</t>
  </si>
  <si>
    <t>nurtami@ui.ac.id</t>
  </si>
  <si>
    <t>+62812-8610-2080</t>
  </si>
  <si>
    <t>Univesitas Indonesia</t>
  </si>
  <si>
    <t>Vice Rector of Research and Innovation</t>
  </si>
  <si>
    <t>Administrative Center Building 2nd floor of Univestias Indonesia Depok Campus 16424</t>
  </si>
  <si>
    <t>+62 812-8610-2080</t>
  </si>
  <si>
    <t>Vice Rector of Reaserch 
and Inovasion</t>
  </si>
  <si>
    <t>Administrative Center Building 2nd Floor of University Indonesia Depok Campus 16424</t>
  </si>
  <si>
    <t>Soeprijanto</t>
  </si>
  <si>
    <t>Adi</t>
  </si>
  <si>
    <t>+6282257475398</t>
  </si>
  <si>
    <t>Department of Electrical
Engineering, Faculty of Intelligent Electrical and Informatics Technology</t>
  </si>
  <si>
    <t>Vice Rector I for Academic and Student Affairs</t>
  </si>
  <si>
    <t>Somantri</t>
  </si>
  <si>
    <t>Cecep</t>
  </si>
  <si>
    <t>c.somantri@kemdikbud.go.id</t>
  </si>
  <si>
    <t>+6282116072745</t>
  </si>
  <si>
    <t>Ministry of Education, Culture, Research, and Technology,</t>
  </si>
  <si>
    <t>Kementerian Pendidikan dan Kebudayaan, Gedung E, Lantai 3,
Jl. Jenderal Sudirman, Senayan</t>
  </si>
  <si>
    <t>Programme Specialist</t>
  </si>
  <si>
    <t>Srigutomo</t>
  </si>
  <si>
    <t>Wahyu</t>
  </si>
  <si>
    <t>srigutomo@itb.ac.id</t>
  </si>
  <si>
    <t>Faculty of Mathematics and Natural Sciences</t>
  </si>
  <si>
    <t>Jl. Ganesa 10</t>
  </si>
  <si>
    <t>Subandiyah</t>
  </si>
  <si>
    <t>sitisubandiyah@ugm.ac.id</t>
  </si>
  <si>
    <t>+6281226577651</t>
  </si>
  <si>
    <t>Dept. of Plant
Protection, Fac. of Agriculture</t>
  </si>
  <si>
    <t>Jl. Flora, Bulaksumur</t>
  </si>
  <si>
    <t>Participant</t>
  </si>
  <si>
    <t>Sugianto</t>
  </si>
  <si>
    <t>Denny Nugroho</t>
  </si>
  <si>
    <t>dennysugianto@live.undip.ac.id</t>
  </si>
  <si>
    <t>+628157649229</t>
  </si>
  <si>
    <t>Marine Science</t>
  </si>
  <si>
    <t>Faculty of Fisheries and Marine Science, Universitas
Diponegoro, Jl. Prof Soedarto, Tembalang, Semarang, Indonesia</t>
  </si>
  <si>
    <t>Head of Reputation Office</t>
  </si>
  <si>
    <t>Suhanda</t>
  </si>
  <si>
    <t>Irene Bianca</t>
  </si>
  <si>
    <t>bianca27irene@gmail.com</t>
  </si>
  <si>
    <t>0652635527</t>
  </si>
  <si>
    <t>Audiovisuel et Multimédia</t>
  </si>
  <si>
    <t>Résidence Universitaire Jules Mousseron</t>
  </si>
  <si>
    <t>Aulnoy-lez-Valenciennes</t>
  </si>
  <si>
    <t>Indonesian Student Ambassador</t>
  </si>
  <si>
    <t>Suharto</t>
  </si>
  <si>
    <t>Widodo Putro</t>
  </si>
  <si>
    <t>wiedps66@gmail.com</t>
  </si>
  <si>
    <t>+628115776161</t>
  </si>
  <si>
    <t>Vice Director for Cooperation &amp; Partnership</t>
  </si>
  <si>
    <t>Sukamta</t>
  </si>
  <si>
    <t>sukamta@umy.ac.id</t>
  </si>
  <si>
    <t>Engineering</t>
  </si>
  <si>
    <t>Vice Rector for Academic Affairs</t>
  </si>
  <si>
    <t>Sukarno</t>
  </si>
  <si>
    <t>Setyawan Ajie</t>
  </si>
  <si>
    <t>setyawanajies@gmail.com</t>
  </si>
  <si>
    <t>Politeknik Manufaktur Bandung</t>
  </si>
  <si>
    <t>Mechatronics</t>
  </si>
  <si>
    <t>Jl.Kanayakan No.21</t>
  </si>
  <si>
    <t>Enseignement supérieur et recherche / Higher education and research</t>
  </si>
  <si>
    <t>Sukyadi</t>
  </si>
  <si>
    <t>Didi</t>
  </si>
  <si>
    <t>English Language and
Literature</t>
  </si>
  <si>
    <t>Sulistiyana</t>
  </si>
  <si>
    <t>Catur Setiya</t>
  </si>
  <si>
    <t>catursetiya@yahoo.com</t>
  </si>
  <si>
    <t>+628121406890</t>
  </si>
  <si>
    <t>Departement of Medical 
Education</t>
  </si>
  <si>
    <t>Dean of Faculty of Medicine of UGJ</t>
  </si>
  <si>
    <t>Sunendar</t>
  </si>
  <si>
    <t>Dadang</t>
  </si>
  <si>
    <t>dadangsunendar@upi.edu</t>
  </si>
  <si>
    <t>+6281321013363</t>
  </si>
  <si>
    <t>Institute for Research
and Community Service</t>
  </si>
  <si>
    <t>Head of Institute for Research and Community Service</t>
  </si>
  <si>
    <t>Supriyadi</t>
  </si>
  <si>
    <t>muhammad.supriyadi@uphf.fr</t>
  </si>
  <si>
    <t>+33750580550</t>
  </si>
  <si>
    <t>INSA</t>
  </si>
  <si>
    <t>124 Avenue de la liberation</t>
  </si>
  <si>
    <t>Suripto Dwi Yuwono</t>
  </si>
  <si>
    <t>Suripto</t>
  </si>
  <si>
    <t>suripto.dwi@fmipa.unila.ac.id</t>
  </si>
  <si>
    <t>+628117970046</t>
  </si>
  <si>
    <t>Lampung University</t>
  </si>
  <si>
    <t>Prof. Dr. Sumantri Brojonegoro No. 1</t>
  </si>
  <si>
    <t>Suryadi</t>
  </si>
  <si>
    <t>Kadarsah</t>
  </si>
  <si>
    <t>kadarsah@pusat.itb.ac.id</t>
  </si>
  <si>
    <t>+628112288706</t>
  </si>
  <si>
    <t>Sutrisno</t>
  </si>
  <si>
    <t>Endang</t>
  </si>
  <si>
    <t>endangsutrisno94@gmail.com</t>
  </si>
  <si>
    <t>+628112404312</t>
  </si>
  <si>
    <t>Dean of Faculty of Law</t>
  </si>
  <si>
    <t>SUWONO</t>
  </si>
  <si>
    <t>HADI</t>
  </si>
  <si>
    <t>hadi.suwono.fmipa@um.ac.id</t>
  </si>
  <si>
    <t>+628123301210</t>
  </si>
  <si>
    <t>State University of Malang</t>
  </si>
  <si>
    <t>Department of Biology</t>
  </si>
  <si>
    <t>JL. SEMARANG 5 MALANG</t>
  </si>
  <si>
    <t>MALANG</t>
  </si>
  <si>
    <t>Dean Faculty of Mathematics and Natural Sciences</t>
  </si>
  <si>
    <t>Suyuti Madyan</t>
  </si>
  <si>
    <t>Muspida</t>
  </si>
  <si>
    <t>muspida.pps@gmail.com</t>
  </si>
  <si>
    <t>+6281342753868</t>
  </si>
  <si>
    <t>Rektorat Unpatti</t>
  </si>
  <si>
    <t>Vice rector of planning, cooperation and information
system</t>
  </si>
  <si>
    <t>SYAKTI</t>
  </si>
  <si>
    <t>Agung Dhamar</t>
  </si>
  <si>
    <t>agungsyakti@umrah.ac.id</t>
  </si>
  <si>
    <t>+628111173827</t>
  </si>
  <si>
    <t>Universitas Maritim Raja Ali Haji</t>
  </si>
  <si>
    <t>Environmental Science
Department</t>
  </si>
  <si>
    <t>Jalan Raya Dompak - Tanjungpinang 29124, Provinsi
Kepulauan Riau, PO. BOX 155</t>
  </si>
  <si>
    <t>Tanjungpinang</t>
  </si>
  <si>
    <t>Recteur</t>
  </si>
  <si>
    <t>Taleb-Ahmed</t>
  </si>
  <si>
    <t>Abdelmalik</t>
  </si>
  <si>
    <t>Abdelmalik.Taleb@uphf.fr</t>
  </si>
  <si>
    <t>0320255167</t>
  </si>
  <si>
    <t>Pr and International Relations Officer</t>
  </si>
  <si>
    <t>Tamara</t>
  </si>
  <si>
    <t>Dirgahary</t>
  </si>
  <si>
    <t>dirgahary.tamara@brin.go.id</t>
  </si>
  <si>
    <t xml:space="preserve">+6281806060567 </t>
  </si>
  <si>
    <t>International Cooperation Division</t>
  </si>
  <si>
    <t>Tiara Rezki</t>
  </si>
  <si>
    <t>Amanda</t>
  </si>
  <si>
    <t>amandatiara96@gmail.com</t>
  </si>
  <si>
    <t>+6289521573453</t>
  </si>
  <si>
    <t>Politeknik Negeri Ketapang</t>
  </si>
  <si>
    <t>Partnership and
International Relation</t>
  </si>
  <si>
    <t>Jl. Sepakat, Gg. Serindit No 1, RT 12/ RW 06</t>
  </si>
  <si>
    <t>Ketapang</t>
  </si>
  <si>
    <t>Tobing</t>
  </si>
  <si>
    <t>Cathrien</t>
  </si>
  <si>
    <t>cathrien.tobing@ifi-id.com</t>
  </si>
  <si>
    <t>+622123557900</t>
  </si>
  <si>
    <t>Institut français d'Indonésie - Ambassade de France en Indonésie</t>
  </si>
  <si>
    <t>coopération éducative</t>
  </si>
  <si>
    <t>Jl MH Thamrin No 20 Jakarta</t>
  </si>
  <si>
    <t>adjointe de l'attachée de coopération éducative</t>
  </si>
  <si>
    <t>TOUZET</t>
  </si>
  <si>
    <t>Thomas</t>
  </si>
  <si>
    <t>thomas.touzet@u-paris.fr</t>
  </si>
  <si>
    <t>+33768664813</t>
  </si>
  <si>
    <t>Université Paris Cité</t>
  </si>
  <si>
    <t>Pôle Stratégie et 
Relations internationales - Département internationalisation</t>
  </si>
  <si>
    <t>85 Boulevard Saint-Germain</t>
  </si>
  <si>
    <t>Chargé de projets d'internationalisation</t>
  </si>
  <si>
    <t>TOVEY</t>
  </si>
  <si>
    <t>IAN</t>
  </si>
  <si>
    <t>tovey@em-lyon.com</t>
  </si>
  <si>
    <t>+33478337997</t>
  </si>
  <si>
    <t>emlyon business school</t>
  </si>
  <si>
    <t>Direction Relations
Internationales</t>
  </si>
  <si>
    <t>23 avenue Guy de Collongu</t>
  </si>
  <si>
    <t>ECULLY (Lyon)</t>
  </si>
  <si>
    <t>Head Int'l Relations (Asia)</t>
  </si>
  <si>
    <t>Triharjanto</t>
  </si>
  <si>
    <t>Robertus</t>
  </si>
  <si>
    <t>robe005@brin.go.id</t>
  </si>
  <si>
    <t>+6281317970546</t>
  </si>
  <si>
    <t>Aeronautics and Space Research Organization</t>
  </si>
  <si>
    <t>Trijaya</t>
  </si>
  <si>
    <t>Mohammad Wendy</t>
  </si>
  <si>
    <t>mwtrijaya@gmail.com</t>
  </si>
  <si>
    <t>+62- 082268296259</t>
  </si>
  <si>
    <t>Head Division of International Cooperation</t>
  </si>
  <si>
    <t>trinugroho</t>
  </si>
  <si>
    <t>irwan_t@staff.uns.ac.id</t>
  </si>
  <si>
    <t>+628112540689</t>
  </si>
  <si>
    <t>Universitas Sebelas Maret (UNS)</t>
  </si>
  <si>
    <t>Economics and Business</t>
  </si>
  <si>
    <t>Jl. Ir. Sutami 36A Kentingan</t>
  </si>
  <si>
    <t>Surakarta</t>
  </si>
  <si>
    <t>Triyono</t>
  </si>
  <si>
    <t>Joko</t>
  </si>
  <si>
    <t>jokotri5528@gmail.com</t>
  </si>
  <si>
    <t xml:space="preserve"> +628122615528</t>
  </si>
  <si>
    <t>Akademi Komunitas Negeri Pacitan (AKN), Indonesia</t>
  </si>
  <si>
    <t>Jl. Walanda Maramis No. 4A – Kel. Sidoharjo, Kec./Kab.
Pacitan, East Java, Indonesia</t>
  </si>
  <si>
    <t>Pacitan</t>
  </si>
  <si>
    <t>TUNJUNGSARI</t>
  </si>
  <si>
    <t>KOMANG RATIH</t>
  </si>
  <si>
    <t>ratih.tunjung@ipb-intl.ac.id</t>
  </si>
  <si>
    <t>+628113891807</t>
  </si>
  <si>
    <t>Institut Pariwisata dan Bisnis Internasional</t>
  </si>
  <si>
    <t>Manajemen Perhotelan</t>
  </si>
  <si>
    <t>Jl. Kecak No. 12, Gatot Subroto Timur, Denpasar</t>
  </si>
  <si>
    <t>Bagian Kerjasama</t>
  </si>
  <si>
    <t>ULFAH</t>
  </si>
  <si>
    <t>Zakiyyah Anisatul</t>
  </si>
  <si>
    <t>zakiyyahulfah97@gmail.com</t>
  </si>
  <si>
    <t>0771645659</t>
  </si>
  <si>
    <t>236, Boulevard Gambetta</t>
  </si>
  <si>
    <t>Roubaix</t>
  </si>
  <si>
    <t>WARDHONO</t>
  </si>
  <si>
    <t>Endarto</t>
  </si>
  <si>
    <t>endarto.wardhono@untirta.ac.id</t>
  </si>
  <si>
    <t>+6282225072928</t>
  </si>
  <si>
    <t>Universitas Sultan Ageng Tirtayasa, Indonesia</t>
  </si>
  <si>
    <t>Chemical Engineering/
Laboratorium Polimer dan Komposit</t>
  </si>
  <si>
    <t>Jl Jendral Sudirman km 3</t>
  </si>
  <si>
    <t>Warsito</t>
  </si>
  <si>
    <t>prwarsito@gmail.com</t>
  </si>
  <si>
    <t>+33626366809</t>
  </si>
  <si>
    <t>Ambassade d'Indonésie à Paris</t>
  </si>
  <si>
    <t>Education et Culture
Adresse / Address: 47 rue Cortambert</t>
  </si>
  <si>
    <t>Winarsih</t>
  </si>
  <si>
    <t>Dwi</t>
  </si>
  <si>
    <t>dwi.winarsih@univ-lr.r</t>
  </si>
  <si>
    <t>0647487616</t>
  </si>
  <si>
    <t>Département Langues
Etrangères Appliquées - Centre de recherches en histoire internationale et
atlantique (CRHIA)</t>
  </si>
  <si>
    <t>Responsable de L3 et des Stages- LEA Asie (Anglais -
Indonésien/Coréen/Chinois)</t>
  </si>
  <si>
    <t>Wiwoho</t>
  </si>
  <si>
    <t>Jamal</t>
  </si>
  <si>
    <t>jamalwiwoho@staff.uns.ac.id</t>
  </si>
  <si>
    <t>+62271646994</t>
  </si>
  <si>
    <t>Law</t>
  </si>
  <si>
    <t>Wolok</t>
  </si>
  <si>
    <t>Eduart</t>
  </si>
  <si>
    <t>eduart@ung.ac.id</t>
  </si>
  <si>
    <t>Prof. Siwabessy Street, University of Indonesia Campus,
Indonesia,</t>
  </si>
  <si>
    <t>091275147152</t>
  </si>
  <si>
    <t>Management</t>
  </si>
  <si>
    <t>Jalan Marapalam Raya VII No.25 RT 003 RW 004</t>
  </si>
  <si>
    <t>Vice Rector External Affairs</t>
  </si>
  <si>
    <t>younes</t>
  </si>
  <si>
    <t>youssef</t>
  </si>
  <si>
    <t>youssef.younes@uphf.fr</t>
  </si>
  <si>
    <t>+33612453164</t>
  </si>
  <si>
    <t>informatique</t>
  </si>
  <si>
    <t>10 rue leon salembien</t>
  </si>
  <si>
    <t>tourcoing</t>
  </si>
  <si>
    <t>enseignant</t>
  </si>
  <si>
    <t>Yuliandri</t>
  </si>
  <si>
    <t>internationaloffice@unand.ac.id</t>
  </si>
  <si>
    <t>+6281226602825</t>
  </si>
  <si>
    <t>YUNITA</t>
  </si>
  <si>
    <t>Sandya Rani</t>
  </si>
  <si>
    <t>sandya.fib@ugm.ac.id</t>
  </si>
  <si>
    <t>+33769384405</t>
  </si>
  <si>
    <t>Universitas Gadjah Mada / Université de Poitiers</t>
  </si>
  <si>
    <t>Departemen Bahasa dan
Sastra, Fakultas Ilmu Budaya / ED Humanités</t>
  </si>
  <si>
    <t>Bulaksumur, Caturtunggal, Kec. Depok, Kabupaten Sleman /
15 Rue de l'Hôtel Dieu - TSA 71117</t>
  </si>
  <si>
    <t>55281 / 86000</t>
  </si>
  <si>
    <t>Yogyakarta / Poitiers</t>
  </si>
  <si>
    <t>Indonésie / France</t>
  </si>
  <si>
    <t>Faculty representative / doctorante</t>
  </si>
  <si>
    <t>Zamzam</t>
  </si>
  <si>
    <t>Ahmad Fariz Malvi</t>
  </si>
  <si>
    <t>fariz_zein_dr@yahoo.com</t>
  </si>
  <si>
    <t>+6281284794409</t>
  </si>
  <si>
    <t>Vice Dean of Collaboration, Faculty of Medicine UGJ</t>
  </si>
  <si>
    <t>GENERAL INFORMATION</t>
  </si>
  <si>
    <t>Visite des Laboratoires</t>
  </si>
  <si>
    <t>SpeedDating</t>
  </si>
  <si>
    <t>Nombre Personnes:</t>
  </si>
  <si>
    <t>Marine and maritime science, ecology, environmental science</t>
  </si>
  <si>
    <t>Food security and Agriculture</t>
  </si>
  <si>
    <t>Information,Communication and Technology(ICT)</t>
  </si>
  <si>
    <t>Social Sciences and Humanities</t>
  </si>
</sst>
</file>

<file path=xl/styles.xml><?xml version="1.0" encoding="utf-8"?>
<styleSheet xmlns="http://schemas.openxmlformats.org/spreadsheetml/2006/main">
  <numFmts count="1">
    <numFmt numFmtId="0" formatCode="General"/>
  </numFmts>
  <fonts count="22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8"/>
      <color indexed="8"/>
      <name val="&quot;Helvetica Neue&quot;"/>
    </font>
    <font>
      <sz val="12"/>
      <color indexed="8"/>
      <name val="Arial"/>
    </font>
    <font>
      <u val="single"/>
      <sz val="12"/>
      <color indexed="13"/>
      <name val="Arial"/>
    </font>
    <font>
      <sz val="12"/>
      <color indexed="8"/>
      <name val="&quot;Helvetica Neue&quot;"/>
    </font>
    <font>
      <b val="1"/>
      <sz val="15"/>
      <color indexed="11"/>
      <name val="Arial"/>
    </font>
    <font>
      <b val="1"/>
      <sz val="14"/>
      <color indexed="8"/>
      <name val="Arial"/>
    </font>
    <font>
      <sz val="11"/>
      <color indexed="14"/>
      <name val="Monospace"/>
    </font>
    <font>
      <sz val="12"/>
      <color indexed="14"/>
      <name val="Monospace"/>
    </font>
    <font>
      <sz val="14"/>
      <color indexed="11"/>
      <name val="Montserrat-Regular"/>
    </font>
    <font>
      <b val="1"/>
      <sz val="12"/>
      <color indexed="11"/>
      <name val="Arial"/>
    </font>
    <font>
      <sz val="14"/>
      <color indexed="8"/>
      <name val="Arial"/>
    </font>
    <font>
      <b val="1"/>
      <sz val="10"/>
      <color indexed="8"/>
      <name val="Arial"/>
    </font>
    <font>
      <b val="1"/>
      <sz val="12"/>
      <color indexed="17"/>
      <name val="Arial"/>
    </font>
    <font>
      <sz val="10"/>
      <color indexed="8"/>
      <name val="Montserrat-Regular"/>
    </font>
    <font>
      <b val="1"/>
      <i val="1"/>
      <sz val="12"/>
      <color indexed="8"/>
      <name val="Arial"/>
    </font>
    <font>
      <b val="1"/>
      <i val="1"/>
      <sz val="18"/>
      <color indexed="8"/>
      <name val="Arial"/>
    </font>
    <font>
      <sz val="12"/>
      <color indexed="16"/>
      <name val="Montserrat-Regular"/>
    </font>
    <font>
      <sz val="10"/>
      <color indexed="25"/>
      <name val="Arial"/>
    </font>
    <font>
      <sz val="18"/>
      <color indexed="30"/>
      <name val="Arial Black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 wrapText="1"/>
    </xf>
    <xf numFmtId="49" fontId="3" fillId="2" borderId="2" applyNumberFormat="1" applyFont="1" applyFill="1" applyBorder="1" applyAlignment="1" applyProtection="0">
      <alignment horizontal="left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0" fontId="0" fillId="3" borderId="3" applyNumberFormat="0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horizontal="center" vertical="center"/>
    </xf>
    <xf numFmtId="49" fontId="4" fillId="4" borderId="5" applyNumberFormat="1" applyFont="1" applyFill="1" applyBorder="1" applyAlignment="1" applyProtection="0">
      <alignment horizontal="left" vertical="center" wrapText="1"/>
    </xf>
    <xf numFmtId="49" fontId="4" fillId="3" borderId="6" applyNumberFormat="1" applyFont="1" applyFill="1" applyBorder="1" applyAlignment="1" applyProtection="0">
      <alignment horizontal="left" vertical="center" wrapText="1"/>
    </xf>
    <xf numFmtId="49" fontId="5" fillId="3" borderId="7" applyNumberFormat="1" applyFont="1" applyFill="1" applyBorder="1" applyAlignment="1" applyProtection="0">
      <alignment horizontal="center" vertical="center" wrapText="1"/>
    </xf>
    <xf numFmtId="49" fontId="4" fillId="3" borderId="7" applyNumberFormat="1" applyFont="1" applyFill="1" applyBorder="1" applyAlignment="1" applyProtection="0">
      <alignment horizontal="center" vertical="center" wrapText="1"/>
    </xf>
    <xf numFmtId="49" fontId="4" fillId="3" borderId="8" applyNumberFormat="1" applyFont="1" applyFill="1" applyBorder="1" applyAlignment="1" applyProtection="0">
      <alignment horizontal="center" vertical="center" wrapText="1"/>
    </xf>
    <xf numFmtId="49" fontId="4" fillId="3" borderId="9" applyNumberFormat="1" applyFont="1" applyFill="1" applyBorder="1" applyAlignment="1" applyProtection="0">
      <alignment horizontal="center" vertical="center" wrapText="1"/>
    </xf>
    <xf numFmtId="49" fontId="4" fillId="3" borderId="6" applyNumberFormat="1" applyFont="1" applyFill="1" applyBorder="1" applyAlignment="1" applyProtection="0">
      <alignment horizontal="center" vertical="center" wrapText="1"/>
    </xf>
    <xf numFmtId="0" fontId="4" fillId="3" borderId="4" applyNumberFormat="0" applyFont="1" applyFill="1" applyBorder="1" applyAlignment="1" applyProtection="0">
      <alignment horizontal="center" vertical="center"/>
    </xf>
    <xf numFmtId="49" fontId="4" fillId="3" borderId="3" applyNumberFormat="1" applyFont="1" applyFill="1" applyBorder="1" applyAlignment="1" applyProtection="0">
      <alignment horizontal="left" vertical="center" wrapText="1"/>
    </xf>
    <xf numFmtId="49" fontId="5" fillId="3" borderId="4" applyNumberFormat="1" applyFont="1" applyFill="1" applyBorder="1" applyAlignment="1" applyProtection="0">
      <alignment horizontal="center" vertical="center" wrapText="1"/>
    </xf>
    <xf numFmtId="49" fontId="0" fillId="3" borderId="4" applyNumberFormat="1" applyFont="1" applyFill="1" applyBorder="1" applyAlignment="1" applyProtection="0">
      <alignment horizontal="center" vertical="center" wrapText="1"/>
    </xf>
    <xf numFmtId="49" fontId="4" fillId="3" borderId="4" applyNumberFormat="1" applyFont="1" applyFill="1" applyBorder="1" applyAlignment="1" applyProtection="0">
      <alignment horizontal="center" vertical="center" wrapText="1"/>
    </xf>
    <xf numFmtId="0" fontId="4" fillId="3" borderId="4" applyNumberFormat="1" applyFont="1" applyFill="1" applyBorder="1" applyAlignment="1" applyProtection="0">
      <alignment horizontal="center" vertical="center" wrapText="1"/>
    </xf>
    <xf numFmtId="49" fontId="4" fillId="3" borderId="10" applyNumberFormat="1" applyFont="1" applyFill="1" applyBorder="1" applyAlignment="1" applyProtection="0">
      <alignment horizontal="center" vertical="center" wrapText="1"/>
    </xf>
    <xf numFmtId="49" fontId="4" fillId="3" borderId="3" applyNumberFormat="1" applyFont="1" applyFill="1" applyBorder="1" applyAlignment="1" applyProtection="0">
      <alignment horizontal="center" vertical="center" wrapText="1"/>
    </xf>
    <xf numFmtId="0" fontId="4" fillId="3" borderId="4" applyNumberFormat="0" applyFont="1" applyFill="1" applyBorder="1" applyAlignment="1" applyProtection="0">
      <alignment horizontal="center" vertical="center" wrapText="1"/>
    </xf>
    <xf numFmtId="0" fontId="4" fillId="3" borderId="3" applyNumberFormat="0" applyFont="1" applyFill="1" applyBorder="1" applyAlignment="1" applyProtection="0">
      <alignment horizontal="center" vertical="center" wrapText="1"/>
    </xf>
    <xf numFmtId="49" fontId="6" fillId="3" borderId="3" applyNumberFormat="1" applyFont="1" applyFill="1" applyBorder="1" applyAlignment="1" applyProtection="0">
      <alignment horizontal="center" vertical="center" wrapText="1"/>
    </xf>
    <xf numFmtId="49" fontId="6" fillId="3" borderId="4" applyNumberFormat="1" applyFont="1" applyFill="1" applyBorder="1" applyAlignment="1" applyProtection="0">
      <alignment horizontal="center" vertical="center" wrapText="1"/>
    </xf>
    <xf numFmtId="0" fontId="4" fillId="3" borderId="11" applyNumberFormat="0" applyFont="1" applyFill="1" applyBorder="1" applyAlignment="1" applyProtection="0">
      <alignment horizontal="center" vertical="center"/>
    </xf>
    <xf numFmtId="49" fontId="4" fillId="3" borderId="12" applyNumberFormat="1" applyFont="1" applyFill="1" applyBorder="1" applyAlignment="1" applyProtection="0">
      <alignment horizontal="left" vertical="center" wrapText="1"/>
    </xf>
    <xf numFmtId="49" fontId="4" fillId="3" borderId="11" applyNumberFormat="1" applyFont="1" applyFill="1" applyBorder="1" applyAlignment="1" applyProtection="0">
      <alignment horizontal="center" vertical="center" wrapText="1"/>
    </xf>
    <xf numFmtId="0" fontId="4" fillId="3" borderId="11" applyNumberFormat="1" applyFont="1" applyFill="1" applyBorder="1" applyAlignment="1" applyProtection="0">
      <alignment horizontal="center" vertical="center" wrapText="1"/>
    </xf>
    <xf numFmtId="49" fontId="4" fillId="3" borderId="1" applyNumberFormat="1" applyFont="1" applyFill="1" applyBorder="1" applyAlignment="1" applyProtection="0">
      <alignment horizontal="center" vertical="center" wrapText="1"/>
    </xf>
    <xf numFmtId="49" fontId="4" fillId="3" borderId="12" applyNumberFormat="1" applyFont="1" applyFill="1" applyBorder="1" applyAlignment="1" applyProtection="0">
      <alignment horizontal="center" vertical="center" wrapText="1"/>
    </xf>
    <xf numFmtId="0" fontId="0" fillId="3" borderId="11" applyNumberFormat="0" applyFont="1" applyFill="1" applyBorder="1" applyAlignment="1" applyProtection="0">
      <alignment horizontal="center" vertical="center"/>
    </xf>
    <xf numFmtId="0" fontId="0" fillId="3" borderId="1" applyNumberFormat="0" applyFont="1" applyFill="1" applyBorder="1" applyAlignment="1" applyProtection="0">
      <alignment horizontal="center" vertical="center"/>
    </xf>
    <xf numFmtId="0" fontId="7" fillId="3" borderId="9" applyNumberFormat="0" applyFont="1" applyFill="1" applyBorder="1" applyAlignment="1" applyProtection="0">
      <alignment horizontal="center" vertical="center"/>
    </xf>
    <xf numFmtId="0" fontId="8" fillId="3" borderId="12" applyNumberFormat="0" applyFont="1" applyFill="1" applyBorder="1" applyAlignment="1" applyProtection="0">
      <alignment horizontal="center" vertical="center"/>
    </xf>
    <xf numFmtId="49" fontId="4" fillId="3" borderId="9" applyNumberFormat="1" applyFont="1" applyFill="1" applyBorder="1" applyAlignment="1" applyProtection="0">
      <alignment horizontal="left" vertical="center" wrapText="1"/>
    </xf>
    <xf numFmtId="49" fontId="5" fillId="3" borderId="13" applyNumberFormat="1" applyFont="1" applyFill="1" applyBorder="1" applyAlignment="1" applyProtection="0">
      <alignment horizontal="center" vertical="center" wrapText="1"/>
    </xf>
    <xf numFmtId="0" fontId="4" fillId="3" borderId="9" applyNumberFormat="1" applyFont="1" applyFill="1" applyBorder="1" applyAlignment="1" applyProtection="0">
      <alignment horizontal="center" vertical="center" wrapText="1"/>
    </xf>
    <xf numFmtId="0" fontId="4" fillId="3" borderId="9" applyNumberFormat="0" applyFont="1" applyFill="1" applyBorder="1" applyAlignment="1" applyProtection="0">
      <alignment horizontal="center" vertical="center"/>
    </xf>
    <xf numFmtId="0" fontId="4" fillId="3" borderId="3" applyNumberFormat="0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 wrapText="1"/>
    </xf>
    <xf numFmtId="0" fontId="4" fillId="3" borderId="7" applyNumberFormat="0" applyFont="1" applyFill="1" applyBorder="1" applyAlignment="1" applyProtection="0">
      <alignment horizontal="center" vertical="center"/>
    </xf>
    <xf numFmtId="49" fontId="0" fillId="4" borderId="5" applyNumberFormat="1" applyFont="1" applyFill="1" applyBorder="1" applyAlignment="1" applyProtection="0">
      <alignment vertical="bottom"/>
    </xf>
    <xf numFmtId="49" fontId="4" fillId="3" borderId="9" applyNumberFormat="1" applyFont="1" applyFill="1" applyBorder="1" applyAlignment="1" applyProtection="0">
      <alignment horizontal="center" vertical="bottom" wrapText="1"/>
    </xf>
    <xf numFmtId="0" fontId="4" fillId="3" borderId="9" applyNumberFormat="1" applyFont="1" applyFill="1" applyBorder="1" applyAlignment="1" applyProtection="0">
      <alignment horizontal="center" vertical="bottom" wrapText="1"/>
    </xf>
    <xf numFmtId="0" fontId="4" fillId="3" borderId="9" applyNumberFormat="0" applyFont="1" applyFill="1" applyBorder="1" applyAlignment="1" applyProtection="0">
      <alignment horizontal="center" vertical="bottom" wrapText="1"/>
    </xf>
    <xf numFmtId="0" fontId="0" fillId="3" borderId="9" applyNumberFormat="0" applyFont="1" applyFill="1" applyBorder="1" applyAlignment="1" applyProtection="0">
      <alignment horizontal="center" vertical="center"/>
    </xf>
    <xf numFmtId="0" fontId="0" fillId="3" borderId="7" applyNumberFormat="0" applyFont="1" applyFill="1" applyBorder="1" applyAlignment="1" applyProtection="0">
      <alignment horizontal="center" vertical="center"/>
    </xf>
    <xf numFmtId="49" fontId="9" fillId="5" borderId="9" applyNumberFormat="1" applyFont="1" applyFill="1" applyBorder="1" applyAlignment="1" applyProtection="0">
      <alignment horizontal="left" vertical="bottom" wrapText="1"/>
    </xf>
    <xf numFmtId="49" fontId="5" fillId="3" borderId="3" applyNumberFormat="1" applyFont="1" applyFill="1" applyBorder="1" applyAlignment="1" applyProtection="0">
      <alignment horizontal="center" vertical="center" wrapText="1"/>
    </xf>
    <xf numFmtId="0" fontId="4" fillId="3" borderId="3" applyNumberFormat="0" applyFont="1" applyFill="1" applyBorder="1" applyAlignment="1" applyProtection="0">
      <alignment horizontal="left" vertical="center" wrapText="1"/>
    </xf>
    <xf numFmtId="0" fontId="4" fillId="3" borderId="10" applyNumberFormat="0" applyFont="1" applyFill="1" applyBorder="1" applyAlignment="1" applyProtection="0">
      <alignment horizontal="center" vertical="center" wrapText="1"/>
    </xf>
    <xf numFmtId="0" fontId="0" fillId="3" borderId="10" applyNumberFormat="0" applyFont="1" applyFill="1" applyBorder="1" applyAlignment="1" applyProtection="0">
      <alignment horizontal="center" vertical="center"/>
    </xf>
    <xf numFmtId="0" fontId="8" fillId="3" borderId="3" applyNumberFormat="0" applyFont="1" applyFill="1" applyBorder="1" applyAlignment="1" applyProtection="0">
      <alignment horizontal="center" vertical="center"/>
    </xf>
    <xf numFmtId="49" fontId="10" fillId="5" borderId="9" applyNumberFormat="1" applyFont="1" applyFill="1" applyBorder="1" applyAlignment="1" applyProtection="0">
      <alignment horizontal="center" vertical="center"/>
    </xf>
    <xf numFmtId="0" fontId="6" fillId="3" borderId="3" applyNumberFormat="0" applyFont="1" applyFill="1" applyBorder="1" applyAlignment="1" applyProtection="0">
      <alignment horizontal="center" vertical="center" wrapText="1"/>
    </xf>
    <xf numFmtId="49" fontId="4" fillId="3" borderId="4" applyNumberFormat="1" applyFont="1" applyFill="1" applyBorder="1" applyAlignment="1" applyProtection="0">
      <alignment horizontal="center" vertical="center"/>
    </xf>
    <xf numFmtId="49" fontId="4" fillId="5" borderId="9" applyNumberFormat="1" applyFont="1" applyFill="1" applyBorder="1" applyAlignment="1" applyProtection="0">
      <alignment vertical="bottom" wrapText="1"/>
    </xf>
    <xf numFmtId="0" fontId="4" fillId="3" borderId="10" applyNumberFormat="1" applyFont="1" applyFill="1" applyBorder="1" applyAlignment="1" applyProtection="0">
      <alignment horizontal="center" vertical="center" wrapText="1"/>
    </xf>
    <xf numFmtId="49" fontId="4" fillId="5" borderId="9" applyNumberFormat="1" applyFont="1" applyFill="1" applyBorder="1" applyAlignment="1" applyProtection="0">
      <alignment horizontal="center" vertical="center" wrapText="1"/>
    </xf>
    <xf numFmtId="0" fontId="4" fillId="3" borderId="5" applyNumberFormat="0" applyFont="1" applyFill="1" applyBorder="1" applyAlignment="1" applyProtection="0">
      <alignment horizontal="left" vertical="center" wrapText="1"/>
    </xf>
    <xf numFmtId="0" fontId="4" fillId="3" borderId="9" applyNumberFormat="0" applyFont="1" applyFill="1" applyBorder="1" applyAlignment="1" applyProtection="0">
      <alignment horizontal="left" vertical="center" wrapText="1"/>
    </xf>
    <xf numFmtId="0" fontId="5" fillId="3" borderId="13" applyNumberFormat="0" applyFont="1" applyFill="1" applyBorder="1" applyAlignment="1" applyProtection="0">
      <alignment horizontal="center" vertical="center" wrapText="1"/>
    </xf>
    <xf numFmtId="0" fontId="4" fillId="3" borderId="9" applyNumberFormat="0" applyFont="1" applyFill="1" applyBorder="1" applyAlignment="1" applyProtection="0">
      <alignment horizontal="center" vertical="center" wrapText="1"/>
    </xf>
    <xf numFmtId="0" fontId="0" fillId="3" borderId="5" applyNumberFormat="0" applyFont="1" applyFill="1" applyBorder="1" applyAlignment="1" applyProtection="0">
      <alignment horizontal="left" vertical="center" wrapText="1"/>
    </xf>
    <xf numFmtId="0" fontId="0" fillId="3" borderId="9" applyNumberFormat="0" applyFont="1" applyFill="1" applyBorder="1" applyAlignment="1" applyProtection="0">
      <alignment horizontal="left" vertical="center" wrapText="1"/>
    </xf>
    <xf numFmtId="0" fontId="0" fillId="3" borderId="9" applyNumberFormat="0" applyFont="1" applyFill="1" applyBorder="1" applyAlignment="1" applyProtection="0">
      <alignment horizontal="center" vertical="center" wrapText="1"/>
    </xf>
    <xf numFmtId="0" fontId="5" fillId="3" borderId="2" applyNumberFormat="0" applyFont="1" applyFill="1" applyBorder="1" applyAlignment="1" applyProtection="0">
      <alignment horizontal="center" vertical="center" wrapText="1"/>
    </xf>
    <xf numFmtId="0" fontId="0" fillId="3" borderId="7" applyNumberFormat="0" applyFont="1" applyFill="1" applyBorder="1" applyAlignment="1" applyProtection="0">
      <alignment horizontal="left" vertical="center" wrapText="1"/>
    </xf>
    <xf numFmtId="0" fontId="0" fillId="3" borderId="7" applyNumberFormat="0" applyFont="1" applyFill="1" applyBorder="1" applyAlignment="1" applyProtection="0">
      <alignment horizontal="center" vertical="center" wrapText="1"/>
    </xf>
    <xf numFmtId="0" fontId="0" fillId="3" borderId="8" applyNumberFormat="0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horizontal="center" vertical="center" wrapText="1"/>
    </xf>
    <xf numFmtId="0" fontId="0" fillId="3" borderId="4" applyNumberFormat="0" applyFont="1" applyFill="1" applyBorder="1" applyAlignment="1" applyProtection="0">
      <alignment horizontal="left" vertical="center" wrapText="1"/>
    </xf>
    <xf numFmtId="0" fontId="0" fillId="3" borderId="4" applyNumberFormat="0" applyFont="1" applyFill="1" applyBorder="1" applyAlignment="1" applyProtection="0">
      <alignment horizontal="center" vertical="center" wrapText="1"/>
    </xf>
    <xf numFmtId="0" fontId="0" fillId="3" borderId="10" applyNumberFormat="0" applyFont="1" applyFill="1" applyBorder="1" applyAlignment="1" applyProtection="0">
      <alignment horizontal="center" vertical="center" wrapText="1"/>
    </xf>
    <xf numFmtId="0" fontId="0" fillId="3" borderId="3" applyNumberFormat="0" applyFont="1" applyFill="1" applyBorder="1" applyAlignment="1" applyProtection="0">
      <alignment horizontal="center" vertical="center" wrapText="1"/>
    </xf>
    <xf numFmtId="0" fontId="0" fillId="3" borderId="14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49" fontId="11" fillId="6" borderId="1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12" fillId="7" borderId="5" applyNumberFormat="1" applyFont="1" applyFill="1" applyBorder="1" applyAlignment="1" applyProtection="0">
      <alignment horizontal="center" vertical="bottom"/>
    </xf>
    <xf numFmtId="0" fontId="13" borderId="3" applyNumberFormat="1" applyFont="1" applyFill="0" applyBorder="1" applyAlignment="1" applyProtection="0">
      <alignment horizontal="center" vertical="bottom"/>
    </xf>
    <xf numFmtId="10" fontId="8" borderId="4" applyNumberFormat="1" applyFont="1" applyFill="0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49" fontId="12" fillId="6" borderId="9" applyNumberFormat="1" applyFont="1" applyFill="1" applyBorder="1" applyAlignment="1" applyProtection="0">
      <alignment horizontal="center" vertical="bottom"/>
    </xf>
    <xf numFmtId="49" fontId="12" fillId="8" borderId="5" applyNumberFormat="1" applyFont="1" applyFill="1" applyBorder="1" applyAlignment="1" applyProtection="0">
      <alignment horizontal="center" vertical="center"/>
    </xf>
    <xf numFmtId="49" fontId="12" fillId="9" borderId="9" applyNumberFormat="1" applyFont="1" applyFill="1" applyBorder="1" applyAlignment="1" applyProtection="0">
      <alignment horizontal="center" vertical="bottom"/>
    </xf>
    <xf numFmtId="0" fontId="13" fillId="3" borderId="3" applyNumberFormat="1" applyFont="1" applyFill="1" applyBorder="1" applyAlignment="1" applyProtection="0">
      <alignment horizontal="center" vertical="center"/>
    </xf>
    <xf numFmtId="10" fontId="8" fillId="3" borderId="4" applyNumberFormat="1" applyFont="1" applyFill="1" applyBorder="1" applyAlignment="1" applyProtection="0">
      <alignment horizontal="center" vertical="center"/>
    </xf>
    <xf numFmtId="0" fontId="13" fillId="3" borderId="7" applyNumberFormat="1" applyFont="1" applyFill="1" applyBorder="1" applyAlignment="1" applyProtection="0">
      <alignment horizontal="center" vertical="center"/>
    </xf>
    <xf numFmtId="49" fontId="12" fillId="10" borderId="5" applyNumberFormat="1" applyFont="1" applyFill="1" applyBorder="1" applyAlignment="1" applyProtection="0">
      <alignment horizontal="center" vertical="bottom"/>
    </xf>
    <xf numFmtId="49" fontId="12" fillId="11" borderId="9" applyNumberFormat="1" applyFont="1" applyFill="1" applyBorder="1" applyAlignment="1" applyProtection="0">
      <alignment horizontal="center" vertical="bottom"/>
    </xf>
    <xf numFmtId="0" fontId="13" fillId="3" borderId="4" applyNumberFormat="1" applyFont="1" applyFill="1" applyBorder="1" applyAlignment="1" applyProtection="0">
      <alignment horizontal="center" vertical="center"/>
    </xf>
    <xf numFmtId="0" fontId="12" borderId="5" applyNumberFormat="0" applyFont="1" applyFill="0" applyBorder="1" applyAlignment="1" applyProtection="0">
      <alignment vertical="bottom"/>
    </xf>
    <xf numFmtId="0" fontId="13" fillId="3" borderId="3" applyNumberFormat="0" applyFont="1" applyFill="1" applyBorder="1" applyAlignment="1" applyProtection="0">
      <alignment horizontal="center" vertical="center"/>
    </xf>
    <xf numFmtId="49" fontId="12" fillId="12" borderId="5" applyNumberFormat="1" applyFont="1" applyFill="1" applyBorder="1" applyAlignment="1" applyProtection="0">
      <alignment horizontal="center" vertical="center" wrapText="1"/>
    </xf>
    <xf numFmtId="0" fontId="8" fillId="3" borderId="3" applyNumberFormat="1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14" borderId="4" applyNumberFormat="0" applyFont="1" applyFill="0" applyBorder="1" applyAlignment="1" applyProtection="0">
      <alignment horizontal="center" vertical="bottom"/>
    </xf>
    <xf numFmtId="0" fontId="0" borderId="15" applyNumberFormat="0" applyFont="1" applyFill="0" applyBorder="1" applyAlignment="1" applyProtection="0">
      <alignment vertical="bottom"/>
    </xf>
    <xf numFmtId="49" fontId="15" fillId="13" borderId="5" applyNumberFormat="1" applyFont="1" applyFill="1" applyBorder="1" applyAlignment="1" applyProtection="0">
      <alignment horizontal="center" vertical="bottom" wrapText="1"/>
    </xf>
    <xf numFmtId="49" fontId="12" fillId="14" borderId="9" applyNumberFormat="1" applyFont="1" applyFill="1" applyBorder="1" applyAlignment="1" applyProtection="0">
      <alignment horizontal="center" vertical="center"/>
    </xf>
    <xf numFmtId="0" fontId="0" borderId="13" applyNumberFormat="0" applyFont="1" applyFill="0" applyBorder="1" applyAlignment="1" applyProtection="0">
      <alignment vertical="bottom"/>
    </xf>
    <xf numFmtId="49" fontId="16" fillId="13" borderId="5" applyNumberFormat="1" applyFont="1" applyFill="1" applyBorder="1" applyAlignment="1" applyProtection="0">
      <alignment vertical="bottom" wrapText="1"/>
    </xf>
    <xf numFmtId="0" fontId="14" borderId="3" applyNumberFormat="1" applyFont="1" applyFill="0" applyBorder="1" applyAlignment="1" applyProtection="0">
      <alignment horizontal="center" vertical="bottom"/>
    </xf>
    <xf numFmtId="49" fontId="14" fillId="3" borderId="7" applyNumberFormat="1" applyFont="1" applyFill="1" applyBorder="1" applyAlignment="1" applyProtection="0">
      <alignment horizontal="center" vertical="center" wrapText="1"/>
    </xf>
    <xf numFmtId="0" fontId="17" borderId="4" applyNumberFormat="1" applyFont="1" applyFill="0" applyBorder="1" applyAlignment="1" applyProtection="0">
      <alignment vertical="bottom"/>
    </xf>
    <xf numFmtId="0" fontId="18" fillId="3" borderId="7" applyNumberFormat="1" applyFont="1" applyFill="1" applyBorder="1" applyAlignment="1" applyProtection="0">
      <alignment horizontal="center" vertical="center"/>
    </xf>
    <xf numFmtId="49" fontId="14" borderId="4" applyNumberFormat="1" applyFont="1" applyFill="0" applyBorder="1" applyAlignment="1" applyProtection="0">
      <alignment horizontal="center" vertical="bottom"/>
    </xf>
    <xf numFmtId="0" fontId="16" fillId="13" borderId="5" applyNumberFormat="0" applyFont="1" applyFill="1" applyBorder="1" applyAlignment="1" applyProtection="0">
      <alignment vertical="bottom" wrapText="1"/>
    </xf>
    <xf numFmtId="0" fontId="14" borderId="3" applyNumberFormat="0" applyFont="1" applyFill="0" applyBorder="1" applyAlignment="1" applyProtection="0">
      <alignment horizontal="center" vertical="bottom"/>
    </xf>
    <xf numFmtId="49" fontId="14" fillId="3" borderId="4" applyNumberFormat="1" applyFont="1" applyFill="1" applyBorder="1" applyAlignment="1" applyProtection="0">
      <alignment horizontal="center" vertical="center"/>
    </xf>
    <xf numFmtId="0" fontId="0" fillId="3" borderId="4" applyNumberFormat="0" applyFont="1" applyFill="1" applyBorder="1" applyAlignment="1" applyProtection="0">
      <alignment vertical="bottom" wrapText="1"/>
    </xf>
    <xf numFmtId="49" fontId="19" fillId="13" borderId="5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0b3b2"/>
      <rgbColor rgb="ffaaaaaa"/>
      <rgbColor rgb="ffffffff"/>
      <rgbColor rgb="ffd4d4d4"/>
      <rgbColor rgb="ff285287"/>
      <rgbColor rgb="ff333333"/>
      <rgbColor rgb="fffdfdfd"/>
      <rgbColor rgb="ffea4335"/>
      <rgbColor rgb="ff4285f4"/>
      <rgbColor rgb="ffff6d01"/>
      <rgbColor rgb="ff46bdc6"/>
      <rgbColor rgb="fffbbc04"/>
      <rgbColor rgb="ff34a853"/>
      <rgbColor rgb="fff3f3f3"/>
      <rgbColor rgb="ff0000ff"/>
      <rgbColor rgb="ff878787"/>
      <rgbColor rgb="ff1a1a1a"/>
      <rgbColor rgb="ff7baaf7"/>
      <rgbColor rgb="fff07b72"/>
      <rgbColor rgb="fffcd04f"/>
      <rgbColor rgb="ff48b364"/>
      <rgbColor rgb="ff75757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757575"/>
                </a:solidFill>
                <a:latin typeface="Arial Black"/>
              </a:defRPr>
            </a:pPr>
            <a:r>
              <a:rPr b="0" i="0" strike="noStrike" sz="1800" u="none">
                <a:solidFill>
                  <a:srgbClr val="757575"/>
                </a:solidFill>
                <a:latin typeface="Arial Black"/>
              </a:rPr>
              <a:t>Atelier Thématique</a:t>
            </a:r>
          </a:p>
        </c:rich>
      </c:tx>
      <c:layout>
        <c:manualLayout>
          <c:xMode val="edge"/>
          <c:yMode val="edge"/>
          <c:x val="0"/>
          <c:y val="0"/>
          <c:w val="0.328624"/>
          <c:h val="0.236033"/>
        </c:manualLayout>
      </c:layout>
      <c:overlay val="1"/>
      <c:spPr>
        <a:noFill/>
        <a:effectLst/>
      </c:spPr>
    </c:title>
    <c:autoTitleDeleted val="1"/>
    <c:view3D>
      <c:rotX val="50"/>
      <c:hPercent val="50"/>
      <c:rotY val="0"/>
      <c:depthPercent val="100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05"/>
          <c:y val="0.236033"/>
          <c:w val="0.224541"/>
          <c:h val="0.751467"/>
        </c:manualLayout>
      </c:layout>
      <c:pie3DChart>
        <c:varyColors val="0"/>
        <c:ser>
          <c:idx val="0"/>
          <c:order val="0"/>
          <c:tx>
            <c:strRef>
              <c:f>'diagramme'!$B$8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  <a:sp3d prstMaterial="matte"/>
          </c:spPr>
          <c:explosion val="0"/>
          <c:dPt>
            <c:idx val="0"/>
            <c:explosion val="0"/>
            <c:spPr>
              <a:solidFill>
                <a:schemeClr val="accent1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1"/>
            <c:explosion val="0"/>
            <c:spPr>
              <a:solidFill>
                <a:schemeClr val="accent2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2"/>
            <c:explosion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3"/>
            <c:explosion val="0"/>
            <c:spPr>
              <a:solidFill>
                <a:schemeClr val="accent4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4"/>
            <c:explosion val="0"/>
            <c:spPr>
              <a:solidFill>
                <a:schemeClr val="accent5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5"/>
            <c:explosion val="0"/>
            <c:spPr>
              <a:solidFill>
                <a:schemeClr val="accent6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6"/>
            <c:explosion val="0"/>
            <c:spPr>
              <a:solidFill>
                <a:srgbClr val="7BAAF7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7"/>
            <c:explosion val="0"/>
            <c:spPr>
              <a:solidFill>
                <a:srgbClr val="F07B72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8"/>
            <c:explosion val="0"/>
            <c:spPr>
              <a:solidFill>
                <a:srgbClr val="FCD04F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Pt>
            <c:idx val="9"/>
            <c:explosion val="0"/>
            <c:spPr>
              <a:solidFill>
                <a:srgbClr val="48B465"/>
              </a:solidFill>
              <a:ln w="12700" cap="flat">
                <a:noFill/>
                <a:miter lim="400000"/>
              </a:ln>
              <a:effectLst/>
              <a:sp3d prstMaterial="matte"/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numFmt formatCode="General" sourceLinked="1"/>
              <c:txPr>
                <a:bodyPr/>
                <a:lstStyle/>
                <a:p>
                  <a:pPr>
                    <a:defRPr b="0" i="0" strike="noStrike" sz="1000" u="non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'diagramme'!$A$9:$A$18</c:f>
              <c:strCache>
                <c:ptCount val="9"/>
                <c:pt idx="0">
                  <c:v>Marine and maritime science, ecology, environmental science</c:v>
                </c:pt>
                <c:pt idx="1">
                  <c:v>Biology, health and medicine</c:v>
                </c:pt>
                <c:pt idx="3">
                  <c:v>Food security and Agriculture</c:v>
                </c:pt>
                <c:pt idx="4">
                  <c:v>Engineering, mechanics, aeronautics and energy</c:v>
                </c:pt>
                <c:pt idx="5">
                  <c:v>Information,Communication and Technology(ICT)</c:v>
                </c:pt>
                <c:pt idx="6">
                  <c:v>Social Sciences and Humanities</c:v>
                </c:pt>
                <c:pt idx="7">
                  <c:v>FICEM</c:v>
                </c:pt>
                <c:pt idx="8">
                  <c:v>Tourism</c:v>
                </c:pt>
                <c:pt idx="9">
                  <c:v>no answer</c:v>
                </c:pt>
              </c:strCache>
            </c:strRef>
          </c:cat>
          <c:val>
            <c:numRef>
              <c:f>'diagramme'!$B$9:$B$18</c:f>
              <c:numCache>
                <c:ptCount val="9"/>
                <c:pt idx="0">
                  <c:v>28.000000</c:v>
                </c:pt>
                <c:pt idx="1">
                  <c:v>34.000000</c:v>
                </c:pt>
                <c:pt idx="3">
                  <c:v>23.000000</c:v>
                </c:pt>
                <c:pt idx="4">
                  <c:v>57.000000</c:v>
                </c:pt>
                <c:pt idx="5">
                  <c:v>38.000000</c:v>
                </c:pt>
                <c:pt idx="6">
                  <c:v>46.000000</c:v>
                </c:pt>
                <c:pt idx="7">
                  <c:v>8.000000</c:v>
                </c:pt>
                <c:pt idx="8">
                  <c:v>23.000000</c:v>
                </c:pt>
                <c:pt idx="9">
                  <c:v>44.000000</c:v>
                </c:pt>
              </c:numCache>
            </c:numRef>
          </c:val>
        </c:ser>
      </c:pie3DChart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78375"/>
          <c:y val="0.0501141"/>
          <c:w val="0.521625"/>
          <c:h val="0.71998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1A1A1A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4</xdr:col>
      <xdr:colOff>304265</xdr:colOff>
      <xdr:row>9</xdr:row>
      <xdr:rowOff>174233</xdr:rowOff>
    </xdr:from>
    <xdr:to>
      <xdr:col>10</xdr:col>
      <xdr:colOff>623358</xdr:colOff>
      <xdr:row>17</xdr:row>
      <xdr:rowOff>153531</xdr:rowOff>
    </xdr:to>
    <xdr:graphicFrame>
      <xdr:nvGraphicFramePr>
        <xdr:cNvPr id="2" name="GraphiqueChart 1"/>
        <xdr:cNvGraphicFramePr/>
      </xdr:nvGraphicFramePr>
      <xdr:xfrm>
        <a:off x="6006565" y="2368158"/>
        <a:ext cx="7304094" cy="195033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athalie.niesiewicz@insa-lyon.fr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16"/>
  <sheetViews>
    <sheetView workbookViewId="0" showGridLines="0" defaultGridColor="1"/>
  </sheetViews>
  <sheetFormatPr defaultColWidth="12.6667" defaultRowHeight="15.75" customHeight="1" outlineLevelRow="0" outlineLevelCol="0"/>
  <cols>
    <col min="1" max="1" width="23.8516" style="1" customWidth="1"/>
    <col min="2" max="2" width="19.3516" style="1" customWidth="1"/>
    <col min="3" max="3" width="32.1719" style="1" customWidth="1"/>
    <col min="4" max="4" width="20.3516" style="1" customWidth="1"/>
    <col min="5" max="5" width="45.1719" style="1" customWidth="1"/>
    <col min="6" max="6" width="32.1719" style="1" customWidth="1"/>
    <col min="7" max="7" width="74" style="1" customWidth="1"/>
    <col min="8" max="8" width="9.5" style="1" customWidth="1"/>
    <col min="9" max="9" width="27.3516" style="1" customWidth="1"/>
    <col min="10" max="10" width="12.6719" style="1" customWidth="1"/>
    <col min="11" max="11" width="54.8516" style="1" customWidth="1"/>
    <col min="12" max="12" width="27.3516" style="1" customWidth="1"/>
    <col min="13" max="13" width="52.5" style="1" customWidth="1"/>
    <col min="14" max="14" width="16.5" style="1" customWidth="1"/>
    <col min="15" max="18" width="12.6719" style="1" customWidth="1"/>
    <col min="19" max="19" width="22.1719" style="1" customWidth="1"/>
    <col min="20" max="26" width="12.6719" style="1" customWidth="1"/>
    <col min="27" max="16384" width="12.6719" style="1" customWidth="1"/>
  </cols>
  <sheetData>
    <row r="1" ht="16.5" customHeight="1">
      <c r="A1" t="s" s="2">
        <v>0</v>
      </c>
      <c r="B1" t="s" s="3">
        <v>1</v>
      </c>
      <c r="C1" t="s" s="4">
        <v>2</v>
      </c>
      <c r="D1" t="s" s="4">
        <v>3</v>
      </c>
      <c r="E1" t="s" s="4">
        <v>4</v>
      </c>
      <c r="F1" t="s" s="4">
        <v>5</v>
      </c>
      <c r="G1" t="s" s="4">
        <v>6</v>
      </c>
      <c r="H1" t="s" s="4">
        <v>7</v>
      </c>
      <c r="I1" t="s" s="4">
        <v>8</v>
      </c>
      <c r="J1" t="s" s="4">
        <v>9</v>
      </c>
      <c r="K1" t="s" s="4">
        <v>10</v>
      </c>
      <c r="L1" t="s" s="4">
        <v>11</v>
      </c>
      <c r="M1" t="s" s="4">
        <v>12</v>
      </c>
      <c r="N1" t="s" s="4">
        <v>13</v>
      </c>
      <c r="O1" t="s" s="4">
        <v>14</v>
      </c>
      <c r="P1" t="s" s="4">
        <v>15</v>
      </c>
      <c r="Q1" s="5"/>
      <c r="R1" s="6"/>
      <c r="S1" s="6"/>
      <c r="T1" s="6"/>
      <c r="U1" s="6"/>
      <c r="V1" s="6"/>
      <c r="W1" s="6"/>
      <c r="X1" s="6"/>
      <c r="Y1" s="6"/>
      <c r="Z1" s="6"/>
    </row>
    <row r="2" ht="36" customHeight="1">
      <c r="A2" t="s" s="7">
        <v>16</v>
      </c>
      <c r="B2" t="s" s="8">
        <v>17</v>
      </c>
      <c r="C2" t="s" s="9">
        <v>18</v>
      </c>
      <c r="D2" t="s" s="10">
        <f>"0662073960"</f>
        <v>19</v>
      </c>
      <c r="E2" t="s" s="10">
        <v>20</v>
      </c>
      <c r="F2" t="s" s="10">
        <v>21</v>
      </c>
      <c r="G2" t="s" s="10">
        <v>20</v>
      </c>
      <c r="H2" t="s" s="10">
        <v>20</v>
      </c>
      <c r="I2" t="s" s="10">
        <v>20</v>
      </c>
      <c r="J2" t="s" s="10">
        <v>22</v>
      </c>
      <c r="K2" t="s" s="10">
        <v>20</v>
      </c>
      <c r="L2" t="s" s="11">
        <v>23</v>
      </c>
      <c r="M2" t="s" s="12">
        <v>24</v>
      </c>
      <c r="N2" t="s" s="13">
        <v>25</v>
      </c>
      <c r="O2" t="s" s="10">
        <v>26</v>
      </c>
      <c r="P2" t="s" s="10">
        <v>25</v>
      </c>
      <c r="Q2" s="14"/>
      <c r="R2" s="14"/>
      <c r="S2" s="14"/>
      <c r="T2" s="14"/>
      <c r="U2" s="14"/>
      <c r="V2" s="14"/>
      <c r="W2" s="14"/>
      <c r="X2" s="14"/>
      <c r="Y2" s="6"/>
      <c r="Z2" s="6"/>
    </row>
    <row r="3" ht="36" customHeight="1">
      <c r="A3" t="s" s="7">
        <v>27</v>
      </c>
      <c r="B3" t="s" s="15">
        <v>28</v>
      </c>
      <c r="C3" t="s" s="16">
        <v>29</v>
      </c>
      <c r="D3" t="s" s="17">
        <f>"+628116122848"</f>
        <v>30</v>
      </c>
      <c r="E3" t="s" s="18">
        <v>31</v>
      </c>
      <c r="F3" t="s" s="18">
        <v>32</v>
      </c>
      <c r="G3" t="s" s="18">
        <v>33</v>
      </c>
      <c r="H3" s="19">
        <v>20135</v>
      </c>
      <c r="I3" t="s" s="18">
        <v>34</v>
      </c>
      <c r="J3" t="s" s="18">
        <v>35</v>
      </c>
      <c r="K3" t="s" s="18">
        <v>36</v>
      </c>
      <c r="L3" t="s" s="20">
        <v>23</v>
      </c>
      <c r="M3" t="s" s="12">
        <v>24</v>
      </c>
      <c r="N3" t="s" s="21">
        <v>26</v>
      </c>
      <c r="O3" t="s" s="18">
        <v>26</v>
      </c>
      <c r="P3" t="s" s="18">
        <v>25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ht="31.5" customHeight="1">
      <c r="A4" t="s" s="7">
        <v>37</v>
      </c>
      <c r="B4" t="s" s="15">
        <v>38</v>
      </c>
      <c r="C4" t="s" s="16">
        <v>39</v>
      </c>
      <c r="D4" t="s" s="18">
        <f>"+33327511466"</f>
        <v>40</v>
      </c>
      <c r="E4" t="s" s="18">
        <v>41</v>
      </c>
      <c r="F4" t="s" s="18">
        <v>42</v>
      </c>
      <c r="G4" t="s" s="18">
        <v>43</v>
      </c>
      <c r="H4" s="19">
        <v>59313</v>
      </c>
      <c r="I4" t="s" s="18">
        <v>44</v>
      </c>
      <c r="J4" t="s" s="18">
        <v>22</v>
      </c>
      <c r="K4" t="s" s="18">
        <v>45</v>
      </c>
      <c r="L4" t="s" s="20">
        <v>46</v>
      </c>
      <c r="M4" t="s" s="12">
        <v>47</v>
      </c>
      <c r="N4" t="s" s="21">
        <v>25</v>
      </c>
      <c r="O4" t="s" s="18">
        <v>25</v>
      </c>
      <c r="P4" t="s" s="18">
        <v>25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ht="30.6" customHeight="1">
      <c r="A5" t="s" s="7">
        <v>48</v>
      </c>
      <c r="B5" t="s" s="15">
        <v>49</v>
      </c>
      <c r="C5" t="s" s="16">
        <v>50</v>
      </c>
      <c r="D5" t="s" s="18">
        <f>"+6281213423516 "</f>
        <v>51</v>
      </c>
      <c r="E5" t="s" s="18">
        <v>52</v>
      </c>
      <c r="F5" t="s" s="18">
        <v>53</v>
      </c>
      <c r="G5" t="s" s="18">
        <v>54</v>
      </c>
      <c r="H5" s="19">
        <v>65145</v>
      </c>
      <c r="I5" t="s" s="18">
        <v>55</v>
      </c>
      <c r="J5" t="s" s="18">
        <v>35</v>
      </c>
      <c r="K5" t="s" s="18">
        <v>56</v>
      </c>
      <c r="L5" t="s" s="20">
        <v>23</v>
      </c>
      <c r="M5" t="s" s="12">
        <v>57</v>
      </c>
      <c r="N5" t="s" s="21">
        <v>26</v>
      </c>
      <c r="O5" t="s" s="18">
        <v>26</v>
      </c>
      <c r="P5" t="s" s="18">
        <v>26</v>
      </c>
      <c r="Q5" s="14"/>
      <c r="R5" s="14"/>
      <c r="S5" s="14"/>
      <c r="T5" s="14"/>
      <c r="U5" s="14"/>
      <c r="V5" s="6"/>
      <c r="W5" s="6"/>
      <c r="X5" s="6"/>
      <c r="Y5" s="6"/>
      <c r="Z5" s="6"/>
    </row>
    <row r="6" ht="30.6" customHeight="1">
      <c r="A6" t="s" s="7">
        <v>58</v>
      </c>
      <c r="B6" t="s" s="15">
        <v>59</v>
      </c>
      <c r="C6" t="s" s="16">
        <v>60</v>
      </c>
      <c r="D6" s="19">
        <v>612884318</v>
      </c>
      <c r="E6" t="s" s="18">
        <v>61</v>
      </c>
      <c r="F6" t="s" s="18">
        <v>62</v>
      </c>
      <c r="G6" t="s" s="18">
        <v>63</v>
      </c>
      <c r="H6" s="19">
        <v>59150</v>
      </c>
      <c r="I6" t="s" s="18">
        <v>64</v>
      </c>
      <c r="J6" t="s" s="18">
        <v>22</v>
      </c>
      <c r="K6" t="s" s="18">
        <v>65</v>
      </c>
      <c r="L6" t="s" s="20">
        <v>20</v>
      </c>
      <c r="M6" t="s" s="12">
        <v>47</v>
      </c>
      <c r="N6" t="s" s="21">
        <v>26</v>
      </c>
      <c r="O6" t="s" s="18">
        <v>26</v>
      </c>
      <c r="P6" t="s" s="18">
        <v>26</v>
      </c>
      <c r="Q6" s="14"/>
      <c r="R6" s="14"/>
      <c r="S6" s="14"/>
      <c r="T6" s="14"/>
      <c r="U6" s="14"/>
      <c r="V6" s="14"/>
      <c r="W6" s="14"/>
      <c r="X6" s="14"/>
      <c r="Y6" s="6"/>
      <c r="Z6" s="6"/>
    </row>
    <row r="7" ht="30.6" customHeight="1">
      <c r="A7" t="s" s="7">
        <v>66</v>
      </c>
      <c r="B7" t="s" s="15">
        <v>67</v>
      </c>
      <c r="C7" t="s" s="16">
        <v>68</v>
      </c>
      <c r="D7" t="s" s="18">
        <f>"+6289699293387"</f>
        <v>69</v>
      </c>
      <c r="E7" t="s" s="18">
        <v>70</v>
      </c>
      <c r="F7" t="s" s="18">
        <v>71</v>
      </c>
      <c r="G7" t="s" s="18">
        <v>72</v>
      </c>
      <c r="H7" s="19">
        <v>15339</v>
      </c>
      <c r="I7" t="s" s="18">
        <v>73</v>
      </c>
      <c r="J7" t="s" s="18">
        <v>35</v>
      </c>
      <c r="K7" t="s" s="18">
        <v>74</v>
      </c>
      <c r="L7" t="s" s="20">
        <v>23</v>
      </c>
      <c r="M7" t="s" s="12">
        <v>75</v>
      </c>
      <c r="N7" t="s" s="21">
        <v>26</v>
      </c>
      <c r="O7" t="s" s="18">
        <v>26</v>
      </c>
      <c r="P7" t="s" s="18">
        <v>25</v>
      </c>
      <c r="Q7" s="14"/>
      <c r="R7" s="14"/>
      <c r="S7" s="14"/>
      <c r="T7" s="14"/>
      <c r="U7" s="14"/>
      <c r="V7" s="6"/>
      <c r="W7" s="6"/>
      <c r="X7" s="6"/>
      <c r="Y7" s="6"/>
      <c r="Z7" s="6"/>
    </row>
    <row r="8" ht="30.6" customHeight="1">
      <c r="A8" t="s" s="7">
        <v>76</v>
      </c>
      <c r="B8" t="s" s="15">
        <v>77</v>
      </c>
      <c r="C8" t="s" s="16">
        <v>78</v>
      </c>
      <c r="D8" t="s" s="18">
        <f>"+628156679099"</f>
        <v>79</v>
      </c>
      <c r="E8" t="s" s="18">
        <v>80</v>
      </c>
      <c r="F8" t="s" s="18">
        <v>81</v>
      </c>
      <c r="G8" t="s" s="18">
        <v>82</v>
      </c>
      <c r="H8" s="19">
        <v>50275</v>
      </c>
      <c r="I8" t="s" s="18">
        <v>83</v>
      </c>
      <c r="J8" t="s" s="18">
        <v>35</v>
      </c>
      <c r="K8" t="s" s="18">
        <v>84</v>
      </c>
      <c r="L8" t="s" s="20">
        <v>23</v>
      </c>
      <c r="M8" t="s" s="12">
        <v>47</v>
      </c>
      <c r="N8" t="s" s="21">
        <v>26</v>
      </c>
      <c r="O8" t="s" s="18">
        <v>26</v>
      </c>
      <c r="P8" t="s" s="18">
        <v>25</v>
      </c>
      <c r="Q8" s="14"/>
      <c r="R8" s="14"/>
      <c r="S8" s="14"/>
      <c r="T8" s="14"/>
      <c r="U8" s="14"/>
      <c r="V8" s="6"/>
      <c r="W8" s="6"/>
      <c r="X8" s="6"/>
      <c r="Y8" s="6"/>
      <c r="Z8" s="6"/>
    </row>
    <row r="9" ht="44.6" customHeight="1">
      <c r="A9" t="s" s="7">
        <v>85</v>
      </c>
      <c r="B9" t="s" s="15">
        <v>86</v>
      </c>
      <c r="C9" t="s" s="16">
        <v>87</v>
      </c>
      <c r="D9" t="s" s="18">
        <f>"+62811345202"</f>
        <v>88</v>
      </c>
      <c r="E9" t="s" s="18">
        <v>89</v>
      </c>
      <c r="F9" t="s" s="18">
        <v>90</v>
      </c>
      <c r="G9" t="s" s="18">
        <v>91</v>
      </c>
      <c r="H9" s="19">
        <v>60111</v>
      </c>
      <c r="I9" t="s" s="18">
        <v>92</v>
      </c>
      <c r="J9" t="s" s="18">
        <v>35</v>
      </c>
      <c r="K9" t="s" s="18">
        <v>93</v>
      </c>
      <c r="L9" t="s" s="20">
        <v>23</v>
      </c>
      <c r="M9" t="s" s="12">
        <v>94</v>
      </c>
      <c r="N9" t="s" s="21">
        <v>26</v>
      </c>
      <c r="O9" t="s" s="18">
        <v>26</v>
      </c>
      <c r="P9" t="s" s="18">
        <v>26</v>
      </c>
      <c r="Q9" s="14"/>
      <c r="R9" s="14"/>
      <c r="S9" s="14"/>
      <c r="T9" s="14"/>
      <c r="U9" s="14"/>
      <c r="V9" s="6"/>
      <c r="W9" s="6"/>
      <c r="X9" s="6"/>
      <c r="Y9" s="6"/>
      <c r="Z9" s="6"/>
    </row>
    <row r="10" ht="30.6" customHeight="1">
      <c r="A10" t="s" s="7">
        <v>95</v>
      </c>
      <c r="B10" t="s" s="15">
        <v>96</v>
      </c>
      <c r="C10" t="s" s="16">
        <v>97</v>
      </c>
      <c r="D10" t="s" s="18">
        <f>"+6285256216126"</f>
        <v>98</v>
      </c>
      <c r="E10" t="s" s="18">
        <v>99</v>
      </c>
      <c r="F10" t="s" s="18">
        <v>100</v>
      </c>
      <c r="G10" t="s" s="18">
        <v>101</v>
      </c>
      <c r="H10" s="19">
        <v>95252</v>
      </c>
      <c r="I10" t="s" s="18">
        <v>102</v>
      </c>
      <c r="J10" t="s" s="18">
        <v>103</v>
      </c>
      <c r="K10" t="s" s="18">
        <v>36</v>
      </c>
      <c r="L10" t="s" s="20">
        <v>23</v>
      </c>
      <c r="M10" t="s" s="12">
        <v>100</v>
      </c>
      <c r="N10" t="s" s="21">
        <v>26</v>
      </c>
      <c r="O10" t="s" s="18">
        <v>26</v>
      </c>
      <c r="P10" t="s" s="18">
        <v>26</v>
      </c>
      <c r="Q10" s="14"/>
      <c r="R10" s="14"/>
      <c r="S10" s="14"/>
      <c r="T10" s="14"/>
      <c r="U10" s="14"/>
      <c r="V10" s="6"/>
      <c r="W10" s="6"/>
      <c r="X10" s="6"/>
      <c r="Y10" s="6"/>
      <c r="Z10" s="6"/>
    </row>
    <row r="11" ht="30.6" customHeight="1">
      <c r="A11" t="s" s="7">
        <v>104</v>
      </c>
      <c r="B11" t="s" s="15">
        <v>104</v>
      </c>
      <c r="C11" t="s" s="16">
        <v>105</v>
      </c>
      <c r="D11" t="s" s="18">
        <f t="shared" si="8" ref="D11:D12">"+6281381524081"</f>
        <v>106</v>
      </c>
      <c r="E11" t="s" s="18">
        <v>107</v>
      </c>
      <c r="F11" t="s" s="18">
        <v>108</v>
      </c>
      <c r="G11" t="s" s="18">
        <v>109</v>
      </c>
      <c r="H11" s="19">
        <v>23615</v>
      </c>
      <c r="I11" t="s" s="18">
        <v>110</v>
      </c>
      <c r="J11" t="s" s="18">
        <v>35</v>
      </c>
      <c r="K11" t="s" s="18">
        <v>111</v>
      </c>
      <c r="L11" t="s" s="20">
        <v>23</v>
      </c>
      <c r="M11" t="s" s="12">
        <v>57</v>
      </c>
      <c r="N11" t="s" s="21">
        <v>26</v>
      </c>
      <c r="O11" t="s" s="18">
        <v>26</v>
      </c>
      <c r="P11" t="s" s="18">
        <v>25</v>
      </c>
      <c r="Q11" s="14"/>
      <c r="R11" s="14"/>
      <c r="S11" s="14"/>
      <c r="T11" s="14"/>
      <c r="U11" s="14"/>
      <c r="V11" s="6"/>
      <c r="W11" s="6"/>
      <c r="X11" s="6"/>
      <c r="Y11" s="6"/>
      <c r="Z11" s="6"/>
    </row>
    <row r="12" ht="30.6" customHeight="1">
      <c r="A12" t="s" s="7">
        <v>104</v>
      </c>
      <c r="B12" t="s" s="15">
        <v>104</v>
      </c>
      <c r="C12" t="s" s="16">
        <v>105</v>
      </c>
      <c r="D12" t="s" s="18">
        <f t="shared" si="8"/>
        <v>106</v>
      </c>
      <c r="E12" t="s" s="18">
        <v>107</v>
      </c>
      <c r="F12" t="s" s="18">
        <v>108</v>
      </c>
      <c r="G12" t="s" s="18">
        <v>109</v>
      </c>
      <c r="H12" s="19">
        <v>23615</v>
      </c>
      <c r="I12" t="s" s="18">
        <v>110</v>
      </c>
      <c r="J12" t="s" s="18">
        <v>35</v>
      </c>
      <c r="K12" t="s" s="18">
        <v>112</v>
      </c>
      <c r="L12" t="s" s="20">
        <v>23</v>
      </c>
      <c r="M12" t="s" s="12">
        <v>57</v>
      </c>
      <c r="N12" t="s" s="21">
        <v>26</v>
      </c>
      <c r="O12" t="s" s="18">
        <v>26</v>
      </c>
      <c r="P12" t="s" s="18">
        <v>25</v>
      </c>
      <c r="Q12" s="14"/>
      <c r="R12" s="14"/>
      <c r="S12" s="14"/>
      <c r="T12" s="14"/>
      <c r="U12" s="14"/>
      <c r="V12" s="6"/>
      <c r="W12" s="6"/>
      <c r="X12" s="6"/>
      <c r="Y12" s="6"/>
      <c r="Z12" s="6"/>
    </row>
    <row r="13" ht="30.6" customHeight="1">
      <c r="A13" t="s" s="7">
        <v>113</v>
      </c>
      <c r="B13" t="s" s="15">
        <v>114</v>
      </c>
      <c r="C13" t="s" s="16">
        <v>115</v>
      </c>
      <c r="D13" t="s" s="18">
        <f>"+6281649409282"</f>
        <v>116</v>
      </c>
      <c r="E13" t="s" s="18">
        <v>117</v>
      </c>
      <c r="F13" t="s" s="18">
        <v>118</v>
      </c>
      <c r="G13" t="s" s="18">
        <v>119</v>
      </c>
      <c r="H13" s="19">
        <v>78137</v>
      </c>
      <c r="I13" t="s" s="18">
        <v>120</v>
      </c>
      <c r="J13" t="s" s="18">
        <v>35</v>
      </c>
      <c r="K13" t="s" s="18">
        <v>121</v>
      </c>
      <c r="L13" t="s" s="20">
        <v>23</v>
      </c>
      <c r="M13" t="s" s="12">
        <v>47</v>
      </c>
      <c r="N13" t="s" s="21">
        <v>26</v>
      </c>
      <c r="O13" t="s" s="18">
        <v>26</v>
      </c>
      <c r="P13" t="s" s="18">
        <v>25</v>
      </c>
      <c r="Q13" s="14"/>
      <c r="R13" s="14"/>
      <c r="S13" s="14"/>
      <c r="T13" s="14"/>
      <c r="U13" s="14"/>
      <c r="V13" s="6"/>
      <c r="W13" s="6"/>
      <c r="X13" s="6"/>
      <c r="Y13" s="6"/>
      <c r="Z13" s="6"/>
    </row>
    <row r="14" ht="30.6" customHeight="1">
      <c r="A14" t="s" s="7">
        <v>113</v>
      </c>
      <c r="B14" t="s" s="15">
        <v>122</v>
      </c>
      <c r="C14" t="s" s="16">
        <v>123</v>
      </c>
      <c r="D14" t="s" s="18">
        <f>"+6281343253012"</f>
        <v>124</v>
      </c>
      <c r="E14" t="s" s="18">
        <v>125</v>
      </c>
      <c r="F14" t="s" s="18">
        <v>126</v>
      </c>
      <c r="G14" t="s" s="18">
        <v>127</v>
      </c>
      <c r="H14" s="19">
        <v>97611</v>
      </c>
      <c r="I14" t="s" s="18">
        <v>128</v>
      </c>
      <c r="J14" t="s" s="18">
        <v>35</v>
      </c>
      <c r="K14" t="s" s="18">
        <v>129</v>
      </c>
      <c r="L14" t="s" s="20">
        <v>20</v>
      </c>
      <c r="M14" t="s" s="12">
        <v>130</v>
      </c>
      <c r="N14" t="s" s="21">
        <v>26</v>
      </c>
      <c r="O14" t="s" s="18">
        <v>26</v>
      </c>
      <c r="P14" t="s" s="18">
        <v>26</v>
      </c>
      <c r="Q14" s="14"/>
      <c r="R14" s="14"/>
      <c r="S14" s="14"/>
      <c r="T14" s="14"/>
      <c r="U14" s="14"/>
      <c r="V14" s="6"/>
      <c r="W14" s="6"/>
      <c r="X14" s="6"/>
      <c r="Y14" s="6"/>
      <c r="Z14" s="6"/>
    </row>
    <row r="15" ht="30.6" customHeight="1">
      <c r="A15" t="s" s="7">
        <v>131</v>
      </c>
      <c r="B15" t="s" s="15">
        <v>132</v>
      </c>
      <c r="C15" t="s" s="16">
        <v>133</v>
      </c>
      <c r="D15" t="s" s="18">
        <f>"+33327511440"</f>
        <v>134</v>
      </c>
      <c r="E15" t="s" s="18">
        <v>41</v>
      </c>
      <c r="F15" t="s" s="18">
        <v>135</v>
      </c>
      <c r="G15" t="s" s="18">
        <v>20</v>
      </c>
      <c r="H15" s="19">
        <v>59300</v>
      </c>
      <c r="I15" t="s" s="18">
        <v>44</v>
      </c>
      <c r="J15" t="s" s="18">
        <v>22</v>
      </c>
      <c r="K15" t="s" s="18">
        <v>20</v>
      </c>
      <c r="L15" t="s" s="20">
        <v>23</v>
      </c>
      <c r="M15" t="s" s="12">
        <v>20</v>
      </c>
      <c r="N15" t="s" s="21">
        <v>26</v>
      </c>
      <c r="O15" t="s" s="18">
        <v>26</v>
      </c>
      <c r="P15" t="s" s="18">
        <v>26</v>
      </c>
      <c r="Q15" s="14"/>
      <c r="R15" s="14"/>
      <c r="S15" s="14"/>
      <c r="T15" s="14"/>
      <c r="U15" s="14"/>
      <c r="V15" s="6"/>
      <c r="W15" s="6"/>
      <c r="X15" s="6"/>
      <c r="Y15" s="6"/>
      <c r="Z15" s="6"/>
    </row>
    <row r="16" ht="30.6" customHeight="1">
      <c r="A16" t="s" s="7">
        <v>136</v>
      </c>
      <c r="B16" t="s" s="15">
        <v>137</v>
      </c>
      <c r="C16" t="s" s="16">
        <v>138</v>
      </c>
      <c r="D16" t="s" s="18">
        <f>"+6285275372929"</f>
        <v>139</v>
      </c>
      <c r="E16" t="s" s="18">
        <v>140</v>
      </c>
      <c r="F16" t="s" s="18">
        <v>141</v>
      </c>
      <c r="G16" t="s" s="18">
        <v>142</v>
      </c>
      <c r="H16" s="19">
        <v>12630</v>
      </c>
      <c r="I16" t="s" s="18">
        <v>143</v>
      </c>
      <c r="J16" t="s" s="18">
        <v>35</v>
      </c>
      <c r="K16" t="s" s="18">
        <v>20</v>
      </c>
      <c r="L16" t="s" s="20">
        <v>23</v>
      </c>
      <c r="M16" t="s" s="12">
        <v>100</v>
      </c>
      <c r="N16" t="s" s="21">
        <v>26</v>
      </c>
      <c r="O16" t="s" s="18">
        <v>26</v>
      </c>
      <c r="P16" t="s" s="18">
        <v>26</v>
      </c>
      <c r="Q16" s="14"/>
      <c r="R16" s="14"/>
      <c r="S16" s="14"/>
      <c r="T16" s="14"/>
      <c r="U16" s="14"/>
      <c r="V16" s="6"/>
      <c r="W16" s="6"/>
      <c r="X16" s="6"/>
      <c r="Y16" s="6"/>
      <c r="Z16" s="6"/>
    </row>
    <row r="17" ht="30.6" customHeight="1">
      <c r="A17" t="s" s="7">
        <v>144</v>
      </c>
      <c r="B17" t="s" s="15">
        <v>145</v>
      </c>
      <c r="C17" t="s" s="16">
        <v>146</v>
      </c>
      <c r="D17" t="s" s="18">
        <f>"+6282161054043"</f>
        <v>147</v>
      </c>
      <c r="E17" t="s" s="18">
        <v>148</v>
      </c>
      <c r="F17" t="s" s="18">
        <v>149</v>
      </c>
      <c r="G17" t="s" s="18">
        <v>150</v>
      </c>
      <c r="H17" s="19">
        <v>20155</v>
      </c>
      <c r="I17" t="s" s="18">
        <v>34</v>
      </c>
      <c r="J17" t="s" s="18">
        <v>35</v>
      </c>
      <c r="K17" t="s" s="18">
        <v>151</v>
      </c>
      <c r="L17" t="s" s="20">
        <v>46</v>
      </c>
      <c r="M17" t="s" s="12">
        <v>47</v>
      </c>
      <c r="N17" t="s" s="21">
        <v>26</v>
      </c>
      <c r="O17" t="s" s="18">
        <v>26</v>
      </c>
      <c r="P17" t="s" s="18">
        <v>26</v>
      </c>
      <c r="Q17" s="14"/>
      <c r="R17" s="14"/>
      <c r="S17" s="14"/>
      <c r="T17" s="14"/>
      <c r="U17" s="14"/>
      <c r="V17" s="6"/>
      <c r="W17" s="6"/>
      <c r="X17" s="6"/>
      <c r="Y17" s="6"/>
      <c r="Z17" s="6"/>
    </row>
    <row r="18" ht="16.6" customHeight="1">
      <c r="A18" t="s" s="7">
        <v>152</v>
      </c>
      <c r="B18" t="s" s="15">
        <v>153</v>
      </c>
      <c r="C18" t="s" s="16">
        <v>154</v>
      </c>
      <c r="D18" t="s" s="18">
        <f>" +62811652210"</f>
        <v>155</v>
      </c>
      <c r="E18" t="s" s="18">
        <v>148</v>
      </c>
      <c r="F18" t="s" s="18">
        <v>156</v>
      </c>
      <c r="G18" t="s" s="18">
        <v>150</v>
      </c>
      <c r="H18" s="19">
        <v>20155</v>
      </c>
      <c r="I18" t="s" s="18">
        <v>34</v>
      </c>
      <c r="J18" t="s" s="18">
        <v>35</v>
      </c>
      <c r="K18" t="s" s="18">
        <v>156</v>
      </c>
      <c r="L18" t="s" s="20">
        <v>46</v>
      </c>
      <c r="M18" t="s" s="12">
        <v>157</v>
      </c>
      <c r="N18" t="s" s="21">
        <v>26</v>
      </c>
      <c r="O18" t="s" s="18">
        <v>26</v>
      </c>
      <c r="P18" t="s" s="18">
        <v>26</v>
      </c>
      <c r="Q18" s="14"/>
      <c r="R18" s="14"/>
      <c r="S18" s="14"/>
      <c r="T18" s="14"/>
      <c r="U18" s="14"/>
      <c r="V18" s="6"/>
      <c r="W18" s="6"/>
      <c r="X18" s="6"/>
      <c r="Y18" s="6"/>
      <c r="Z18" s="6"/>
    </row>
    <row r="19" ht="30.6" customHeight="1">
      <c r="A19" t="s" s="7">
        <v>158</v>
      </c>
      <c r="B19" t="s" s="15">
        <v>159</v>
      </c>
      <c r="C19" t="s" s="16">
        <v>160</v>
      </c>
      <c r="D19" t="s" s="18">
        <v>20</v>
      </c>
      <c r="E19" t="s" s="18">
        <v>161</v>
      </c>
      <c r="F19" t="s" s="18">
        <v>162</v>
      </c>
      <c r="G19" t="s" s="18">
        <v>20</v>
      </c>
      <c r="H19" s="19">
        <v>44600</v>
      </c>
      <c r="I19" t="s" s="18">
        <v>163</v>
      </c>
      <c r="J19" t="s" s="18">
        <v>22</v>
      </c>
      <c r="K19" t="s" s="18">
        <v>164</v>
      </c>
      <c r="L19" t="s" s="20">
        <v>23</v>
      </c>
      <c r="M19" t="s" s="12">
        <v>47</v>
      </c>
      <c r="N19" t="s" s="21">
        <v>26</v>
      </c>
      <c r="O19" t="s" s="18">
        <v>26</v>
      </c>
      <c r="P19" t="s" s="18">
        <v>20</v>
      </c>
      <c r="Q19" s="14"/>
      <c r="R19" s="14"/>
      <c r="S19" s="14"/>
      <c r="T19" s="14"/>
      <c r="U19" s="14"/>
      <c r="V19" s="6"/>
      <c r="W19" s="6"/>
      <c r="X19" s="6"/>
      <c r="Y19" s="6"/>
      <c r="Z19" s="6"/>
    </row>
    <row r="20" ht="30.6" customHeight="1">
      <c r="A20" t="s" s="7">
        <v>165</v>
      </c>
      <c r="B20" t="s" s="15">
        <v>166</v>
      </c>
      <c r="C20" t="s" s="16">
        <v>167</v>
      </c>
      <c r="D20" t="s" s="18">
        <f>"+6282167420917"</f>
        <v>168</v>
      </c>
      <c r="E20" t="s" s="18">
        <v>169</v>
      </c>
      <c r="F20" t="s" s="18">
        <v>170</v>
      </c>
      <c r="G20" t="s" s="18">
        <v>171</v>
      </c>
      <c r="H20" s="19">
        <v>20238</v>
      </c>
      <c r="I20" t="s" s="18">
        <v>34</v>
      </c>
      <c r="J20" t="s" s="18">
        <v>35</v>
      </c>
      <c r="K20" t="s" s="18">
        <v>20</v>
      </c>
      <c r="L20" t="s" s="20">
        <v>23</v>
      </c>
      <c r="M20" t="s" s="12">
        <v>130</v>
      </c>
      <c r="N20" t="s" s="21">
        <v>26</v>
      </c>
      <c r="O20" t="s" s="18">
        <v>26</v>
      </c>
      <c r="P20" t="s" s="18">
        <v>26</v>
      </c>
      <c r="Q20" s="14"/>
      <c r="R20" s="14"/>
      <c r="S20" s="14"/>
      <c r="T20" s="14"/>
      <c r="U20" s="14"/>
      <c r="V20" s="6"/>
      <c r="W20" s="6"/>
      <c r="X20" s="6"/>
      <c r="Y20" s="6"/>
      <c r="Z20" s="6"/>
    </row>
    <row r="21" ht="16.6" customHeight="1">
      <c r="A21" t="s" s="7">
        <v>172</v>
      </c>
      <c r="B21" t="s" s="15">
        <v>172</v>
      </c>
      <c r="C21" t="s" s="16">
        <v>173</v>
      </c>
      <c r="D21" t="s" s="18">
        <f>"+6282150362701 "</f>
        <v>174</v>
      </c>
      <c r="E21" t="s" s="18">
        <v>175</v>
      </c>
      <c r="F21" t="s" s="18">
        <v>176</v>
      </c>
      <c r="G21" t="s" s="18">
        <v>177</v>
      </c>
      <c r="H21" s="19">
        <v>79462</v>
      </c>
      <c r="I21" t="s" s="18">
        <v>178</v>
      </c>
      <c r="J21" t="s" s="18">
        <v>35</v>
      </c>
      <c r="K21" t="s" s="18">
        <v>20</v>
      </c>
      <c r="L21" t="s" s="20">
        <v>46</v>
      </c>
      <c r="M21" t="s" s="12">
        <v>57</v>
      </c>
      <c r="N21" t="s" s="21">
        <v>26</v>
      </c>
      <c r="O21" t="s" s="18">
        <v>26</v>
      </c>
      <c r="P21" t="s" s="18">
        <v>25</v>
      </c>
      <c r="Q21" s="14"/>
      <c r="R21" s="14"/>
      <c r="S21" s="14"/>
      <c r="T21" s="14"/>
      <c r="U21" s="14"/>
      <c r="V21" s="6"/>
      <c r="W21" s="6"/>
      <c r="X21" s="6"/>
      <c r="Y21" s="6"/>
      <c r="Z21" s="6"/>
    </row>
    <row r="22" ht="16.6" customHeight="1">
      <c r="A22" t="s" s="7">
        <v>172</v>
      </c>
      <c r="B22" t="s" s="15">
        <v>172</v>
      </c>
      <c r="C22" t="s" s="16">
        <v>173</v>
      </c>
      <c r="D22" t="s" s="18">
        <f>"+6282150362701"</f>
        <v>179</v>
      </c>
      <c r="E22" t="s" s="18">
        <v>175</v>
      </c>
      <c r="F22" t="s" s="18">
        <v>176</v>
      </c>
      <c r="G22" t="s" s="18">
        <v>177</v>
      </c>
      <c r="H22" s="19">
        <v>79462</v>
      </c>
      <c r="I22" t="s" s="18">
        <v>178</v>
      </c>
      <c r="J22" t="s" s="18">
        <v>35</v>
      </c>
      <c r="K22" t="s" s="18">
        <v>20</v>
      </c>
      <c r="L22" t="s" s="20">
        <v>46</v>
      </c>
      <c r="M22" t="s" s="12">
        <v>57</v>
      </c>
      <c r="N22" t="s" s="21">
        <v>26</v>
      </c>
      <c r="O22" t="s" s="18">
        <v>26</v>
      </c>
      <c r="P22" t="s" s="18">
        <v>25</v>
      </c>
      <c r="Q22" s="14"/>
      <c r="R22" s="14"/>
      <c r="S22" s="14"/>
      <c r="T22" s="14"/>
      <c r="U22" s="14"/>
      <c r="V22" s="6"/>
      <c r="W22" s="6"/>
      <c r="X22" s="6"/>
      <c r="Y22" s="6"/>
      <c r="Z22" s="6"/>
    </row>
    <row r="23" ht="30.6" customHeight="1">
      <c r="A23" t="s" s="7">
        <v>180</v>
      </c>
      <c r="B23" t="s" s="15">
        <v>181</v>
      </c>
      <c r="C23" t="s" s="16">
        <v>182</v>
      </c>
      <c r="D23" t="s" s="18">
        <f>"+6285723350400"</f>
        <v>183</v>
      </c>
      <c r="E23" t="s" s="18">
        <v>184</v>
      </c>
      <c r="F23" t="s" s="18">
        <v>185</v>
      </c>
      <c r="G23" t="s" s="18">
        <v>186</v>
      </c>
      <c r="H23" s="19">
        <v>40600</v>
      </c>
      <c r="I23" t="s" s="18">
        <v>187</v>
      </c>
      <c r="J23" t="s" s="18">
        <v>35</v>
      </c>
      <c r="K23" t="s" s="18">
        <v>188</v>
      </c>
      <c r="L23" t="s" s="20">
        <v>23</v>
      </c>
      <c r="M23" t="s" s="12">
        <v>57</v>
      </c>
      <c r="N23" t="s" s="21">
        <v>26</v>
      </c>
      <c r="O23" t="s" s="18">
        <v>26</v>
      </c>
      <c r="P23" t="s" s="18">
        <v>25</v>
      </c>
      <c r="Q23" s="14"/>
      <c r="R23" s="14"/>
      <c r="S23" s="14"/>
      <c r="T23" s="14"/>
      <c r="U23" s="14"/>
      <c r="V23" s="6"/>
      <c r="W23" s="6"/>
      <c r="X23" s="6"/>
      <c r="Y23" s="6"/>
      <c r="Z23" s="6"/>
    </row>
    <row r="24" ht="44.6" customHeight="1">
      <c r="A24" t="s" s="7">
        <v>189</v>
      </c>
      <c r="B24" t="s" s="15">
        <v>190</v>
      </c>
      <c r="C24" t="s" s="16">
        <v>191</v>
      </c>
      <c r="D24" t="s" s="18">
        <f>"+6281222333544"</f>
        <v>192</v>
      </c>
      <c r="E24" t="s" s="18">
        <v>193</v>
      </c>
      <c r="F24" t="s" s="18">
        <v>194</v>
      </c>
      <c r="G24" t="s" s="18">
        <v>195</v>
      </c>
      <c r="H24" s="19">
        <v>40262</v>
      </c>
      <c r="I24" t="s" s="18">
        <v>196</v>
      </c>
      <c r="J24" t="s" s="18">
        <v>35</v>
      </c>
      <c r="K24" t="s" s="18">
        <v>197</v>
      </c>
      <c r="L24" t="s" s="20">
        <v>23</v>
      </c>
      <c r="M24" t="s" s="12">
        <v>47</v>
      </c>
      <c r="N24" t="s" s="21">
        <v>26</v>
      </c>
      <c r="O24" t="s" s="18">
        <v>26</v>
      </c>
      <c r="P24" t="s" s="18">
        <v>25</v>
      </c>
      <c r="Q24" s="14"/>
      <c r="R24" s="14"/>
      <c r="S24" s="14"/>
      <c r="T24" s="14"/>
      <c r="U24" s="14"/>
      <c r="V24" s="6"/>
      <c r="W24" s="6"/>
      <c r="X24" s="6"/>
      <c r="Y24" s="6"/>
      <c r="Z24" s="6"/>
    </row>
    <row r="25" ht="30.6" customHeight="1">
      <c r="A25" t="s" s="7">
        <v>189</v>
      </c>
      <c r="B25" t="s" s="15">
        <v>198</v>
      </c>
      <c r="C25" t="s" s="16">
        <v>199</v>
      </c>
      <c r="D25" t="s" s="18">
        <f>"+6281770421783"</f>
        <v>200</v>
      </c>
      <c r="E25" t="s" s="18">
        <v>201</v>
      </c>
      <c r="F25" t="s" s="18">
        <v>202</v>
      </c>
      <c r="G25" t="s" s="18">
        <v>203</v>
      </c>
      <c r="H25" s="19">
        <v>16869</v>
      </c>
      <c r="I25" t="s" s="18">
        <v>204</v>
      </c>
      <c r="J25" t="s" s="18">
        <v>35</v>
      </c>
      <c r="K25" t="s" s="18">
        <v>188</v>
      </c>
      <c r="L25" t="s" s="20">
        <v>23</v>
      </c>
      <c r="M25" t="s" s="12">
        <v>130</v>
      </c>
      <c r="N25" t="s" s="21">
        <v>26</v>
      </c>
      <c r="O25" t="s" s="18">
        <v>26</v>
      </c>
      <c r="P25" t="s" s="18">
        <v>25</v>
      </c>
      <c r="Q25" s="14"/>
      <c r="R25" s="14"/>
      <c r="S25" s="14"/>
      <c r="T25" s="14"/>
      <c r="U25" s="14"/>
      <c r="V25" s="6"/>
      <c r="W25" s="6"/>
      <c r="X25" s="6"/>
      <c r="Y25" s="6"/>
      <c r="Z25" s="6"/>
    </row>
    <row r="26" ht="30.6" customHeight="1">
      <c r="A26" t="s" s="7">
        <v>205</v>
      </c>
      <c r="B26" t="s" s="15">
        <v>206</v>
      </c>
      <c r="C26" t="s" s="16">
        <v>207</v>
      </c>
      <c r="D26" t="s" s="18">
        <f>"+6281908954657"</f>
        <v>208</v>
      </c>
      <c r="E26" t="s" s="18">
        <v>209</v>
      </c>
      <c r="F26" t="s" s="18">
        <v>210</v>
      </c>
      <c r="G26" t="s" s="18">
        <v>211</v>
      </c>
      <c r="H26" s="19">
        <v>55281</v>
      </c>
      <c r="I26" t="s" s="18">
        <v>212</v>
      </c>
      <c r="J26" t="s" s="18">
        <v>35</v>
      </c>
      <c r="K26" t="s" s="18">
        <v>213</v>
      </c>
      <c r="L26" t="s" s="20">
        <v>46</v>
      </c>
      <c r="M26" t="s" s="12">
        <v>20</v>
      </c>
      <c r="N26" t="s" s="21">
        <v>20</v>
      </c>
      <c r="O26" t="s" s="18">
        <v>20</v>
      </c>
      <c r="P26" t="s" s="18">
        <v>26</v>
      </c>
      <c r="Q26" s="14"/>
      <c r="R26" s="6"/>
      <c r="S26" s="6"/>
      <c r="T26" s="6"/>
      <c r="U26" s="6"/>
      <c r="V26" s="6"/>
      <c r="W26" s="6"/>
      <c r="X26" s="6"/>
      <c r="Y26" s="6"/>
      <c r="Z26" s="6"/>
    </row>
    <row r="27" ht="16.6" customHeight="1">
      <c r="A27" t="s" s="7">
        <v>214</v>
      </c>
      <c r="B27" t="s" s="15">
        <v>215</v>
      </c>
      <c r="C27" t="s" s="16">
        <v>216</v>
      </c>
      <c r="D27" t="s" s="18">
        <f>"+6285641537753"</f>
        <v>217</v>
      </c>
      <c r="E27" t="s" s="18">
        <v>218</v>
      </c>
      <c r="F27" t="s" s="18">
        <v>219</v>
      </c>
      <c r="G27" t="s" s="18">
        <v>220</v>
      </c>
      <c r="H27" s="19">
        <v>50229</v>
      </c>
      <c r="I27" t="s" s="18">
        <v>83</v>
      </c>
      <c r="J27" t="s" s="18">
        <v>35</v>
      </c>
      <c r="K27" t="s" s="18">
        <v>221</v>
      </c>
      <c r="L27" t="s" s="20">
        <v>46</v>
      </c>
      <c r="M27" t="s" s="12">
        <v>100</v>
      </c>
      <c r="N27" t="s" s="21">
        <v>26</v>
      </c>
      <c r="O27" t="s" s="18">
        <v>26</v>
      </c>
      <c r="P27" t="s" s="18">
        <v>26</v>
      </c>
      <c r="Q27" s="14"/>
      <c r="R27" s="14"/>
      <c r="S27" s="14"/>
      <c r="T27" s="14"/>
      <c r="U27" s="14"/>
      <c r="V27" s="6"/>
      <c r="W27" s="6"/>
      <c r="X27" s="6"/>
      <c r="Y27" s="6"/>
      <c r="Z27" s="6"/>
    </row>
    <row r="28" ht="30.6" customHeight="1">
      <c r="A28" t="s" s="7">
        <v>222</v>
      </c>
      <c r="B28" t="s" s="15">
        <v>223</v>
      </c>
      <c r="C28" t="s" s="16">
        <v>224</v>
      </c>
      <c r="D28" t="s" s="18">
        <f>"6281398304855"</f>
        <v>225</v>
      </c>
      <c r="E28" t="s" s="18">
        <v>226</v>
      </c>
      <c r="F28" t="s" s="18">
        <v>227</v>
      </c>
      <c r="G28" t="s" s="18">
        <v>228</v>
      </c>
      <c r="H28" s="19">
        <v>40532</v>
      </c>
      <c r="I28" t="s" s="18">
        <v>196</v>
      </c>
      <c r="J28" t="s" s="18">
        <v>35</v>
      </c>
      <c r="K28" t="s" s="18">
        <v>229</v>
      </c>
      <c r="L28" t="s" s="20">
        <v>23</v>
      </c>
      <c r="M28" t="s" s="12">
        <v>47</v>
      </c>
      <c r="N28" t="s" s="21">
        <v>26</v>
      </c>
      <c r="O28" t="s" s="18">
        <v>25</v>
      </c>
      <c r="P28" t="s" s="18">
        <v>25</v>
      </c>
      <c r="Q28" s="14"/>
      <c r="R28" s="14"/>
      <c r="S28" s="14"/>
      <c r="T28" s="14"/>
      <c r="U28" s="14"/>
      <c r="V28" s="14"/>
      <c r="W28" s="14"/>
      <c r="X28" s="14"/>
      <c r="Y28" s="6"/>
      <c r="Z28" s="6"/>
    </row>
    <row r="29" ht="30.6" customHeight="1">
      <c r="A29" t="s" s="7">
        <v>230</v>
      </c>
      <c r="B29" t="s" s="15">
        <v>231</v>
      </c>
      <c r="C29" t="s" s="16">
        <v>232</v>
      </c>
      <c r="D29" t="s" s="18">
        <f>"+6285292846345"</f>
        <v>233</v>
      </c>
      <c r="E29" t="s" s="18">
        <v>234</v>
      </c>
      <c r="F29" t="s" s="18">
        <v>235</v>
      </c>
      <c r="G29" t="s" s="18">
        <v>236</v>
      </c>
      <c r="H29" s="19">
        <v>55791</v>
      </c>
      <c r="I29" t="s" s="18">
        <v>237</v>
      </c>
      <c r="J29" t="s" s="18">
        <v>35</v>
      </c>
      <c r="K29" t="s" s="18">
        <v>20</v>
      </c>
      <c r="L29" t="s" s="20">
        <v>23</v>
      </c>
      <c r="M29" t="s" s="12">
        <v>24</v>
      </c>
      <c r="N29" t="s" s="21">
        <v>25</v>
      </c>
      <c r="O29" t="s" s="18">
        <v>25</v>
      </c>
      <c r="P29" t="s" s="18">
        <v>25</v>
      </c>
      <c r="Q29" s="14"/>
      <c r="R29" s="14"/>
      <c r="S29" s="14"/>
      <c r="T29" s="14"/>
      <c r="U29" s="14"/>
      <c r="V29" s="6"/>
      <c r="W29" s="6"/>
      <c r="X29" s="6"/>
      <c r="Y29" s="6"/>
      <c r="Z29" s="6"/>
    </row>
    <row r="30" ht="44.6" customHeight="1">
      <c r="A30" t="s" s="7">
        <v>238</v>
      </c>
      <c r="B30" t="s" s="15">
        <v>238</v>
      </c>
      <c r="C30" t="s" s="16">
        <v>239</v>
      </c>
      <c r="D30" t="s" s="18">
        <f>"+6282132580202"</f>
        <v>240</v>
      </c>
      <c r="E30" t="s" s="18">
        <v>241</v>
      </c>
      <c r="F30" t="s" s="18">
        <v>242</v>
      </c>
      <c r="G30" t="s" s="18">
        <v>243</v>
      </c>
      <c r="H30" s="19">
        <v>65145</v>
      </c>
      <c r="I30" t="s" s="18">
        <v>55</v>
      </c>
      <c r="J30" t="s" s="18">
        <v>35</v>
      </c>
      <c r="K30" t="s" s="18">
        <v>244</v>
      </c>
      <c r="L30" t="s" s="20">
        <v>23</v>
      </c>
      <c r="M30" t="s" s="12">
        <v>47</v>
      </c>
      <c r="N30" t="s" s="21">
        <v>26</v>
      </c>
      <c r="O30" t="s" s="18">
        <v>25</v>
      </c>
      <c r="P30" t="s" s="18">
        <v>25</v>
      </c>
      <c r="Q30" s="14"/>
      <c r="R30" s="14"/>
      <c r="S30" s="14"/>
      <c r="T30" s="14"/>
      <c r="U30" s="14"/>
      <c r="V30" s="6"/>
      <c r="W30" s="6"/>
      <c r="X30" s="6"/>
      <c r="Y30" s="6"/>
      <c r="Z30" s="6"/>
    </row>
    <row r="31" ht="30.6" customHeight="1">
      <c r="A31" t="s" s="7">
        <v>245</v>
      </c>
      <c r="B31" t="s" s="15">
        <v>246</v>
      </c>
      <c r="C31" t="s" s="16">
        <v>247</v>
      </c>
      <c r="D31" t="s" s="18">
        <f>"+6281338387882"</f>
        <v>248</v>
      </c>
      <c r="E31" t="s" s="18">
        <v>80</v>
      </c>
      <c r="F31" t="s" s="18">
        <v>227</v>
      </c>
      <c r="G31" t="s" s="18">
        <v>249</v>
      </c>
      <c r="H31" s="19">
        <v>50275</v>
      </c>
      <c r="I31" t="s" s="18">
        <v>83</v>
      </c>
      <c r="J31" t="s" s="18">
        <v>35</v>
      </c>
      <c r="K31" t="s" s="18">
        <v>250</v>
      </c>
      <c r="L31" t="s" s="20">
        <v>23</v>
      </c>
      <c r="M31" t="s" s="12">
        <v>47</v>
      </c>
      <c r="N31" t="s" s="21">
        <v>26</v>
      </c>
      <c r="O31" t="s" s="18">
        <v>26</v>
      </c>
      <c r="P31" t="s" s="18">
        <v>25</v>
      </c>
      <c r="Q31" s="14"/>
      <c r="R31" s="14"/>
      <c r="S31" s="14"/>
      <c r="T31" s="14"/>
      <c r="U31" s="14"/>
      <c r="V31" s="6"/>
      <c r="W31" s="6"/>
      <c r="X31" s="6"/>
      <c r="Y31" s="6"/>
      <c r="Z31" s="6"/>
    </row>
    <row r="32" ht="30.6" customHeight="1">
      <c r="A32" t="s" s="7">
        <v>251</v>
      </c>
      <c r="B32" t="s" s="15">
        <v>252</v>
      </c>
      <c r="C32" t="s" s="16">
        <v>253</v>
      </c>
      <c r="D32" t="s" s="18">
        <f t="shared" si="28" ref="D32:D286">"+62274387656"</f>
        <v>254</v>
      </c>
      <c r="E32" t="s" s="18">
        <v>255</v>
      </c>
      <c r="F32" t="s" s="18">
        <v>256</v>
      </c>
      <c r="G32" t="s" s="18">
        <v>257</v>
      </c>
      <c r="H32" s="19">
        <v>55283</v>
      </c>
      <c r="I32" t="s" s="18">
        <v>212</v>
      </c>
      <c r="J32" t="s" s="18">
        <v>35</v>
      </c>
      <c r="K32" t="s" s="18">
        <v>258</v>
      </c>
      <c r="L32" t="s" s="20">
        <v>23</v>
      </c>
      <c r="M32" t="s" s="12">
        <v>259</v>
      </c>
      <c r="N32" t="s" s="21">
        <v>26</v>
      </c>
      <c r="O32" t="s" s="18">
        <v>26</v>
      </c>
      <c r="P32" t="s" s="18">
        <v>26</v>
      </c>
      <c r="Q32" s="14"/>
      <c r="R32" s="14"/>
      <c r="S32" s="14"/>
      <c r="T32" s="14"/>
      <c r="U32" s="14"/>
      <c r="V32" s="6"/>
      <c r="W32" s="6"/>
      <c r="X32" s="6"/>
      <c r="Y32" s="6"/>
      <c r="Z32" s="6"/>
    </row>
    <row r="33" ht="30.6" customHeight="1">
      <c r="A33" t="s" s="7">
        <v>260</v>
      </c>
      <c r="B33" t="s" s="15">
        <v>261</v>
      </c>
      <c r="C33" t="s" s="16">
        <v>262</v>
      </c>
      <c r="D33" t="s" s="18">
        <f>"+6281212784110 "</f>
        <v>263</v>
      </c>
      <c r="E33" t="s" s="18">
        <v>209</v>
      </c>
      <c r="F33" t="s" s="18">
        <v>264</v>
      </c>
      <c r="G33" t="s" s="18">
        <v>265</v>
      </c>
      <c r="H33" s="19">
        <v>10340</v>
      </c>
      <c r="I33" t="s" s="18">
        <v>266</v>
      </c>
      <c r="J33" t="s" s="18">
        <v>35</v>
      </c>
      <c r="K33" t="s" s="18">
        <v>36</v>
      </c>
      <c r="L33" t="s" s="20">
        <v>46</v>
      </c>
      <c r="M33" t="s" s="12">
        <v>130</v>
      </c>
      <c r="N33" t="s" s="21">
        <v>26</v>
      </c>
      <c r="O33" t="s" s="18">
        <v>26</v>
      </c>
      <c r="P33" t="s" s="18">
        <v>26</v>
      </c>
      <c r="Q33" s="14"/>
      <c r="R33" s="6"/>
      <c r="S33" s="6"/>
      <c r="T33" s="6"/>
      <c r="U33" s="6"/>
      <c r="V33" s="6"/>
      <c r="W33" s="6"/>
      <c r="X33" s="6"/>
      <c r="Y33" s="6"/>
      <c r="Z33" s="6"/>
    </row>
    <row r="34" ht="30.6" customHeight="1">
      <c r="A34" t="s" s="7">
        <v>267</v>
      </c>
      <c r="B34" t="s" s="15">
        <v>268</v>
      </c>
      <c r="C34" t="s" s="16">
        <v>269</v>
      </c>
      <c r="D34" t="s" s="18">
        <f>"+33327511676"</f>
        <v>270</v>
      </c>
      <c r="E34" t="s" s="18">
        <v>41</v>
      </c>
      <c r="F34" t="s" s="18">
        <v>42</v>
      </c>
      <c r="G34" t="s" s="18">
        <v>43</v>
      </c>
      <c r="H34" s="19">
        <v>59313</v>
      </c>
      <c r="I34" t="s" s="18">
        <v>44</v>
      </c>
      <c r="J34" t="s" s="18">
        <v>22</v>
      </c>
      <c r="K34" t="s" s="18">
        <v>271</v>
      </c>
      <c r="L34" t="s" s="20">
        <v>46</v>
      </c>
      <c r="M34" t="s" s="12">
        <v>47</v>
      </c>
      <c r="N34" t="s" s="21">
        <v>25</v>
      </c>
      <c r="O34" t="s" s="18">
        <v>25</v>
      </c>
      <c r="P34" t="s" s="18">
        <v>25</v>
      </c>
      <c r="Q34" s="14"/>
      <c r="R34" s="6"/>
      <c r="S34" s="6"/>
      <c r="T34" s="6"/>
      <c r="U34" s="6"/>
      <c r="V34" s="6"/>
      <c r="W34" s="6"/>
      <c r="X34" s="6"/>
      <c r="Y34" s="6"/>
      <c r="Z34" s="6"/>
    </row>
    <row r="35" ht="30.6" customHeight="1">
      <c r="A35" t="s" s="7">
        <v>272</v>
      </c>
      <c r="B35" t="s" s="15">
        <v>273</v>
      </c>
      <c r="C35" t="s" s="16">
        <v>274</v>
      </c>
      <c r="D35" t="s" s="18">
        <f>"+628152228487"</f>
        <v>275</v>
      </c>
      <c r="E35" t="s" s="18">
        <v>117</v>
      </c>
      <c r="F35" t="s" s="18">
        <v>276</v>
      </c>
      <c r="G35" t="s" s="18">
        <v>277</v>
      </c>
      <c r="H35" s="19">
        <v>79124</v>
      </c>
      <c r="I35" t="s" s="18">
        <v>120</v>
      </c>
      <c r="J35" t="s" s="18">
        <v>35</v>
      </c>
      <c r="K35" t="s" s="18">
        <v>36</v>
      </c>
      <c r="L35" t="s" s="20">
        <v>23</v>
      </c>
      <c r="M35" t="s" s="12">
        <v>47</v>
      </c>
      <c r="N35" t="s" s="21">
        <v>26</v>
      </c>
      <c r="O35" t="s" s="18">
        <v>26</v>
      </c>
      <c r="P35" t="s" s="18">
        <v>25</v>
      </c>
      <c r="Q35" s="14"/>
      <c r="R35" s="14"/>
      <c r="S35" s="14"/>
      <c r="T35" s="14"/>
      <c r="U35" s="14"/>
      <c r="V35" s="6"/>
      <c r="W35" s="6"/>
      <c r="X35" s="6"/>
      <c r="Y35" s="6"/>
      <c r="Z35" s="6"/>
    </row>
    <row r="36" ht="30.6" customHeight="1">
      <c r="A36" t="s" s="7">
        <v>278</v>
      </c>
      <c r="B36" t="s" s="15">
        <v>278</v>
      </c>
      <c r="C36" t="s" s="16">
        <v>279</v>
      </c>
      <c r="D36" t="s" s="18">
        <f>"+6281330604020"</f>
        <v>280</v>
      </c>
      <c r="E36" t="s" s="18">
        <v>281</v>
      </c>
      <c r="F36" t="s" s="18">
        <v>282</v>
      </c>
      <c r="G36" t="s" s="18">
        <v>283</v>
      </c>
      <c r="H36" s="19">
        <v>60211</v>
      </c>
      <c r="I36" t="s" s="18">
        <v>92</v>
      </c>
      <c r="J36" t="s" s="18">
        <v>35</v>
      </c>
      <c r="K36" t="s" s="18">
        <v>284</v>
      </c>
      <c r="L36" t="s" s="20">
        <v>23</v>
      </c>
      <c r="M36" t="s" s="12">
        <v>157</v>
      </c>
      <c r="N36" t="s" s="21">
        <v>26</v>
      </c>
      <c r="O36" t="s" s="18">
        <v>26</v>
      </c>
      <c r="P36" t="s" s="18">
        <v>26</v>
      </c>
      <c r="Q36" s="14"/>
      <c r="R36" s="14"/>
      <c r="S36" s="14"/>
      <c r="T36" s="14"/>
      <c r="U36" s="14"/>
      <c r="V36" s="6"/>
      <c r="W36" s="6"/>
      <c r="X36" s="6"/>
      <c r="Y36" s="6"/>
      <c r="Z36" s="6"/>
    </row>
    <row r="37" ht="30.6" customHeight="1">
      <c r="A37" t="s" s="7">
        <v>285</v>
      </c>
      <c r="B37" t="s" s="15">
        <v>286</v>
      </c>
      <c r="C37" t="s" s="16">
        <v>287</v>
      </c>
      <c r="D37" t="s" s="18">
        <f t="shared" si="33" ref="D37:D96">"+628551020403"</f>
        <v>288</v>
      </c>
      <c r="E37" t="s" s="18">
        <v>289</v>
      </c>
      <c r="F37" t="s" s="18">
        <v>290</v>
      </c>
      <c r="G37" t="s" s="18">
        <v>291</v>
      </c>
      <c r="H37" s="19">
        <v>16424</v>
      </c>
      <c r="I37" t="s" s="18">
        <v>292</v>
      </c>
      <c r="J37" t="s" s="18">
        <v>35</v>
      </c>
      <c r="K37" t="s" s="18">
        <v>293</v>
      </c>
      <c r="L37" t="s" s="20">
        <v>23</v>
      </c>
      <c r="M37" t="s" s="12">
        <v>75</v>
      </c>
      <c r="N37" t="s" s="21">
        <v>26</v>
      </c>
      <c r="O37" t="s" s="18">
        <v>26</v>
      </c>
      <c r="P37" t="s" s="18">
        <v>25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30.6" customHeight="1">
      <c r="A38" t="s" s="7">
        <v>294</v>
      </c>
      <c r="B38" t="s" s="15">
        <v>295</v>
      </c>
      <c r="C38" t="s" s="16">
        <v>296</v>
      </c>
      <c r="D38" s="22"/>
      <c r="E38" t="s" s="18">
        <v>297</v>
      </c>
      <c r="F38" t="s" s="18">
        <v>298</v>
      </c>
      <c r="G38" t="s" s="18">
        <v>299</v>
      </c>
      <c r="H38" s="19">
        <v>59313</v>
      </c>
      <c r="I38" t="s" s="18">
        <v>44</v>
      </c>
      <c r="J38" t="s" s="18">
        <v>22</v>
      </c>
      <c r="K38" t="s" s="18">
        <v>300</v>
      </c>
      <c r="L38" t="s" s="20">
        <v>23</v>
      </c>
      <c r="M38" t="s" s="12">
        <v>24</v>
      </c>
      <c r="N38" t="s" s="21">
        <v>25</v>
      </c>
      <c r="O38" t="s" s="18">
        <v>26</v>
      </c>
      <c r="P38" s="22"/>
      <c r="Q38" s="14"/>
      <c r="R38" s="14"/>
      <c r="S38" s="14"/>
      <c r="T38" s="14"/>
      <c r="U38" s="14"/>
      <c r="V38" s="6"/>
      <c r="W38" s="6"/>
      <c r="X38" s="6"/>
      <c r="Y38" s="6"/>
      <c r="Z38" s="6"/>
    </row>
    <row r="39" ht="44.6" customHeight="1">
      <c r="A39" t="s" s="7">
        <v>301</v>
      </c>
      <c r="B39" t="s" s="15">
        <v>302</v>
      </c>
      <c r="C39" t="s" s="16">
        <v>303</v>
      </c>
      <c r="D39" t="s" s="18">
        <f>"+33672263648"</f>
        <v>304</v>
      </c>
      <c r="E39" t="s" s="18">
        <v>305</v>
      </c>
      <c r="F39" t="s" s="18">
        <v>306</v>
      </c>
      <c r="G39" t="s" s="18">
        <v>20</v>
      </c>
      <c r="H39" t="s" s="18">
        <v>20</v>
      </c>
      <c r="I39" t="s" s="18">
        <v>20</v>
      </c>
      <c r="J39" t="s" s="18">
        <v>20</v>
      </c>
      <c r="K39" t="s" s="18">
        <v>307</v>
      </c>
      <c r="L39" t="s" s="20">
        <v>23</v>
      </c>
      <c r="M39" t="s" s="12">
        <v>47</v>
      </c>
      <c r="N39" t="s" s="21">
        <v>26</v>
      </c>
      <c r="O39" t="s" s="18">
        <v>26</v>
      </c>
      <c r="P39" t="s" s="18">
        <v>25</v>
      </c>
      <c r="Q39" s="14"/>
      <c r="R39" s="14"/>
      <c r="S39" s="14"/>
      <c r="T39" s="14"/>
      <c r="U39" s="14"/>
      <c r="V39" s="14"/>
      <c r="W39" s="14"/>
      <c r="X39" s="14"/>
      <c r="Y39" s="6"/>
      <c r="Z39" s="6"/>
    </row>
    <row r="40" ht="30.6" customHeight="1">
      <c r="A40" t="s" s="7">
        <v>308</v>
      </c>
      <c r="B40" t="s" s="15">
        <v>309</v>
      </c>
      <c r="C40" t="s" s="16">
        <v>310</v>
      </c>
      <c r="D40" t="s" s="18">
        <f>"+6281320006152"</f>
        <v>311</v>
      </c>
      <c r="E40" t="s" s="18">
        <f>"Ministry Of Education, Culture, Research, and Technology"</f>
        <v>312</v>
      </c>
      <c r="F40" t="s" s="18">
        <v>313</v>
      </c>
      <c r="G40" t="s" s="18">
        <v>314</v>
      </c>
      <c r="H40" s="19">
        <v>10270</v>
      </c>
      <c r="I40" t="s" s="18">
        <v>315</v>
      </c>
      <c r="J40" t="s" s="18">
        <v>35</v>
      </c>
      <c r="K40" t="s" s="18">
        <v>20</v>
      </c>
      <c r="L40" t="s" s="20">
        <v>23</v>
      </c>
      <c r="M40" t="s" s="12">
        <v>20</v>
      </c>
      <c r="N40" t="s" s="21">
        <v>26</v>
      </c>
      <c r="O40" t="s" s="18">
        <v>25</v>
      </c>
      <c r="P40" t="s" s="18">
        <v>26</v>
      </c>
      <c r="Q40" s="14"/>
      <c r="R40" s="14"/>
      <c r="S40" s="14"/>
      <c r="T40" s="14"/>
      <c r="U40" s="14"/>
      <c r="V40" s="6"/>
      <c r="W40" s="6"/>
      <c r="X40" s="6"/>
      <c r="Y40" s="6"/>
      <c r="Z40" s="6"/>
    </row>
    <row r="41" ht="30.6" customHeight="1">
      <c r="A41" t="s" s="7">
        <v>316</v>
      </c>
      <c r="B41" t="s" s="15">
        <v>317</v>
      </c>
      <c r="C41" t="s" s="16">
        <v>318</v>
      </c>
      <c r="D41" t="s" s="18">
        <v>20</v>
      </c>
      <c r="E41" t="s" s="18">
        <v>319</v>
      </c>
      <c r="F41" t="s" s="18">
        <v>320</v>
      </c>
      <c r="G41" t="s" s="18">
        <v>321</v>
      </c>
      <c r="H41" t="s" s="18">
        <v>20</v>
      </c>
      <c r="I41" t="s" s="18">
        <v>322</v>
      </c>
      <c r="J41" t="s" s="18">
        <v>22</v>
      </c>
      <c r="K41" t="s" s="18">
        <v>20</v>
      </c>
      <c r="L41" t="s" s="20">
        <v>20</v>
      </c>
      <c r="M41" t="s" s="12">
        <v>20</v>
      </c>
      <c r="N41" t="s" s="21">
        <v>20</v>
      </c>
      <c r="O41" t="s" s="18">
        <v>20</v>
      </c>
      <c r="P41" t="s" s="18">
        <v>20</v>
      </c>
      <c r="Q41" s="14"/>
      <c r="R41" s="14"/>
      <c r="S41" s="14"/>
      <c r="T41" s="14"/>
      <c r="U41" s="14"/>
      <c r="V41" s="6"/>
      <c r="W41" s="6"/>
      <c r="X41" s="6"/>
      <c r="Y41" s="6"/>
      <c r="Z41" s="6"/>
    </row>
    <row r="42" ht="30.6" customHeight="1">
      <c r="A42" t="s" s="7">
        <v>323</v>
      </c>
      <c r="B42" t="s" s="15">
        <v>324</v>
      </c>
      <c r="C42" t="s" s="16">
        <v>325</v>
      </c>
      <c r="D42" t="s" s="18">
        <f>"+33687288271"</f>
        <v>326</v>
      </c>
      <c r="E42" t="s" s="18">
        <v>327</v>
      </c>
      <c r="F42" t="s" s="18">
        <v>328</v>
      </c>
      <c r="G42" t="s" s="18">
        <v>329</v>
      </c>
      <c r="H42" s="19">
        <v>60203</v>
      </c>
      <c r="I42" t="s" s="18">
        <v>330</v>
      </c>
      <c r="J42" t="s" s="18">
        <v>22</v>
      </c>
      <c r="K42" t="s" s="18">
        <v>331</v>
      </c>
      <c r="L42" t="s" s="20">
        <v>23</v>
      </c>
      <c r="M42" t="s" s="12">
        <v>47</v>
      </c>
      <c r="N42" t="s" s="21">
        <v>26</v>
      </c>
      <c r="O42" t="s" s="18">
        <v>25</v>
      </c>
      <c r="P42" t="s" s="18">
        <v>25</v>
      </c>
      <c r="Q42" s="14"/>
      <c r="R42" s="14"/>
      <c r="S42" s="14"/>
      <c r="T42" s="14"/>
      <c r="U42" s="14"/>
      <c r="V42" s="6"/>
      <c r="W42" s="6"/>
      <c r="X42" s="6"/>
      <c r="Y42" s="6"/>
      <c r="Z42" s="6"/>
    </row>
    <row r="43" ht="30.6" customHeight="1">
      <c r="A43" t="s" s="7">
        <v>332</v>
      </c>
      <c r="B43" t="s" s="15">
        <v>333</v>
      </c>
      <c r="C43" t="s" s="16">
        <v>334</v>
      </c>
      <c r="D43" t="s" s="18">
        <f>"0549496923"</f>
        <v>335</v>
      </c>
      <c r="E43" t="s" s="18">
        <v>336</v>
      </c>
      <c r="F43" t="s" s="18">
        <v>337</v>
      </c>
      <c r="G43" t="s" s="18">
        <v>338</v>
      </c>
      <c r="H43" s="19">
        <v>86962</v>
      </c>
      <c r="I43" t="s" s="18">
        <v>339</v>
      </c>
      <c r="J43" t="s" s="18">
        <v>22</v>
      </c>
      <c r="K43" t="s" s="18">
        <v>340</v>
      </c>
      <c r="L43" t="s" s="20">
        <v>23</v>
      </c>
      <c r="M43" t="s" s="12">
        <v>130</v>
      </c>
      <c r="N43" t="s" s="21">
        <v>26</v>
      </c>
      <c r="O43" t="s" s="18">
        <v>26</v>
      </c>
      <c r="P43" s="22"/>
      <c r="Q43" s="14"/>
      <c r="R43" s="14"/>
      <c r="S43" s="14"/>
      <c r="T43" s="14"/>
      <c r="U43" s="14"/>
      <c r="V43" s="6"/>
      <c r="W43" s="6"/>
      <c r="X43" s="6"/>
      <c r="Y43" s="6"/>
      <c r="Z43" s="6"/>
    </row>
    <row r="44" ht="30.6" customHeight="1">
      <c r="A44" t="s" s="7">
        <v>341</v>
      </c>
      <c r="B44" t="s" s="15">
        <v>342</v>
      </c>
      <c r="C44" t="s" s="16">
        <v>343</v>
      </c>
      <c r="D44" t="s" s="18">
        <f>"+33 (0)6 16 92 31 61 "</f>
        <v>344</v>
      </c>
      <c r="E44" t="s" s="18">
        <v>336</v>
      </c>
      <c r="F44" t="s" s="18">
        <v>345</v>
      </c>
      <c r="G44" t="s" s="18">
        <v>346</v>
      </c>
      <c r="H44" s="19">
        <v>86073</v>
      </c>
      <c r="I44" t="s" s="18">
        <v>347</v>
      </c>
      <c r="J44" t="s" s="18">
        <v>22</v>
      </c>
      <c r="K44" t="s" s="18">
        <v>348</v>
      </c>
      <c r="L44" t="s" s="20">
        <v>46</v>
      </c>
      <c r="M44" t="s" s="12">
        <v>24</v>
      </c>
      <c r="N44" t="s" s="21">
        <v>25</v>
      </c>
      <c r="O44" t="s" s="18">
        <v>26</v>
      </c>
      <c r="P44" t="s" s="18">
        <v>26</v>
      </c>
      <c r="Q44" s="14"/>
      <c r="R44" s="14"/>
      <c r="S44" s="14"/>
      <c r="T44" s="14"/>
      <c r="U44" s="14"/>
      <c r="V44" s="6"/>
      <c r="W44" s="6"/>
      <c r="X44" s="6"/>
      <c r="Y44" s="6"/>
      <c r="Z44" s="6"/>
    </row>
    <row r="45" ht="30.6" customHeight="1">
      <c r="A45" t="s" s="7">
        <v>349</v>
      </c>
      <c r="B45" t="s" s="15">
        <v>350</v>
      </c>
      <c r="C45" t="s" s="16">
        <v>351</v>
      </c>
      <c r="D45" t="s" s="18">
        <f>"0033767371974"</f>
        <v>352</v>
      </c>
      <c r="E45" t="s" s="18">
        <v>353</v>
      </c>
      <c r="F45" t="s" s="18">
        <v>20</v>
      </c>
      <c r="G45" t="s" s="18">
        <v>354</v>
      </c>
      <c r="H45" s="19">
        <v>59313</v>
      </c>
      <c r="I45" t="s" s="18">
        <v>44</v>
      </c>
      <c r="J45" t="s" s="18">
        <v>22</v>
      </c>
      <c r="K45" t="s" s="18">
        <v>355</v>
      </c>
      <c r="L45" t="s" s="20">
        <v>23</v>
      </c>
      <c r="M45" t="s" s="12">
        <v>20</v>
      </c>
      <c r="N45" t="s" s="21">
        <v>20</v>
      </c>
      <c r="O45" t="s" s="18">
        <v>20</v>
      </c>
      <c r="P45" t="s" s="18">
        <v>20</v>
      </c>
      <c r="Q45" s="14"/>
      <c r="R45" s="6"/>
      <c r="S45" s="6"/>
      <c r="T45" s="6"/>
      <c r="U45" s="6"/>
      <c r="V45" s="6"/>
      <c r="W45" s="6"/>
      <c r="X45" s="6"/>
      <c r="Y45" s="6"/>
      <c r="Z45" s="6"/>
    </row>
    <row r="46" ht="30.6" customHeight="1">
      <c r="A46" t="s" s="7">
        <v>356</v>
      </c>
      <c r="B46" t="s" s="15">
        <v>357</v>
      </c>
      <c r="C46" t="s" s="16">
        <v>358</v>
      </c>
      <c r="D46" t="s" s="18">
        <f>"+33764726705"</f>
        <v>359</v>
      </c>
      <c r="E46" t="s" s="18">
        <v>360</v>
      </c>
      <c r="F46" t="s" s="18">
        <v>361</v>
      </c>
      <c r="G46" t="s" s="18">
        <v>362</v>
      </c>
      <c r="H46" s="19">
        <v>75006</v>
      </c>
      <c r="I46" t="s" s="18">
        <v>363</v>
      </c>
      <c r="J46" t="s" s="18">
        <v>22</v>
      </c>
      <c r="K46" t="s" s="18">
        <v>364</v>
      </c>
      <c r="L46" t="s" s="20">
        <v>23</v>
      </c>
      <c r="M46" t="s" s="12">
        <v>100</v>
      </c>
      <c r="N46" t="s" s="21">
        <v>25</v>
      </c>
      <c r="O46" t="s" s="18">
        <v>26</v>
      </c>
      <c r="P46" t="s" s="18">
        <v>25</v>
      </c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44.6" customHeight="1">
      <c r="A47" t="s" s="7">
        <v>365</v>
      </c>
      <c r="B47" t="s" s="15">
        <v>366</v>
      </c>
      <c r="C47" t="s" s="16">
        <v>367</v>
      </c>
      <c r="D47" t="s" s="18">
        <f>"+333 81 66 52 51 "</f>
        <v>368</v>
      </c>
      <c r="E47" t="s" s="18">
        <v>369</v>
      </c>
      <c r="F47" t="s" s="18">
        <v>370</v>
      </c>
      <c r="G47" t="s" s="18">
        <v>371</v>
      </c>
      <c r="H47" s="19">
        <v>25030</v>
      </c>
      <c r="I47" t="s" s="18">
        <v>372</v>
      </c>
      <c r="J47" t="s" s="18">
        <v>22</v>
      </c>
      <c r="K47" t="s" s="18">
        <v>373</v>
      </c>
      <c r="L47" t="s" s="20">
        <v>23</v>
      </c>
      <c r="M47" t="s" s="12">
        <v>24</v>
      </c>
      <c r="N47" t="s" s="21">
        <v>26</v>
      </c>
      <c r="O47" t="s" s="18">
        <v>26</v>
      </c>
      <c r="P47" t="s" s="18">
        <v>26</v>
      </c>
      <c r="Q47" s="14"/>
      <c r="R47" s="6"/>
      <c r="S47" s="6"/>
      <c r="T47" s="6"/>
      <c r="U47" s="6"/>
      <c r="V47" s="6"/>
      <c r="W47" s="6"/>
      <c r="X47" s="6"/>
      <c r="Y47" s="6"/>
      <c r="Z47" s="6"/>
    </row>
    <row r="48" ht="30.6" customHeight="1">
      <c r="A48" t="s" s="7">
        <v>374</v>
      </c>
      <c r="B48" t="s" s="15">
        <v>375</v>
      </c>
      <c r="C48" t="s" s="16">
        <v>376</v>
      </c>
      <c r="D48" t="s" s="18">
        <f>"0761616614"</f>
        <v>377</v>
      </c>
      <c r="E48" t="s" s="18">
        <v>20</v>
      </c>
      <c r="F48" t="s" s="18">
        <v>20</v>
      </c>
      <c r="G48" t="s" s="18">
        <v>20</v>
      </c>
      <c r="H48" t="s" s="18">
        <v>20</v>
      </c>
      <c r="I48" t="s" s="18">
        <v>20</v>
      </c>
      <c r="J48" t="s" s="18">
        <v>20</v>
      </c>
      <c r="K48" t="s" s="18">
        <v>378</v>
      </c>
      <c r="L48" t="s" s="20">
        <v>23</v>
      </c>
      <c r="M48" t="s" s="12">
        <v>57</v>
      </c>
      <c r="N48" t="s" s="21">
        <v>26</v>
      </c>
      <c r="O48" t="s" s="18">
        <v>26</v>
      </c>
      <c r="P48" t="s" s="18">
        <v>26</v>
      </c>
      <c r="Q48" s="14"/>
      <c r="R48" s="6"/>
      <c r="S48" s="6"/>
      <c r="T48" s="6"/>
      <c r="U48" s="6"/>
      <c r="V48" s="6"/>
      <c r="W48" s="6"/>
      <c r="X48" s="6"/>
      <c r="Y48" s="6"/>
      <c r="Z48" s="6"/>
    </row>
    <row r="49" ht="30.6" customHeight="1">
      <c r="A49" t="s" s="7">
        <v>379</v>
      </c>
      <c r="B49" t="s" s="15">
        <v>302</v>
      </c>
      <c r="C49" t="s" s="16">
        <v>380</v>
      </c>
      <c r="D49" t="s" s="18">
        <f>"+33772087517"</f>
        <v>381</v>
      </c>
      <c r="E49" t="s" s="18">
        <v>382</v>
      </c>
      <c r="F49" t="s" s="18">
        <v>383</v>
      </c>
      <c r="G49" t="s" s="18">
        <v>384</v>
      </c>
      <c r="H49" s="19">
        <v>34398</v>
      </c>
      <c r="I49" t="s" s="18">
        <v>385</v>
      </c>
      <c r="J49" t="s" s="18">
        <v>22</v>
      </c>
      <c r="K49" t="s" s="18">
        <v>386</v>
      </c>
      <c r="L49" t="s" s="20">
        <v>23</v>
      </c>
      <c r="M49" t="s" s="12">
        <v>24</v>
      </c>
      <c r="N49" t="s" s="21">
        <v>25</v>
      </c>
      <c r="O49" t="s" s="18">
        <v>26</v>
      </c>
      <c r="P49" t="s" s="18">
        <v>25</v>
      </c>
      <c r="Q49" s="14"/>
      <c r="R49" s="14"/>
      <c r="S49" s="14"/>
      <c r="T49" s="14"/>
      <c r="U49" s="14"/>
      <c r="V49" s="14"/>
      <c r="W49" s="14"/>
      <c r="X49" s="14"/>
      <c r="Y49" s="6"/>
      <c r="Z49" s="6"/>
    </row>
    <row r="50" ht="30.6" customHeight="1">
      <c r="A50" t="s" s="7">
        <v>387</v>
      </c>
      <c r="B50" t="s" s="15">
        <v>388</v>
      </c>
      <c r="C50" t="s" s="16">
        <v>389</v>
      </c>
      <c r="D50" t="s" s="18">
        <f>"+33666101573"</f>
        <v>390</v>
      </c>
      <c r="E50" t="s" s="18">
        <v>391</v>
      </c>
      <c r="F50" t="s" s="18">
        <v>392</v>
      </c>
      <c r="G50" t="s" s="18">
        <v>393</v>
      </c>
      <c r="H50" s="19">
        <v>65000</v>
      </c>
      <c r="I50" t="s" s="18">
        <v>394</v>
      </c>
      <c r="J50" t="s" s="18">
        <v>22</v>
      </c>
      <c r="K50" t="s" s="18">
        <v>395</v>
      </c>
      <c r="L50" t="s" s="20">
        <v>23</v>
      </c>
      <c r="M50" t="s" s="12">
        <v>47</v>
      </c>
      <c r="N50" t="s" s="21">
        <v>25</v>
      </c>
      <c r="O50" t="s" s="18">
        <v>25</v>
      </c>
      <c r="P50" t="s" s="18">
        <v>25</v>
      </c>
      <c r="Q50" s="14"/>
      <c r="R50" s="14"/>
      <c r="S50" s="14"/>
      <c r="T50" s="14"/>
      <c r="U50" s="14"/>
      <c r="V50" s="6"/>
      <c r="W50" s="6"/>
      <c r="X50" s="6"/>
      <c r="Y50" s="6"/>
      <c r="Z50" s="6"/>
    </row>
    <row r="51" ht="30.6" customHeight="1">
      <c r="A51" t="s" s="7">
        <v>396</v>
      </c>
      <c r="B51" t="s" s="15">
        <v>397</v>
      </c>
      <c r="C51" t="s" s="16">
        <v>398</v>
      </c>
      <c r="D51" s="19">
        <v>33362531724</v>
      </c>
      <c r="E51" t="s" s="18">
        <v>399</v>
      </c>
      <c r="F51" t="s" s="18">
        <v>135</v>
      </c>
      <c r="G51" t="s" s="18">
        <v>400</v>
      </c>
      <c r="H51" s="19">
        <v>59652</v>
      </c>
      <c r="I51" t="s" s="18">
        <v>401</v>
      </c>
      <c r="J51" t="s" s="18">
        <v>22</v>
      </c>
      <c r="K51" t="s" s="18">
        <v>402</v>
      </c>
      <c r="L51" t="s" s="20">
        <v>23</v>
      </c>
      <c r="M51" t="s" s="12">
        <v>259</v>
      </c>
      <c r="N51" t="s" s="21">
        <v>26</v>
      </c>
      <c r="O51" t="s" s="18">
        <v>25</v>
      </c>
      <c r="P51" t="s" s="18">
        <v>25</v>
      </c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44.6" customHeight="1">
      <c r="A52" t="s" s="7">
        <v>403</v>
      </c>
      <c r="B52" t="s" s="15">
        <v>404</v>
      </c>
      <c r="C52" t="s" s="16">
        <v>405</v>
      </c>
      <c r="D52" t="s" s="18">
        <f>"+33297017155"</f>
        <v>406</v>
      </c>
      <c r="E52" t="s" s="18">
        <v>407</v>
      </c>
      <c r="F52" t="s" s="18">
        <v>408</v>
      </c>
      <c r="G52" t="s" s="18">
        <v>409</v>
      </c>
      <c r="H52" s="19">
        <v>56017</v>
      </c>
      <c r="I52" t="s" s="18">
        <v>410</v>
      </c>
      <c r="J52" t="s" s="18">
        <v>22</v>
      </c>
      <c r="K52" t="s" s="18">
        <v>411</v>
      </c>
      <c r="L52" t="s" s="20">
        <v>23</v>
      </c>
      <c r="M52" t="s" s="12">
        <v>130</v>
      </c>
      <c r="N52" t="s" s="21">
        <v>20</v>
      </c>
      <c r="O52" t="s" s="18">
        <v>25</v>
      </c>
      <c r="P52" t="s" s="18">
        <v>20</v>
      </c>
      <c r="Q52" s="14"/>
      <c r="R52" s="14"/>
      <c r="S52" s="14"/>
      <c r="T52" s="14"/>
      <c r="U52" s="14"/>
      <c r="V52" s="14"/>
      <c r="W52" s="14"/>
      <c r="X52" s="14"/>
      <c r="Y52" s="6"/>
      <c r="Z52" s="6"/>
    </row>
    <row r="53" ht="30.6" customHeight="1">
      <c r="A53" t="s" s="7">
        <v>412</v>
      </c>
      <c r="B53" t="s" s="15">
        <v>413</v>
      </c>
      <c r="C53" t="s" s="16">
        <v>414</v>
      </c>
      <c r="D53" t="s" s="18">
        <f>"+628127038340"</f>
        <v>415</v>
      </c>
      <c r="E53" t="s" s="18">
        <v>416</v>
      </c>
      <c r="F53" t="s" s="18">
        <v>417</v>
      </c>
      <c r="G53" t="s" s="18">
        <v>418</v>
      </c>
      <c r="H53" s="19">
        <v>29461</v>
      </c>
      <c r="I53" t="s" s="18">
        <v>419</v>
      </c>
      <c r="J53" t="s" s="18">
        <v>35</v>
      </c>
      <c r="K53" s="22"/>
      <c r="L53" t="s" s="20">
        <v>23</v>
      </c>
      <c r="M53" t="s" s="12">
        <v>75</v>
      </c>
      <c r="N53" t="s" s="21">
        <v>26</v>
      </c>
      <c r="O53" t="s" s="18">
        <v>26</v>
      </c>
      <c r="P53" t="s" s="18">
        <v>26</v>
      </c>
      <c r="Q53" s="14"/>
      <c r="R53" s="14"/>
      <c r="S53" s="14"/>
      <c r="T53" s="14"/>
      <c r="U53" s="14"/>
      <c r="V53" s="6"/>
      <c r="W53" s="6"/>
      <c r="X53" s="6"/>
      <c r="Y53" s="6"/>
      <c r="Z53" s="6"/>
    </row>
    <row r="54" ht="30.6" customHeight="1">
      <c r="A54" t="s" s="7">
        <v>420</v>
      </c>
      <c r="B54" t="s" s="15">
        <v>421</v>
      </c>
      <c r="C54" t="s" s="16">
        <v>422</v>
      </c>
      <c r="D54" s="22"/>
      <c r="E54" t="s" s="18">
        <v>423</v>
      </c>
      <c r="F54" t="s" s="18">
        <v>424</v>
      </c>
      <c r="G54" s="22"/>
      <c r="H54" s="22"/>
      <c r="I54" s="22"/>
      <c r="J54" t="s" s="18">
        <v>22</v>
      </c>
      <c r="K54" t="s" s="18">
        <v>425</v>
      </c>
      <c r="L54" t="s" s="20">
        <v>23</v>
      </c>
      <c r="M54" t="s" s="12">
        <v>24</v>
      </c>
      <c r="N54" t="s" s="21">
        <v>25</v>
      </c>
      <c r="O54" t="s" s="18">
        <v>26</v>
      </c>
      <c r="P54" t="s" s="18">
        <v>26</v>
      </c>
      <c r="Q54" s="14"/>
      <c r="R54" s="14"/>
      <c r="S54" s="14"/>
      <c r="T54" s="14"/>
      <c r="U54" s="14"/>
      <c r="V54" s="14"/>
      <c r="W54" s="14"/>
      <c r="X54" s="14"/>
      <c r="Y54" s="6"/>
      <c r="Z54" s="6"/>
    </row>
    <row r="55" ht="30.6" customHeight="1">
      <c r="A55" t="s" s="7">
        <v>426</v>
      </c>
      <c r="B55" t="s" s="15">
        <v>427</v>
      </c>
      <c r="C55" t="s" s="16">
        <v>428</v>
      </c>
      <c r="D55" t="s" s="18">
        <f>"+6281338334777"</f>
        <v>429</v>
      </c>
      <c r="E55" t="s" s="18">
        <v>430</v>
      </c>
      <c r="F55" t="s" s="18">
        <v>100</v>
      </c>
      <c r="G55" t="s" s="18">
        <v>431</v>
      </c>
      <c r="H55" s="19">
        <v>80364</v>
      </c>
      <c r="I55" t="s" s="18">
        <v>432</v>
      </c>
      <c r="J55" t="s" s="18">
        <v>35</v>
      </c>
      <c r="K55" t="s" s="18">
        <v>433</v>
      </c>
      <c r="L55" t="s" s="20">
        <v>23</v>
      </c>
      <c r="M55" t="s" s="12">
        <v>100</v>
      </c>
      <c r="N55" t="s" s="21">
        <v>26</v>
      </c>
      <c r="O55" t="s" s="18">
        <v>25</v>
      </c>
      <c r="P55" t="s" s="18">
        <v>25</v>
      </c>
      <c r="Q55" s="14"/>
      <c r="R55" s="14"/>
      <c r="S55" s="14"/>
      <c r="T55" s="14"/>
      <c r="U55" s="14"/>
      <c r="V55" s="14"/>
      <c r="W55" s="14"/>
      <c r="X55" s="14"/>
      <c r="Y55" s="6"/>
      <c r="Z55" s="6"/>
    </row>
    <row r="56" ht="30.6" customHeight="1">
      <c r="A56" t="s" s="7">
        <v>434</v>
      </c>
      <c r="B56" t="s" s="15">
        <v>435</v>
      </c>
      <c r="C56" t="s" s="16">
        <v>436</v>
      </c>
      <c r="D56" t="s" s="18">
        <f>"+6281319603495"</f>
        <v>437</v>
      </c>
      <c r="E56" t="s" s="18">
        <v>89</v>
      </c>
      <c r="F56" t="s" s="18">
        <v>438</v>
      </c>
      <c r="G56" t="s" s="18">
        <v>91</v>
      </c>
      <c r="H56" s="19">
        <v>60111</v>
      </c>
      <c r="I56" t="s" s="18">
        <v>92</v>
      </c>
      <c r="J56" t="s" s="18">
        <v>35</v>
      </c>
      <c r="K56" t="s" s="18">
        <v>439</v>
      </c>
      <c r="L56" t="s" s="20">
        <v>23</v>
      </c>
      <c r="M56" t="s" s="12">
        <v>75</v>
      </c>
      <c r="N56" t="s" s="21">
        <v>26</v>
      </c>
      <c r="O56" t="s" s="18">
        <v>26</v>
      </c>
      <c r="P56" t="s" s="18">
        <v>26</v>
      </c>
      <c r="Q56" s="14"/>
      <c r="R56" s="14"/>
      <c r="S56" s="14"/>
      <c r="T56" s="14"/>
      <c r="U56" s="14"/>
      <c r="V56" s="6"/>
      <c r="W56" s="6"/>
      <c r="X56" s="6"/>
      <c r="Y56" s="6"/>
      <c r="Z56" s="6"/>
    </row>
    <row r="57" ht="30.6" customHeight="1">
      <c r="A57" t="s" s="7">
        <v>440</v>
      </c>
      <c r="B57" t="s" s="15">
        <v>441</v>
      </c>
      <c r="C57" t="s" s="16">
        <v>442</v>
      </c>
      <c r="D57" t="s" s="18">
        <f t="shared" si="28"/>
        <v>254</v>
      </c>
      <c r="E57" t="s" s="18">
        <v>255</v>
      </c>
      <c r="F57" t="s" s="18">
        <v>443</v>
      </c>
      <c r="G57" t="s" s="18">
        <v>257</v>
      </c>
      <c r="H57" s="19">
        <v>55183</v>
      </c>
      <c r="I57" t="s" s="18">
        <v>212</v>
      </c>
      <c r="J57" t="s" s="18">
        <v>35</v>
      </c>
      <c r="K57" t="s" s="18">
        <v>444</v>
      </c>
      <c r="L57" t="s" s="20">
        <v>23</v>
      </c>
      <c r="M57" t="s" s="12">
        <v>57</v>
      </c>
      <c r="N57" t="s" s="21">
        <v>26</v>
      </c>
      <c r="O57" t="s" s="18">
        <v>26</v>
      </c>
      <c r="P57" t="s" s="18">
        <v>25</v>
      </c>
      <c r="Q57" s="14"/>
      <c r="R57" s="14"/>
      <c r="S57" s="14"/>
      <c r="T57" s="14"/>
      <c r="U57" s="14"/>
      <c r="V57" s="6"/>
      <c r="W57" s="6"/>
      <c r="X57" s="6"/>
      <c r="Y57" s="6"/>
      <c r="Z57" s="6"/>
    </row>
    <row r="58" ht="16.6" customHeight="1">
      <c r="A58" t="s" s="7">
        <v>445</v>
      </c>
      <c r="B58" t="s" s="15">
        <v>446</v>
      </c>
      <c r="C58" t="s" s="16">
        <v>447</v>
      </c>
      <c r="D58" s="22"/>
      <c r="E58" t="s" s="18">
        <v>448</v>
      </c>
      <c r="F58" s="22"/>
      <c r="G58" s="22"/>
      <c r="H58" s="22"/>
      <c r="I58" t="s" s="18">
        <v>20</v>
      </c>
      <c r="J58" t="s" s="18">
        <v>22</v>
      </c>
      <c r="K58" t="s" s="18">
        <v>20</v>
      </c>
      <c r="L58" t="s" s="20">
        <v>20</v>
      </c>
      <c r="M58" t="s" s="12">
        <v>20</v>
      </c>
      <c r="N58" s="23"/>
      <c r="O58" s="22"/>
      <c r="P58" s="22"/>
      <c r="Q58" s="14"/>
      <c r="R58" s="14"/>
      <c r="S58" s="14"/>
      <c r="T58" s="14"/>
      <c r="U58" s="14"/>
      <c r="V58" s="6"/>
      <c r="W58" s="6"/>
      <c r="X58" s="6"/>
      <c r="Y58" s="6"/>
      <c r="Z58" s="6"/>
    </row>
    <row r="59" ht="30.6" customHeight="1">
      <c r="A59" t="s" s="7">
        <v>449</v>
      </c>
      <c r="B59" t="s" s="15">
        <v>450</v>
      </c>
      <c r="C59" t="s" s="16">
        <v>451</v>
      </c>
      <c r="D59" t="s" s="18">
        <f>"+33616798127"</f>
        <v>452</v>
      </c>
      <c r="E59" t="s" s="18">
        <v>41</v>
      </c>
      <c r="F59" t="s" s="18">
        <v>453</v>
      </c>
      <c r="G59" t="s" s="18">
        <v>20</v>
      </c>
      <c r="H59" s="19">
        <v>59300</v>
      </c>
      <c r="I59" t="s" s="18">
        <v>44</v>
      </c>
      <c r="J59" t="s" s="18">
        <v>22</v>
      </c>
      <c r="K59" t="s" s="18">
        <v>20</v>
      </c>
      <c r="L59" t="s" s="20">
        <v>23</v>
      </c>
      <c r="M59" t="s" s="12">
        <v>47</v>
      </c>
      <c r="N59" t="s" s="21">
        <v>25</v>
      </c>
      <c r="O59" t="s" s="18">
        <v>25</v>
      </c>
      <c r="P59" t="s" s="18">
        <v>25</v>
      </c>
      <c r="Q59" s="14"/>
      <c r="R59" s="14"/>
      <c r="S59" s="14"/>
      <c r="T59" s="14"/>
      <c r="U59" s="14"/>
      <c r="V59" s="6"/>
      <c r="W59" s="6"/>
      <c r="X59" s="6"/>
      <c r="Y59" s="6"/>
      <c r="Z59" s="6"/>
    </row>
    <row r="60" ht="30.6" customHeight="1">
      <c r="A60" t="s" s="7">
        <v>454</v>
      </c>
      <c r="B60" t="s" s="15">
        <v>455</v>
      </c>
      <c r="C60" t="s" s="16">
        <v>456</v>
      </c>
      <c r="D60" t="s" s="18">
        <f>"+33612074149"</f>
        <v>457</v>
      </c>
      <c r="E60" t="s" s="18">
        <v>458</v>
      </c>
      <c r="F60" t="s" s="18">
        <v>459</v>
      </c>
      <c r="G60" t="s" s="18">
        <v>460</v>
      </c>
      <c r="H60" s="19">
        <v>31500</v>
      </c>
      <c r="I60" t="s" s="18">
        <v>461</v>
      </c>
      <c r="J60" t="s" s="18">
        <v>22</v>
      </c>
      <c r="K60" t="s" s="18">
        <v>462</v>
      </c>
      <c r="L60" t="s" s="20">
        <v>23</v>
      </c>
      <c r="M60" t="s" s="12">
        <v>20</v>
      </c>
      <c r="N60" t="s" s="21">
        <v>25</v>
      </c>
      <c r="O60" t="s" s="18">
        <v>25</v>
      </c>
      <c r="P60" t="s" s="18">
        <v>25</v>
      </c>
      <c r="Q60" s="14"/>
      <c r="R60" s="14"/>
      <c r="S60" s="14"/>
      <c r="T60" s="14"/>
      <c r="U60" s="14"/>
      <c r="V60" s="6"/>
      <c r="W60" s="6"/>
      <c r="X60" s="6"/>
      <c r="Y60" s="6"/>
      <c r="Z60" s="6"/>
    </row>
    <row r="61" ht="30.6" customHeight="1">
      <c r="A61" t="s" s="7">
        <v>463</v>
      </c>
      <c r="B61" t="s" s="15">
        <v>113</v>
      </c>
      <c r="C61" t="s" s="16">
        <v>464</v>
      </c>
      <c r="D61" t="s" s="18">
        <f>"+62 811-909-182"</f>
        <v>465</v>
      </c>
      <c r="E61" t="s" s="18">
        <v>466</v>
      </c>
      <c r="F61" t="s" s="18">
        <v>467</v>
      </c>
      <c r="G61" t="s" s="18">
        <v>468</v>
      </c>
      <c r="H61" s="19">
        <v>17432</v>
      </c>
      <c r="I61" t="s" s="18">
        <v>469</v>
      </c>
      <c r="J61" t="s" s="18">
        <v>35</v>
      </c>
      <c r="K61" t="s" s="18">
        <v>470</v>
      </c>
      <c r="L61" t="s" s="20">
        <v>46</v>
      </c>
      <c r="M61" t="s" s="12">
        <v>20</v>
      </c>
      <c r="N61" t="s" s="21">
        <v>25</v>
      </c>
      <c r="O61" t="s" s="18">
        <v>26</v>
      </c>
      <c r="P61" t="s" s="18">
        <v>26</v>
      </c>
      <c r="Q61" s="14"/>
      <c r="R61" s="14"/>
      <c r="S61" s="14"/>
      <c r="T61" s="14"/>
      <c r="U61" s="14"/>
      <c r="V61" s="6"/>
      <c r="W61" s="6"/>
      <c r="X61" s="6"/>
      <c r="Y61" s="6"/>
      <c r="Z61" s="6"/>
    </row>
    <row r="62" ht="30.6" customHeight="1">
      <c r="A62" t="s" s="7">
        <v>471</v>
      </c>
      <c r="B62" t="s" s="15">
        <v>472</v>
      </c>
      <c r="C62" t="s" s="16">
        <v>473</v>
      </c>
      <c r="D62" t="s" s="18">
        <v>20</v>
      </c>
      <c r="E62" t="s" s="18">
        <v>474</v>
      </c>
      <c r="F62" t="s" s="18">
        <v>475</v>
      </c>
      <c r="G62" t="s" s="18">
        <v>476</v>
      </c>
      <c r="H62" s="19">
        <v>10350</v>
      </c>
      <c r="I62" t="s" s="18">
        <v>477</v>
      </c>
      <c r="J62" t="s" s="18">
        <v>35</v>
      </c>
      <c r="K62" t="s" s="18">
        <v>478</v>
      </c>
      <c r="L62" t="s" s="20">
        <v>46</v>
      </c>
      <c r="M62" t="s" s="12">
        <v>20</v>
      </c>
      <c r="N62" t="s" s="21">
        <v>20</v>
      </c>
      <c r="O62" t="s" s="18">
        <v>26</v>
      </c>
      <c r="P62" t="s" s="18">
        <v>20</v>
      </c>
      <c r="Q62" s="14"/>
      <c r="R62" s="14"/>
      <c r="S62" s="14"/>
      <c r="T62" s="14"/>
      <c r="U62" s="14"/>
      <c r="V62" s="6"/>
      <c r="W62" s="6"/>
      <c r="X62" s="6"/>
      <c r="Y62" s="6"/>
      <c r="Z62" s="6"/>
    </row>
    <row r="63" ht="58.6" customHeight="1">
      <c r="A63" t="s" s="7">
        <v>479</v>
      </c>
      <c r="B63" t="s" s="15">
        <v>480</v>
      </c>
      <c r="C63" t="s" s="16">
        <v>481</v>
      </c>
      <c r="D63" t="s" s="18">
        <f>"+33610676349"</f>
        <v>482</v>
      </c>
      <c r="E63" t="s" s="18">
        <v>483</v>
      </c>
      <c r="F63" t="s" s="18">
        <v>484</v>
      </c>
      <c r="G63" t="s" s="18">
        <v>485</v>
      </c>
      <c r="H63" s="19">
        <v>75252</v>
      </c>
      <c r="I63" t="s" s="18">
        <v>486</v>
      </c>
      <c r="J63" t="s" s="18">
        <v>22</v>
      </c>
      <c r="K63" t="s" s="18">
        <v>487</v>
      </c>
      <c r="L63" t="s" s="20">
        <v>23</v>
      </c>
      <c r="M63" t="s" s="12">
        <v>130</v>
      </c>
      <c r="N63" t="s" s="21">
        <v>20</v>
      </c>
      <c r="O63" t="s" s="18">
        <v>25</v>
      </c>
      <c r="P63" t="s" s="18">
        <v>25</v>
      </c>
      <c r="Q63" s="14"/>
      <c r="R63" s="14"/>
      <c r="S63" s="14"/>
      <c r="T63" s="14"/>
      <c r="U63" s="14"/>
      <c r="V63" s="6"/>
      <c r="W63" s="6"/>
      <c r="X63" s="6"/>
      <c r="Y63" s="6"/>
      <c r="Z63" s="6"/>
    </row>
    <row r="64" ht="30.6" customHeight="1">
      <c r="A64" t="s" s="7">
        <v>488</v>
      </c>
      <c r="B64" t="s" s="15">
        <v>489</v>
      </c>
      <c r="C64" t="s" s="16">
        <v>490</v>
      </c>
      <c r="D64" t="s" s="18">
        <f>"081333987866"</f>
        <v>491</v>
      </c>
      <c r="E64" t="s" s="18">
        <v>492</v>
      </c>
      <c r="F64" t="s" s="18">
        <v>493</v>
      </c>
      <c r="G64" t="s" s="18">
        <v>494</v>
      </c>
      <c r="H64" s="19">
        <v>64215</v>
      </c>
      <c r="I64" t="s" s="18">
        <v>495</v>
      </c>
      <c r="J64" t="s" s="18">
        <v>35</v>
      </c>
      <c r="K64" t="s" s="18">
        <v>496</v>
      </c>
      <c r="L64" t="s" s="20">
        <v>23</v>
      </c>
      <c r="M64" t="s" s="12">
        <v>24</v>
      </c>
      <c r="N64" t="s" s="21">
        <v>26</v>
      </c>
      <c r="O64" t="s" s="18">
        <v>26</v>
      </c>
      <c r="P64" t="s" s="18">
        <v>25</v>
      </c>
      <c r="Q64" s="14"/>
      <c r="R64" s="6"/>
      <c r="S64" s="6"/>
      <c r="T64" s="6"/>
      <c r="U64" s="6"/>
      <c r="V64" s="6"/>
      <c r="W64" s="6"/>
      <c r="X64" s="6"/>
      <c r="Y64" s="6"/>
      <c r="Z64" s="6"/>
    </row>
    <row r="65" ht="30.6" customHeight="1">
      <c r="A65" t="s" s="7">
        <v>497</v>
      </c>
      <c r="B65" t="s" s="15">
        <v>498</v>
      </c>
      <c r="C65" t="s" s="16">
        <v>499</v>
      </c>
      <c r="D65" t="s" s="18">
        <f t="shared" si="56" ref="D65:D66">"+6281340083646"</f>
        <v>500</v>
      </c>
      <c r="E65" t="s" s="18">
        <v>501</v>
      </c>
      <c r="F65" t="s" s="18">
        <v>502</v>
      </c>
      <c r="G65" t="s" s="18">
        <v>503</v>
      </c>
      <c r="H65" s="19">
        <v>95662</v>
      </c>
      <c r="I65" t="s" s="18">
        <v>102</v>
      </c>
      <c r="J65" t="s" s="18">
        <v>35</v>
      </c>
      <c r="K65" t="s" s="18">
        <v>504</v>
      </c>
      <c r="L65" t="s" s="20">
        <v>23</v>
      </c>
      <c r="M65" t="s" s="12">
        <v>100</v>
      </c>
      <c r="N65" t="s" s="21">
        <v>26</v>
      </c>
      <c r="O65" t="s" s="18">
        <v>26</v>
      </c>
      <c r="P65" t="s" s="18">
        <v>26</v>
      </c>
      <c r="Q65" s="14"/>
      <c r="R65" s="14"/>
      <c r="S65" s="14"/>
      <c r="T65" s="14"/>
      <c r="U65" s="14"/>
      <c r="V65" s="14"/>
      <c r="W65" s="14"/>
      <c r="X65" s="14"/>
      <c r="Y65" s="6"/>
      <c r="Z65" s="6"/>
    </row>
    <row r="66" ht="30.6" customHeight="1">
      <c r="A66" t="s" s="7">
        <v>497</v>
      </c>
      <c r="B66" t="s" s="15">
        <v>498</v>
      </c>
      <c r="C66" t="s" s="16">
        <v>499</v>
      </c>
      <c r="D66" t="s" s="18">
        <f t="shared" si="56"/>
        <v>500</v>
      </c>
      <c r="E66" t="s" s="18">
        <v>501</v>
      </c>
      <c r="F66" t="s" s="18">
        <v>502</v>
      </c>
      <c r="G66" t="s" s="18">
        <v>503</v>
      </c>
      <c r="H66" s="19">
        <v>95662</v>
      </c>
      <c r="I66" t="s" s="18">
        <v>102</v>
      </c>
      <c r="J66" t="s" s="18">
        <v>35</v>
      </c>
      <c r="K66" t="s" s="18">
        <v>504</v>
      </c>
      <c r="L66" t="s" s="20">
        <v>23</v>
      </c>
      <c r="M66" t="s" s="12">
        <v>100</v>
      </c>
      <c r="N66" t="s" s="21">
        <v>26</v>
      </c>
      <c r="O66" t="s" s="18">
        <v>26</v>
      </c>
      <c r="P66" t="s" s="18">
        <v>26</v>
      </c>
      <c r="Q66" s="14"/>
      <c r="R66" s="14"/>
      <c r="S66" s="14"/>
      <c r="T66" s="14"/>
      <c r="U66" s="14"/>
      <c r="V66" s="6"/>
      <c r="W66" s="6"/>
      <c r="X66" s="6"/>
      <c r="Y66" s="6"/>
      <c r="Z66" s="6"/>
    </row>
    <row r="67" ht="30.6" customHeight="1">
      <c r="A67" t="s" s="7">
        <v>505</v>
      </c>
      <c r="B67" t="s" s="15">
        <v>506</v>
      </c>
      <c r="C67" t="s" s="16">
        <v>507</v>
      </c>
      <c r="D67" t="s" s="18">
        <v>20</v>
      </c>
      <c r="E67" t="s" s="18">
        <v>508</v>
      </c>
      <c r="F67" t="s" s="18">
        <v>417</v>
      </c>
      <c r="G67" t="s" s="18">
        <v>509</v>
      </c>
      <c r="H67" s="19">
        <v>81116</v>
      </c>
      <c r="I67" t="s" s="18">
        <v>510</v>
      </c>
      <c r="J67" t="s" s="18">
        <v>35</v>
      </c>
      <c r="K67" t="s" s="18">
        <v>511</v>
      </c>
      <c r="L67" t="s" s="20">
        <v>23</v>
      </c>
      <c r="M67" t="s" s="12">
        <v>75</v>
      </c>
      <c r="N67" t="s" s="21">
        <v>26</v>
      </c>
      <c r="O67" t="s" s="18">
        <v>26</v>
      </c>
      <c r="P67" t="s" s="18">
        <v>26</v>
      </c>
      <c r="Q67" s="14"/>
      <c r="R67" s="14"/>
      <c r="S67" s="14"/>
      <c r="T67" s="14"/>
      <c r="U67" s="14"/>
      <c r="V67" s="6"/>
      <c r="W67" s="6"/>
      <c r="X67" s="6"/>
      <c r="Y67" s="6"/>
      <c r="Z67" s="6"/>
    </row>
    <row r="68" ht="30.6" customHeight="1">
      <c r="A68" t="s" s="7">
        <v>512</v>
      </c>
      <c r="B68" t="s" s="15">
        <v>513</v>
      </c>
      <c r="C68" t="s" s="16">
        <v>514</v>
      </c>
      <c r="D68" t="s" s="18">
        <f>"+33327511374"</f>
        <v>515</v>
      </c>
      <c r="E68" t="s" s="18">
        <v>516</v>
      </c>
      <c r="F68" t="s" s="18">
        <v>135</v>
      </c>
      <c r="G68" t="s" s="18">
        <v>299</v>
      </c>
      <c r="H68" s="19">
        <v>59313</v>
      </c>
      <c r="I68" t="s" s="18">
        <v>44</v>
      </c>
      <c r="J68" t="s" s="18">
        <v>22</v>
      </c>
      <c r="K68" t="s" s="18">
        <v>517</v>
      </c>
      <c r="L68" t="s" s="20">
        <v>23</v>
      </c>
      <c r="M68" t="s" s="12">
        <v>75</v>
      </c>
      <c r="N68" t="s" s="21">
        <v>26</v>
      </c>
      <c r="O68" t="s" s="18">
        <v>26</v>
      </c>
      <c r="P68" t="s" s="18">
        <v>26</v>
      </c>
      <c r="Q68" s="14"/>
      <c r="R68" s="14"/>
      <c r="S68" s="14"/>
      <c r="T68" s="14"/>
      <c r="U68" s="14"/>
      <c r="V68" s="6"/>
      <c r="W68" s="6"/>
      <c r="X68" s="6"/>
      <c r="Y68" s="6"/>
      <c r="Z68" s="6"/>
    </row>
    <row r="69" ht="30.6" customHeight="1">
      <c r="A69" t="s" s="7">
        <v>518</v>
      </c>
      <c r="B69" t="s" s="15">
        <v>519</v>
      </c>
      <c r="C69" t="s" s="16">
        <v>520</v>
      </c>
      <c r="D69" t="s" s="18">
        <v>20</v>
      </c>
      <c r="E69" t="s" s="18">
        <v>20</v>
      </c>
      <c r="F69" t="s" s="18">
        <v>20</v>
      </c>
      <c r="G69" t="s" s="18">
        <v>20</v>
      </c>
      <c r="H69" t="s" s="18">
        <v>20</v>
      </c>
      <c r="I69" t="s" s="18">
        <v>20</v>
      </c>
      <c r="J69" t="s" s="18">
        <v>22</v>
      </c>
      <c r="K69" t="s" s="18">
        <v>20</v>
      </c>
      <c r="L69" t="s" s="20">
        <v>23</v>
      </c>
      <c r="M69" t="s" s="12">
        <v>47</v>
      </c>
      <c r="N69" t="s" s="21">
        <v>25</v>
      </c>
      <c r="O69" t="s" s="18">
        <v>25</v>
      </c>
      <c r="P69" t="s" s="18">
        <v>20</v>
      </c>
      <c r="Q69" s="14"/>
      <c r="R69" s="14"/>
      <c r="S69" s="14"/>
      <c r="T69" s="14"/>
      <c r="U69" s="14"/>
      <c r="V69" s="14"/>
      <c r="W69" s="14"/>
      <c r="X69" s="14"/>
      <c r="Y69" s="6"/>
      <c r="Z69" s="6"/>
    </row>
    <row r="70" ht="30.6" customHeight="1">
      <c r="A70" t="s" s="7">
        <v>521</v>
      </c>
      <c r="B70" t="s" s="15">
        <v>521</v>
      </c>
      <c r="C70" t="s" s="16">
        <v>522</v>
      </c>
      <c r="D70" t="s" s="18">
        <f>"+6285381123396"</f>
        <v>523</v>
      </c>
      <c r="E70" t="s" s="18">
        <v>524</v>
      </c>
      <c r="F70" t="s" s="18">
        <v>525</v>
      </c>
      <c r="G70" t="s" s="18">
        <v>526</v>
      </c>
      <c r="H70" s="19">
        <v>35131</v>
      </c>
      <c r="I70" t="s" s="18">
        <v>527</v>
      </c>
      <c r="J70" t="s" s="18">
        <v>35</v>
      </c>
      <c r="K70" t="s" s="18">
        <v>528</v>
      </c>
      <c r="L70" t="s" s="20">
        <v>23</v>
      </c>
      <c r="M70" t="s" s="12">
        <v>24</v>
      </c>
      <c r="N70" t="s" s="21">
        <v>26</v>
      </c>
      <c r="O70" t="s" s="18">
        <v>25</v>
      </c>
      <c r="P70" t="s" s="18">
        <v>25</v>
      </c>
      <c r="Q70" s="14"/>
      <c r="R70" s="14"/>
      <c r="S70" s="14"/>
      <c r="T70" s="14"/>
      <c r="U70" s="14"/>
      <c r="V70" s="14"/>
      <c r="W70" s="14"/>
      <c r="X70" s="14"/>
      <c r="Y70" s="6"/>
      <c r="Z70" s="6"/>
    </row>
    <row r="71" ht="30.6" customHeight="1">
      <c r="A71" t="s" s="7">
        <v>529</v>
      </c>
      <c r="B71" t="s" s="15">
        <v>530</v>
      </c>
      <c r="C71" t="s" s="16">
        <v>531</v>
      </c>
      <c r="D71" t="s" s="18">
        <v>20</v>
      </c>
      <c r="E71" t="s" s="18">
        <v>20</v>
      </c>
      <c r="F71" t="s" s="18">
        <v>20</v>
      </c>
      <c r="G71" t="s" s="18">
        <v>20</v>
      </c>
      <c r="H71" t="s" s="18">
        <v>20</v>
      </c>
      <c r="I71" t="s" s="18">
        <v>20</v>
      </c>
      <c r="J71" t="s" s="18">
        <v>22</v>
      </c>
      <c r="K71" t="s" s="18">
        <v>20</v>
      </c>
      <c r="L71" t="s" s="20">
        <v>23</v>
      </c>
      <c r="M71" t="s" s="12">
        <v>75</v>
      </c>
      <c r="N71" t="s" s="21">
        <v>25</v>
      </c>
      <c r="O71" t="s" s="18">
        <v>25</v>
      </c>
      <c r="P71" t="s" s="18">
        <v>20</v>
      </c>
      <c r="Q71" s="14"/>
      <c r="R71" s="14"/>
      <c r="S71" s="14"/>
      <c r="T71" s="14"/>
      <c r="U71" s="14"/>
      <c r="V71" s="14"/>
      <c r="W71" s="14"/>
      <c r="X71" s="14"/>
      <c r="Y71" s="6"/>
      <c r="Z71" s="6"/>
    </row>
    <row r="72" ht="30.6" customHeight="1">
      <c r="A72" t="s" s="7">
        <v>532</v>
      </c>
      <c r="B72" t="s" s="15">
        <v>533</v>
      </c>
      <c r="C72" t="s" s="16">
        <v>534</v>
      </c>
      <c r="D72" t="s" s="18">
        <f>"+62-081316155895"</f>
        <v>535</v>
      </c>
      <c r="E72" t="s" s="18">
        <v>536</v>
      </c>
      <c r="F72" t="s" s="18">
        <v>537</v>
      </c>
      <c r="G72" t="s" s="18">
        <v>538</v>
      </c>
      <c r="H72" s="19">
        <v>16129</v>
      </c>
      <c r="I72" t="s" s="18">
        <v>539</v>
      </c>
      <c r="J72" t="s" s="18">
        <v>35</v>
      </c>
      <c r="K72" t="s" s="18">
        <v>540</v>
      </c>
      <c r="L72" t="s" s="20">
        <v>23</v>
      </c>
      <c r="M72" t="s" s="12">
        <v>75</v>
      </c>
      <c r="N72" t="s" s="21">
        <v>26</v>
      </c>
      <c r="O72" t="s" s="18">
        <v>26</v>
      </c>
      <c r="P72" t="s" s="18">
        <v>26</v>
      </c>
      <c r="Q72" s="14"/>
      <c r="R72" s="14"/>
      <c r="S72" s="14"/>
      <c r="T72" s="14"/>
      <c r="U72" s="14"/>
      <c r="V72" s="14"/>
      <c r="W72" s="14"/>
      <c r="X72" s="14"/>
      <c r="Y72" s="6"/>
      <c r="Z72" s="6"/>
    </row>
    <row r="73" ht="44.6" customHeight="1">
      <c r="A73" t="s" s="7">
        <v>541</v>
      </c>
      <c r="B73" t="s" s="15">
        <v>542</v>
      </c>
      <c r="C73" t="s" s="16">
        <v>543</v>
      </c>
      <c r="D73" t="s" s="18">
        <f>"+62 85327158787"</f>
        <v>544</v>
      </c>
      <c r="E73" t="s" s="18">
        <v>545</v>
      </c>
      <c r="F73" t="s" s="18">
        <v>546</v>
      </c>
      <c r="G73" t="s" s="18">
        <v>547</v>
      </c>
      <c r="H73" s="19">
        <v>65145</v>
      </c>
      <c r="I73" t="s" s="18">
        <v>55</v>
      </c>
      <c r="J73" t="s" s="18">
        <v>35</v>
      </c>
      <c r="K73" t="s" s="18">
        <v>548</v>
      </c>
      <c r="L73" t="s" s="20">
        <v>23</v>
      </c>
      <c r="M73" t="s" s="12">
        <v>100</v>
      </c>
      <c r="N73" t="s" s="21">
        <v>26</v>
      </c>
      <c r="O73" t="s" s="18">
        <v>26</v>
      </c>
      <c r="P73" t="s" s="18">
        <v>26</v>
      </c>
      <c r="Q73" s="14"/>
      <c r="R73" s="14"/>
      <c r="S73" s="14"/>
      <c r="T73" s="14"/>
      <c r="U73" s="14"/>
      <c r="V73" s="14"/>
      <c r="W73" s="14"/>
      <c r="X73" s="14"/>
      <c r="Y73" s="6"/>
      <c r="Z73" s="6"/>
    </row>
    <row r="74" ht="30.6" customHeight="1">
      <c r="A74" t="s" s="7">
        <v>549</v>
      </c>
      <c r="B74" t="s" s="15">
        <v>550</v>
      </c>
      <c r="C74" t="s" s="16">
        <v>551</v>
      </c>
      <c r="D74" t="s" s="18">
        <f t="shared" si="62" ref="D74:D315">"+6281218769796"</f>
        <v>552</v>
      </c>
      <c r="E74" t="s" s="18">
        <v>553</v>
      </c>
      <c r="F74" t="s" s="18">
        <v>554</v>
      </c>
      <c r="G74" t="s" s="18">
        <v>555</v>
      </c>
      <c r="H74" s="19">
        <v>16424</v>
      </c>
      <c r="I74" t="s" s="18">
        <v>292</v>
      </c>
      <c r="J74" t="s" s="18">
        <v>35</v>
      </c>
      <c r="K74" t="s" s="18">
        <v>556</v>
      </c>
      <c r="L74" t="s" s="20">
        <v>20</v>
      </c>
      <c r="M74" t="s" s="12">
        <v>75</v>
      </c>
      <c r="N74" t="s" s="21">
        <v>26</v>
      </c>
      <c r="O74" t="s" s="18">
        <v>26</v>
      </c>
      <c r="P74" t="s" s="18">
        <v>25</v>
      </c>
      <c r="Q74" s="14"/>
      <c r="R74" s="14"/>
      <c r="S74" s="14"/>
      <c r="T74" s="14"/>
      <c r="U74" s="14"/>
      <c r="V74" s="6"/>
      <c r="W74" s="6"/>
      <c r="X74" s="6"/>
      <c r="Y74" s="6"/>
      <c r="Z74" s="6"/>
    </row>
    <row r="75" ht="30.6" customHeight="1">
      <c r="A75" t="s" s="7">
        <v>557</v>
      </c>
      <c r="B75" t="s" s="15">
        <v>558</v>
      </c>
      <c r="C75" t="s" s="16">
        <v>559</v>
      </c>
      <c r="D75" t="s" s="18">
        <f>"+6281219941944"</f>
        <v>560</v>
      </c>
      <c r="E75" t="s" s="18">
        <v>466</v>
      </c>
      <c r="F75" t="s" s="18">
        <v>467</v>
      </c>
      <c r="G75" t="s" s="18">
        <v>468</v>
      </c>
      <c r="H75" s="19">
        <v>17432</v>
      </c>
      <c r="I75" t="s" s="18">
        <v>469</v>
      </c>
      <c r="J75" t="s" s="18">
        <v>35</v>
      </c>
      <c r="K75" t="s" s="18">
        <v>561</v>
      </c>
      <c r="L75" t="s" s="20">
        <v>46</v>
      </c>
      <c r="M75" t="s" s="12">
        <v>20</v>
      </c>
      <c r="N75" t="s" s="21">
        <v>25</v>
      </c>
      <c r="O75" t="s" s="18">
        <v>26</v>
      </c>
      <c r="P75" t="s" s="18">
        <v>26</v>
      </c>
      <c r="Q75" s="14"/>
      <c r="R75" s="14"/>
      <c r="S75" s="14"/>
      <c r="T75" s="14"/>
      <c r="U75" s="14"/>
      <c r="V75" s="6"/>
      <c r="W75" s="6"/>
      <c r="X75" s="6"/>
      <c r="Y75" s="6"/>
      <c r="Z75" s="6"/>
    </row>
    <row r="76" ht="30.6" customHeight="1">
      <c r="A76" t="s" s="7">
        <v>562</v>
      </c>
      <c r="B76" t="s" s="15">
        <v>563</v>
      </c>
      <c r="C76" t="s" s="16">
        <v>564</v>
      </c>
      <c r="D76" t="s" s="18">
        <f>"+62 821 1659 1960"</f>
        <v>565</v>
      </c>
      <c r="E76" t="s" s="18">
        <v>566</v>
      </c>
      <c r="F76" t="s" s="18">
        <v>567</v>
      </c>
      <c r="G76" t="s" s="18">
        <v>568</v>
      </c>
      <c r="H76" s="19">
        <v>35365</v>
      </c>
      <c r="I76" t="s" s="18">
        <v>569</v>
      </c>
      <c r="J76" t="s" s="18">
        <v>35</v>
      </c>
      <c r="K76" t="s" s="18">
        <v>570</v>
      </c>
      <c r="L76" t="s" s="20">
        <v>23</v>
      </c>
      <c r="M76" t="s" s="12">
        <v>47</v>
      </c>
      <c r="N76" t="s" s="21">
        <v>26</v>
      </c>
      <c r="O76" t="s" s="18">
        <v>26</v>
      </c>
      <c r="P76" t="s" s="18">
        <v>25</v>
      </c>
      <c r="Q76" s="14"/>
      <c r="R76" s="14"/>
      <c r="S76" s="14"/>
      <c r="T76" s="14"/>
      <c r="U76" s="14"/>
      <c r="V76" s="6"/>
      <c r="W76" s="6"/>
      <c r="X76" s="6"/>
      <c r="Y76" s="6"/>
      <c r="Z76" s="6"/>
    </row>
    <row r="77" ht="30.6" customHeight="1">
      <c r="A77" t="s" s="7">
        <v>562</v>
      </c>
      <c r="B77" t="s" s="15">
        <v>563</v>
      </c>
      <c r="C77" t="s" s="16">
        <v>571</v>
      </c>
      <c r="D77" t="s" s="18">
        <f>"+6282116591960"</f>
        <v>572</v>
      </c>
      <c r="E77" t="s" s="18">
        <v>566</v>
      </c>
      <c r="F77" t="s" s="18">
        <v>573</v>
      </c>
      <c r="G77" t="s" s="18">
        <v>574</v>
      </c>
      <c r="H77" s="19">
        <v>35361</v>
      </c>
      <c r="I77" t="s" s="18">
        <v>569</v>
      </c>
      <c r="J77" t="s" s="18">
        <v>35</v>
      </c>
      <c r="K77" t="s" s="18">
        <v>20</v>
      </c>
      <c r="L77" t="s" s="20">
        <v>46</v>
      </c>
      <c r="M77" t="s" s="12">
        <v>130</v>
      </c>
      <c r="N77" t="s" s="21">
        <v>26</v>
      </c>
      <c r="O77" t="s" s="18">
        <v>26</v>
      </c>
      <c r="P77" t="s" s="18">
        <v>25</v>
      </c>
      <c r="Q77" s="14"/>
      <c r="R77" s="14"/>
      <c r="S77" s="14"/>
      <c r="T77" s="14"/>
      <c r="U77" s="14"/>
      <c r="V77" s="6"/>
      <c r="W77" s="6"/>
      <c r="X77" s="6"/>
      <c r="Y77" s="6"/>
      <c r="Z77" s="6"/>
    </row>
    <row r="78" ht="30.6" customHeight="1">
      <c r="A78" t="s" s="7">
        <v>575</v>
      </c>
      <c r="B78" t="s" s="15">
        <v>59</v>
      </c>
      <c r="C78" t="s" s="16">
        <v>576</v>
      </c>
      <c r="D78" t="s" s="18">
        <f>"0327511494"</f>
        <v>577</v>
      </c>
      <c r="E78" t="s" s="18">
        <v>578</v>
      </c>
      <c r="F78" t="s" s="18">
        <v>579</v>
      </c>
      <c r="G78" t="s" s="18">
        <v>580</v>
      </c>
      <c r="H78" s="19">
        <v>59300</v>
      </c>
      <c r="I78" t="s" s="18">
        <v>44</v>
      </c>
      <c r="J78" t="s" s="18">
        <v>22</v>
      </c>
      <c r="K78" t="s" s="18">
        <v>20</v>
      </c>
      <c r="L78" t="s" s="20">
        <v>23</v>
      </c>
      <c r="M78" t="s" s="12">
        <v>47</v>
      </c>
      <c r="N78" t="s" s="21">
        <v>25</v>
      </c>
      <c r="O78" t="s" s="18">
        <v>26</v>
      </c>
      <c r="P78" t="s" s="18">
        <v>25</v>
      </c>
      <c r="Q78" s="14"/>
      <c r="R78" s="14"/>
      <c r="S78" s="14"/>
      <c r="T78" s="14"/>
      <c r="U78" s="14"/>
      <c r="V78" s="6"/>
      <c r="W78" s="6"/>
      <c r="X78" s="6"/>
      <c r="Y78" s="6"/>
      <c r="Z78" s="6"/>
    </row>
    <row r="79" ht="30.6" customHeight="1">
      <c r="A79" t="s" s="7">
        <v>581</v>
      </c>
      <c r="B79" t="s" s="15">
        <v>582</v>
      </c>
      <c r="C79" t="s" s="16">
        <v>583</v>
      </c>
      <c r="D79" t="s" s="18">
        <f>"+33327511313"</f>
        <v>584</v>
      </c>
      <c r="E79" t="s" s="18">
        <v>41</v>
      </c>
      <c r="F79" t="s" s="18">
        <v>135</v>
      </c>
      <c r="G79" t="s" s="18">
        <v>299</v>
      </c>
      <c r="H79" s="19">
        <v>59309</v>
      </c>
      <c r="I79" t="s" s="18">
        <v>44</v>
      </c>
      <c r="J79" t="s" s="18">
        <v>22</v>
      </c>
      <c r="K79" t="s" s="18">
        <v>164</v>
      </c>
      <c r="L79" t="s" s="20">
        <v>23</v>
      </c>
      <c r="M79" t="s" s="12">
        <v>47</v>
      </c>
      <c r="N79" t="s" s="24">
        <v>26</v>
      </c>
      <c r="O79" t="s" s="25">
        <v>26</v>
      </c>
      <c r="P79" t="s" s="25">
        <v>26</v>
      </c>
      <c r="Q79" s="14"/>
      <c r="R79" s="14"/>
      <c r="S79" s="26"/>
      <c r="T79" s="14"/>
      <c r="U79" s="14"/>
      <c r="V79" s="14"/>
      <c r="W79" s="14"/>
      <c r="X79" s="14"/>
      <c r="Y79" s="6"/>
      <c r="Z79" s="6"/>
    </row>
    <row r="80" ht="30.6" customHeight="1">
      <c r="A80" t="s" s="7">
        <v>585</v>
      </c>
      <c r="B80" t="s" s="27">
        <v>586</v>
      </c>
      <c r="C80" t="s" s="16">
        <v>587</v>
      </c>
      <c r="D80" t="s" s="28">
        <f>"+33615672405"</f>
        <v>588</v>
      </c>
      <c r="E80" t="s" s="28">
        <v>589</v>
      </c>
      <c r="F80" t="s" s="28">
        <v>590</v>
      </c>
      <c r="G80" t="s" s="28">
        <v>591</v>
      </c>
      <c r="H80" s="29">
        <v>44307</v>
      </c>
      <c r="I80" t="s" s="28">
        <v>592</v>
      </c>
      <c r="J80" t="s" s="28">
        <v>22</v>
      </c>
      <c r="K80" t="s" s="28">
        <v>593</v>
      </c>
      <c r="L80" t="s" s="30">
        <v>23</v>
      </c>
      <c r="M80" t="s" s="12">
        <v>75</v>
      </c>
      <c r="N80" t="s" s="31">
        <v>26</v>
      </c>
      <c r="O80" t="s" s="28">
        <v>25</v>
      </c>
      <c r="P80" t="s" s="28">
        <v>25</v>
      </c>
      <c r="Q80" s="32"/>
      <c r="R80" s="33"/>
      <c r="S80" s="34"/>
      <c r="T80" s="35"/>
      <c r="U80" s="32"/>
      <c r="V80" s="32"/>
      <c r="W80" s="32"/>
      <c r="X80" s="6"/>
      <c r="Y80" s="6"/>
      <c r="Z80" s="6"/>
    </row>
    <row r="81" ht="30.6" customHeight="1">
      <c r="A81" t="s" s="7">
        <v>594</v>
      </c>
      <c r="B81" t="s" s="36">
        <v>595</v>
      </c>
      <c r="C81" t="s" s="37">
        <v>596</v>
      </c>
      <c r="D81" t="s" s="12">
        <f>"+6281283751761"</f>
        <v>597</v>
      </c>
      <c r="E81" t="s" s="12">
        <v>598</v>
      </c>
      <c r="F81" t="s" s="12">
        <v>599</v>
      </c>
      <c r="G81" t="s" s="12">
        <v>600</v>
      </c>
      <c r="H81" s="38">
        <v>12430</v>
      </c>
      <c r="I81" t="s" s="12">
        <v>601</v>
      </c>
      <c r="J81" t="s" s="12">
        <v>22</v>
      </c>
      <c r="K81" t="s" s="12">
        <v>602</v>
      </c>
      <c r="L81" t="s" s="12">
        <v>46</v>
      </c>
      <c r="M81" t="s" s="12">
        <v>130</v>
      </c>
      <c r="N81" t="s" s="12">
        <v>26</v>
      </c>
      <c r="O81" t="s" s="12">
        <v>26</v>
      </c>
      <c r="P81" t="s" s="12">
        <v>25</v>
      </c>
      <c r="Q81" s="39"/>
      <c r="R81" s="39"/>
      <c r="S81" s="39"/>
      <c r="T81" s="39"/>
      <c r="U81" s="39"/>
      <c r="V81" s="39"/>
      <c r="W81" s="39"/>
      <c r="X81" s="40"/>
      <c r="Y81" s="14"/>
      <c r="Z81" s="14"/>
    </row>
    <row r="82" ht="30.6" customHeight="1">
      <c r="A82" t="s" s="7">
        <v>603</v>
      </c>
      <c r="B82" t="s" s="8">
        <v>604</v>
      </c>
      <c r="C82" t="s" s="16">
        <v>605</v>
      </c>
      <c r="D82" s="41">
        <v>6281328765344</v>
      </c>
      <c r="E82" t="s" s="10">
        <v>606</v>
      </c>
      <c r="F82" t="s" s="10">
        <v>607</v>
      </c>
      <c r="G82" t="s" s="10">
        <v>608</v>
      </c>
      <c r="H82" s="41">
        <v>580813</v>
      </c>
      <c r="I82" t="s" s="10">
        <v>609</v>
      </c>
      <c r="J82" t="s" s="10">
        <v>35</v>
      </c>
      <c r="K82" t="s" s="10">
        <v>610</v>
      </c>
      <c r="L82" t="s" s="11">
        <v>23</v>
      </c>
      <c r="M82" t="s" s="12">
        <v>47</v>
      </c>
      <c r="N82" t="s" s="13">
        <v>26</v>
      </c>
      <c r="O82" t="s" s="10">
        <v>26</v>
      </c>
      <c r="P82" t="s" s="10">
        <v>26</v>
      </c>
      <c r="Q82" s="42"/>
      <c r="R82" s="42"/>
      <c r="S82" s="42"/>
      <c r="T82" s="42"/>
      <c r="U82" s="42"/>
      <c r="V82" s="42"/>
      <c r="W82" s="42"/>
      <c r="X82" s="14"/>
      <c r="Y82" s="6"/>
      <c r="Z82" s="6"/>
    </row>
    <row r="83" ht="30.6" customHeight="1">
      <c r="A83" t="s" s="7">
        <v>611</v>
      </c>
      <c r="B83" t="s" s="15">
        <v>612</v>
      </c>
      <c r="C83" t="s" s="16">
        <v>613</v>
      </c>
      <c r="D83" t="s" s="18">
        <f>"+62 818-0606-0567 "</f>
        <v>614</v>
      </c>
      <c r="E83" t="s" s="18">
        <v>209</v>
      </c>
      <c r="F83" t="s" s="18">
        <v>615</v>
      </c>
      <c r="G83" t="s" s="18">
        <v>616</v>
      </c>
      <c r="H83" s="19">
        <v>10340</v>
      </c>
      <c r="I83" t="s" s="18">
        <v>617</v>
      </c>
      <c r="J83" t="s" s="18">
        <v>35</v>
      </c>
      <c r="K83" t="s" s="18">
        <v>618</v>
      </c>
      <c r="L83" t="s" s="20">
        <v>46</v>
      </c>
      <c r="M83" t="s" s="12">
        <v>20</v>
      </c>
      <c r="N83" t="s" s="21">
        <v>20</v>
      </c>
      <c r="O83" t="s" s="18">
        <v>20</v>
      </c>
      <c r="P83" t="s" s="18">
        <v>26</v>
      </c>
      <c r="Q83" s="14"/>
      <c r="R83" s="14"/>
      <c r="S83" s="14"/>
      <c r="T83" s="14"/>
      <c r="U83" s="14"/>
      <c r="V83" s="6"/>
      <c r="W83" s="6"/>
      <c r="X83" s="6"/>
      <c r="Y83" s="6"/>
      <c r="Z83" s="6"/>
    </row>
    <row r="84" ht="30.6" customHeight="1">
      <c r="A84" t="s" s="7">
        <v>619</v>
      </c>
      <c r="B84" t="s" s="15">
        <v>620</v>
      </c>
      <c r="C84" t="s" s="16">
        <v>621</v>
      </c>
      <c r="D84" t="s" s="18">
        <f>"+6281376817918"</f>
        <v>622</v>
      </c>
      <c r="E84" t="s" s="18">
        <v>623</v>
      </c>
      <c r="F84" t="s" s="18">
        <v>624</v>
      </c>
      <c r="G84" t="s" s="18">
        <v>625</v>
      </c>
      <c r="H84" s="19">
        <v>20245</v>
      </c>
      <c r="I84" t="s" s="18">
        <v>34</v>
      </c>
      <c r="J84" t="s" s="18">
        <v>35</v>
      </c>
      <c r="K84" t="s" s="18">
        <v>626</v>
      </c>
      <c r="L84" t="s" s="20">
        <v>46</v>
      </c>
      <c r="M84" t="s" s="12">
        <v>259</v>
      </c>
      <c r="N84" t="s" s="21">
        <v>26</v>
      </c>
      <c r="O84" t="s" s="18">
        <v>26</v>
      </c>
      <c r="P84" t="s" s="18">
        <v>26</v>
      </c>
      <c r="Q84" s="14"/>
      <c r="R84" s="6"/>
      <c r="S84" s="6"/>
      <c r="T84" s="6"/>
      <c r="U84" s="6"/>
      <c r="V84" s="6"/>
      <c r="W84" s="6"/>
      <c r="X84" s="6"/>
      <c r="Y84" s="6"/>
      <c r="Z84" s="6"/>
    </row>
    <row r="85" ht="30.6" customHeight="1">
      <c r="A85" t="s" s="7">
        <v>627</v>
      </c>
      <c r="B85" t="s" s="15">
        <v>628</v>
      </c>
      <c r="C85" t="s" s="16">
        <v>629</v>
      </c>
      <c r="D85" t="s" s="18">
        <f>"+62811200609"</f>
        <v>630</v>
      </c>
      <c r="E85" t="s" s="18">
        <v>631</v>
      </c>
      <c r="F85" t="s" s="18">
        <v>632</v>
      </c>
      <c r="G85" t="s" s="18">
        <v>633</v>
      </c>
      <c r="H85" s="19">
        <v>40132</v>
      </c>
      <c r="I85" t="s" s="18">
        <v>634</v>
      </c>
      <c r="J85" t="s" s="18">
        <v>35</v>
      </c>
      <c r="K85" t="s" s="18">
        <v>635</v>
      </c>
      <c r="L85" t="s" s="20">
        <v>46</v>
      </c>
      <c r="M85" t="s" s="12">
        <v>75</v>
      </c>
      <c r="N85" t="s" s="21">
        <v>26</v>
      </c>
      <c r="O85" t="s" s="18">
        <v>26</v>
      </c>
      <c r="P85" t="s" s="18">
        <v>26</v>
      </c>
      <c r="Q85" s="14"/>
      <c r="R85" s="14"/>
      <c r="S85" s="14"/>
      <c r="T85" s="14"/>
      <c r="U85" s="14"/>
      <c r="V85" s="6"/>
      <c r="W85" s="6"/>
      <c r="X85" s="6"/>
      <c r="Y85" s="6"/>
      <c r="Z85" s="6"/>
    </row>
    <row r="86" ht="30.6" customHeight="1">
      <c r="A86" t="s" s="7">
        <v>636</v>
      </c>
      <c r="B86" t="s" s="15">
        <v>637</v>
      </c>
      <c r="C86" t="s" s="16">
        <v>638</v>
      </c>
      <c r="D86" t="s" s="18">
        <f>"+6281394885248"</f>
        <v>639</v>
      </c>
      <c r="E86" t="s" s="18">
        <v>640</v>
      </c>
      <c r="F86" t="s" s="18">
        <v>641</v>
      </c>
      <c r="G86" t="s" s="18">
        <v>642</v>
      </c>
      <c r="H86" s="19">
        <v>42433</v>
      </c>
      <c r="I86" t="s" s="18">
        <v>643</v>
      </c>
      <c r="J86" t="s" s="18">
        <v>35</v>
      </c>
      <c r="K86" t="s" s="18">
        <v>644</v>
      </c>
      <c r="L86" t="s" s="20">
        <v>46</v>
      </c>
      <c r="M86" t="s" s="12">
        <v>57</v>
      </c>
      <c r="N86" t="s" s="21">
        <v>26</v>
      </c>
      <c r="O86" t="s" s="18">
        <v>25</v>
      </c>
      <c r="P86" t="s" s="18">
        <v>25</v>
      </c>
      <c r="Q86" s="14"/>
      <c r="R86" s="14"/>
      <c r="S86" s="14"/>
      <c r="T86" s="14"/>
      <c r="U86" s="14"/>
      <c r="V86" s="6"/>
      <c r="W86" s="6"/>
      <c r="X86" s="6"/>
      <c r="Y86" s="6"/>
      <c r="Z86" s="6"/>
    </row>
    <row r="87" ht="44.6" customHeight="1">
      <c r="A87" t="s" s="7">
        <v>645</v>
      </c>
      <c r="B87" t="s" s="15">
        <v>533</v>
      </c>
      <c r="C87" t="s" s="16">
        <v>646</v>
      </c>
      <c r="D87" t="s" s="18">
        <f>"+6281380775639"</f>
        <v>647</v>
      </c>
      <c r="E87" t="s" s="18">
        <v>648</v>
      </c>
      <c r="F87" t="s" s="18">
        <v>649</v>
      </c>
      <c r="G87" t="s" s="18">
        <v>650</v>
      </c>
      <c r="H87" s="19">
        <v>42171</v>
      </c>
      <c r="I87" t="s" s="18">
        <v>651</v>
      </c>
      <c r="J87" t="s" s="18">
        <v>35</v>
      </c>
      <c r="K87" t="s" s="18">
        <v>652</v>
      </c>
      <c r="L87" t="s" s="20">
        <v>23</v>
      </c>
      <c r="M87" t="s" s="12">
        <v>259</v>
      </c>
      <c r="N87" t="s" s="21">
        <v>25</v>
      </c>
      <c r="O87" s="22"/>
      <c r="P87" t="s" s="18">
        <v>26</v>
      </c>
      <c r="Q87" s="14"/>
      <c r="R87" s="14"/>
      <c r="S87" s="14"/>
      <c r="T87" s="14"/>
      <c r="U87" s="14"/>
      <c r="V87" s="6"/>
      <c r="W87" s="6"/>
      <c r="X87" s="6"/>
      <c r="Y87" s="6"/>
      <c r="Z87" s="6"/>
    </row>
    <row r="88" ht="30.6" customHeight="1">
      <c r="A88" t="s" s="7">
        <v>653</v>
      </c>
      <c r="B88" t="s" s="15">
        <v>654</v>
      </c>
      <c r="C88" t="s" s="16">
        <v>655</v>
      </c>
      <c r="D88" t="s" s="18">
        <v>20</v>
      </c>
      <c r="E88" t="s" s="18">
        <v>656</v>
      </c>
      <c r="F88" t="s" s="18">
        <v>657</v>
      </c>
      <c r="G88" t="s" s="18">
        <v>20</v>
      </c>
      <c r="H88" t="s" s="18">
        <v>20</v>
      </c>
      <c r="I88" t="s" s="18">
        <v>20</v>
      </c>
      <c r="J88" t="s" s="18">
        <v>35</v>
      </c>
      <c r="K88" t="s" s="18">
        <v>658</v>
      </c>
      <c r="L88" t="s" s="20">
        <v>20</v>
      </c>
      <c r="M88" t="s" s="12">
        <v>20</v>
      </c>
      <c r="N88" t="s" s="21">
        <v>20</v>
      </c>
      <c r="O88" t="s" s="18">
        <v>20</v>
      </c>
      <c r="P88" t="s" s="18">
        <v>20</v>
      </c>
      <c r="Q88" s="14"/>
      <c r="R88" s="14"/>
      <c r="S88" s="14"/>
      <c r="T88" s="14"/>
      <c r="U88" s="14"/>
      <c r="V88" s="14"/>
      <c r="W88" s="14"/>
      <c r="X88" s="14"/>
      <c r="Y88" s="6"/>
      <c r="Z88" s="6"/>
    </row>
    <row r="89" ht="30.6" customHeight="1">
      <c r="A89" t="s" s="7">
        <v>659</v>
      </c>
      <c r="B89" t="s" s="15">
        <v>660</v>
      </c>
      <c r="C89" t="s" s="16">
        <v>661</v>
      </c>
      <c r="D89" t="s" s="18">
        <f>"+6282157714869"</f>
        <v>662</v>
      </c>
      <c r="E89" t="s" s="18">
        <v>663</v>
      </c>
      <c r="F89" t="s" s="18">
        <v>664</v>
      </c>
      <c r="G89" t="s" s="18">
        <v>665</v>
      </c>
      <c r="H89" s="19">
        <v>73112</v>
      </c>
      <c r="I89" t="s" s="18">
        <v>666</v>
      </c>
      <c r="J89" t="s" s="18">
        <v>35</v>
      </c>
      <c r="K89" t="s" s="18">
        <v>667</v>
      </c>
      <c r="L89" t="s" s="20">
        <v>46</v>
      </c>
      <c r="M89" t="s" s="12">
        <v>259</v>
      </c>
      <c r="N89" t="s" s="21">
        <v>26</v>
      </c>
      <c r="O89" s="22"/>
      <c r="P89" s="22"/>
      <c r="Q89" s="14"/>
      <c r="R89" s="14"/>
      <c r="S89" s="14"/>
      <c r="T89" s="14"/>
      <c r="U89" s="14"/>
      <c r="V89" s="6"/>
      <c r="W89" s="6"/>
      <c r="X89" s="6"/>
      <c r="Y89" s="6"/>
      <c r="Z89" s="6"/>
    </row>
    <row r="90" ht="30.6" customHeight="1">
      <c r="A90" t="s" s="7">
        <v>668</v>
      </c>
      <c r="B90" t="s" s="15">
        <v>669</v>
      </c>
      <c r="C90" t="s" s="16">
        <v>670</v>
      </c>
      <c r="D90" t="s" s="18">
        <v>20</v>
      </c>
      <c r="E90" t="s" s="18">
        <v>671</v>
      </c>
      <c r="F90" t="s" s="18">
        <v>672</v>
      </c>
      <c r="G90" t="s" s="18">
        <v>673</v>
      </c>
      <c r="H90" s="19">
        <v>75005</v>
      </c>
      <c r="I90" t="s" s="18">
        <v>363</v>
      </c>
      <c r="J90" t="s" s="18">
        <v>22</v>
      </c>
      <c r="K90" t="s" s="18">
        <v>674</v>
      </c>
      <c r="L90" t="s" s="20">
        <v>46</v>
      </c>
      <c r="M90" t="s" s="12">
        <v>20</v>
      </c>
      <c r="N90" t="s" s="21">
        <v>20</v>
      </c>
      <c r="O90" t="s" s="18">
        <v>26</v>
      </c>
      <c r="P90" t="s" s="18">
        <v>20</v>
      </c>
      <c r="Q90" s="14"/>
      <c r="R90" s="14"/>
      <c r="S90" s="14"/>
      <c r="T90" s="14"/>
      <c r="U90" s="14"/>
      <c r="V90" s="6"/>
      <c r="W90" s="6"/>
      <c r="X90" s="6"/>
      <c r="Y90" s="6"/>
      <c r="Z90" s="6"/>
    </row>
    <row r="91" ht="44.6" customHeight="1">
      <c r="A91" t="s" s="7">
        <v>675</v>
      </c>
      <c r="B91" t="s" s="15">
        <v>676</v>
      </c>
      <c r="C91" t="s" s="16">
        <v>677</v>
      </c>
      <c r="D91" t="s" s="18">
        <f>"+32497373408"</f>
        <v>678</v>
      </c>
      <c r="E91" t="s" s="18">
        <v>679</v>
      </c>
      <c r="F91" t="s" s="18">
        <v>680</v>
      </c>
      <c r="G91" t="s" s="18">
        <v>681</v>
      </c>
      <c r="H91" s="19">
        <v>7000</v>
      </c>
      <c r="I91" t="s" s="18">
        <v>682</v>
      </c>
      <c r="J91" t="s" s="18">
        <v>683</v>
      </c>
      <c r="K91" t="s" s="18">
        <v>684</v>
      </c>
      <c r="L91" t="s" s="20">
        <v>23</v>
      </c>
      <c r="M91" t="s" s="12">
        <v>259</v>
      </c>
      <c r="N91" t="s" s="21">
        <v>26</v>
      </c>
      <c r="O91" t="s" s="18">
        <v>25</v>
      </c>
      <c r="P91" t="s" s="18">
        <v>25</v>
      </c>
      <c r="Q91" s="14"/>
      <c r="R91" s="14"/>
      <c r="S91" s="14"/>
      <c r="T91" s="14"/>
      <c r="U91" s="14"/>
      <c r="V91" s="6"/>
      <c r="W91" s="6"/>
      <c r="X91" s="6"/>
      <c r="Y91" s="6"/>
      <c r="Z91" s="6"/>
    </row>
    <row r="92" ht="26.25" customHeight="1">
      <c r="A92" t="s" s="7">
        <v>685</v>
      </c>
      <c r="B92" t="s" s="15">
        <v>686</v>
      </c>
      <c r="C92" t="s" s="16">
        <v>687</v>
      </c>
      <c r="D92" t="s" s="18">
        <v>688</v>
      </c>
      <c r="E92" t="s" s="18">
        <v>689</v>
      </c>
      <c r="F92" t="s" s="18">
        <v>690</v>
      </c>
      <c r="G92" t="s" s="18">
        <v>354</v>
      </c>
      <c r="H92" s="19">
        <v>59300</v>
      </c>
      <c r="I92" t="s" s="18">
        <v>691</v>
      </c>
      <c r="J92" t="s" s="18">
        <v>22</v>
      </c>
      <c r="K92" t="s" s="18">
        <v>692</v>
      </c>
      <c r="L92" t="s" s="20">
        <v>23</v>
      </c>
      <c r="M92" t="s" s="12">
        <v>47</v>
      </c>
      <c r="N92" t="s" s="21">
        <v>25</v>
      </c>
      <c r="O92" t="s" s="18">
        <v>25</v>
      </c>
      <c r="P92" t="s" s="18">
        <v>25</v>
      </c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30.6" customHeight="1">
      <c r="A93" t="s" s="7">
        <v>693</v>
      </c>
      <c r="B93" t="s" s="15">
        <v>694</v>
      </c>
      <c r="C93" t="s" s="16">
        <v>695</v>
      </c>
      <c r="D93" t="s" s="18">
        <f>"+628122009883"</f>
        <v>696</v>
      </c>
      <c r="E93" t="s" s="18">
        <v>209</v>
      </c>
      <c r="F93" t="s" s="18">
        <v>697</v>
      </c>
      <c r="G93" t="s" s="18">
        <v>698</v>
      </c>
      <c r="H93" s="19">
        <v>16912</v>
      </c>
      <c r="I93" t="s" s="18">
        <v>699</v>
      </c>
      <c r="J93" t="s" s="18">
        <v>35</v>
      </c>
      <c r="K93" t="s" s="18">
        <v>36</v>
      </c>
      <c r="L93" t="s" s="20">
        <v>20</v>
      </c>
      <c r="M93" t="s" s="12">
        <v>20</v>
      </c>
      <c r="N93" t="s" s="21">
        <v>20</v>
      </c>
      <c r="O93" t="s" s="18">
        <v>20</v>
      </c>
      <c r="P93" t="s" s="18">
        <v>26</v>
      </c>
      <c r="Q93" s="14"/>
      <c r="R93" s="14"/>
      <c r="S93" s="14"/>
      <c r="T93" s="14"/>
      <c r="U93" s="14"/>
      <c r="V93" s="6"/>
      <c r="W93" s="6"/>
      <c r="X93" s="6"/>
      <c r="Y93" s="6"/>
      <c r="Z93" s="6"/>
    </row>
    <row r="94" ht="30.6" customHeight="1">
      <c r="A94" t="s" s="7">
        <v>700</v>
      </c>
      <c r="B94" t="s" s="15">
        <v>701</v>
      </c>
      <c r="C94" t="s" s="16">
        <v>702</v>
      </c>
      <c r="D94" t="s" s="18">
        <f>"6281381117312"</f>
        <v>703</v>
      </c>
      <c r="E94" t="s" s="18">
        <v>466</v>
      </c>
      <c r="F94" t="s" s="18">
        <v>704</v>
      </c>
      <c r="G94" t="s" s="18">
        <v>705</v>
      </c>
      <c r="H94" s="19">
        <v>17432</v>
      </c>
      <c r="I94" t="s" s="18">
        <v>469</v>
      </c>
      <c r="J94" t="s" s="18">
        <v>35</v>
      </c>
      <c r="K94" t="s" s="18">
        <v>36</v>
      </c>
      <c r="L94" t="s" s="20">
        <v>46</v>
      </c>
      <c r="M94" t="s" s="12">
        <v>20</v>
      </c>
      <c r="N94" t="s" s="21">
        <v>25</v>
      </c>
      <c r="O94" t="s" s="18">
        <v>26</v>
      </c>
      <c r="P94" t="s" s="18">
        <v>26</v>
      </c>
      <c r="Q94" s="14"/>
      <c r="R94" s="6"/>
      <c r="S94" s="6"/>
      <c r="T94" s="6"/>
      <c r="U94" s="6"/>
      <c r="V94" s="6"/>
      <c r="W94" s="6"/>
      <c r="X94" s="6"/>
      <c r="Y94" s="6"/>
      <c r="Z94" s="6"/>
    </row>
    <row r="95" ht="30.6" customHeight="1">
      <c r="A95" t="s" s="7">
        <v>706</v>
      </c>
      <c r="B95" t="s" s="15">
        <v>707</v>
      </c>
      <c r="C95" t="s" s="16">
        <v>708</v>
      </c>
      <c r="D95" t="s" s="18">
        <f>"+6281809822202 "</f>
        <v>709</v>
      </c>
      <c r="E95" t="s" s="18">
        <v>710</v>
      </c>
      <c r="F95" t="s" s="18">
        <v>711</v>
      </c>
      <c r="G95" t="s" s="18">
        <v>712</v>
      </c>
      <c r="H95" s="19">
        <v>10340</v>
      </c>
      <c r="I95" t="s" s="18">
        <v>20</v>
      </c>
      <c r="J95" t="s" s="18">
        <v>35</v>
      </c>
      <c r="K95" t="s" s="18">
        <v>20</v>
      </c>
      <c r="L95" t="s" s="20">
        <v>46</v>
      </c>
      <c r="M95" t="s" s="12">
        <v>20</v>
      </c>
      <c r="N95" t="s" s="21">
        <v>20</v>
      </c>
      <c r="O95" t="s" s="18">
        <v>20</v>
      </c>
      <c r="P95" t="s" s="18">
        <v>26</v>
      </c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30.6" customHeight="1">
      <c r="A96" t="s" s="7">
        <v>713</v>
      </c>
      <c r="B96" t="s" s="15">
        <v>714</v>
      </c>
      <c r="C96" t="s" s="16">
        <v>287</v>
      </c>
      <c r="D96" t="s" s="18">
        <f t="shared" si="33"/>
        <v>288</v>
      </c>
      <c r="E96" t="s" s="18">
        <v>289</v>
      </c>
      <c r="F96" t="s" s="18">
        <v>715</v>
      </c>
      <c r="G96" t="s" s="18">
        <v>291</v>
      </c>
      <c r="H96" s="19">
        <v>16424</v>
      </c>
      <c r="I96" t="s" s="18">
        <v>292</v>
      </c>
      <c r="J96" t="s" s="18">
        <v>35</v>
      </c>
      <c r="K96" t="s" s="18">
        <v>716</v>
      </c>
      <c r="L96" t="s" s="20">
        <v>23</v>
      </c>
      <c r="M96" t="s" s="12">
        <v>24</v>
      </c>
      <c r="N96" t="s" s="21">
        <v>26</v>
      </c>
      <c r="O96" t="s" s="18">
        <v>25</v>
      </c>
      <c r="P96" t="s" s="18">
        <v>25</v>
      </c>
      <c r="Q96" s="14"/>
      <c r="R96" s="6"/>
      <c r="S96" s="6"/>
      <c r="T96" s="6"/>
      <c r="U96" s="6"/>
      <c r="V96" s="6"/>
      <c r="W96" s="6"/>
      <c r="X96" s="6"/>
      <c r="Y96" s="6"/>
      <c r="Z96" s="6"/>
    </row>
    <row r="97" ht="30.6" customHeight="1">
      <c r="A97" t="s" s="7">
        <v>717</v>
      </c>
      <c r="B97" t="s" s="15">
        <v>718</v>
      </c>
      <c r="C97" t="s" s="16">
        <v>719</v>
      </c>
      <c r="D97" t="s" s="18">
        <f>"+33787401768"</f>
        <v>720</v>
      </c>
      <c r="E97" t="s" s="18">
        <v>721</v>
      </c>
      <c r="F97" t="s" s="18">
        <v>722</v>
      </c>
      <c r="G97" t="s" s="18">
        <v>723</v>
      </c>
      <c r="H97" s="19">
        <v>75014</v>
      </c>
      <c r="I97" t="s" s="18">
        <v>363</v>
      </c>
      <c r="J97" t="s" s="18">
        <v>22</v>
      </c>
      <c r="K97" s="22"/>
      <c r="L97" t="s" s="20">
        <v>23</v>
      </c>
      <c r="M97" t="s" s="12">
        <v>100</v>
      </c>
      <c r="N97" t="s" s="24">
        <v>26</v>
      </c>
      <c r="O97" t="s" s="25">
        <v>26</v>
      </c>
      <c r="P97" t="s" s="25">
        <v>26</v>
      </c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30.6" customHeight="1">
      <c r="A98" t="s" s="7">
        <v>724</v>
      </c>
      <c r="B98" t="s" s="15">
        <v>725</v>
      </c>
      <c r="C98" t="s" s="16">
        <v>726</v>
      </c>
      <c r="D98" t="s" s="18">
        <f>"+33140272498"</f>
        <v>727</v>
      </c>
      <c r="E98" t="s" s="18">
        <v>728</v>
      </c>
      <c r="F98" t="s" s="18">
        <v>729</v>
      </c>
      <c r="G98" t="s" s="18">
        <v>730</v>
      </c>
      <c r="H98" s="19">
        <v>75003</v>
      </c>
      <c r="I98" t="s" s="18">
        <v>363</v>
      </c>
      <c r="J98" t="s" s="18">
        <v>22</v>
      </c>
      <c r="K98" t="s" s="18">
        <v>731</v>
      </c>
      <c r="L98" t="s" s="20">
        <v>23</v>
      </c>
      <c r="M98" t="s" s="12">
        <v>75</v>
      </c>
      <c r="N98" t="s" s="21">
        <v>25</v>
      </c>
      <c r="O98" t="s" s="18">
        <v>25</v>
      </c>
      <c r="P98" t="s" s="18">
        <v>25</v>
      </c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30.6" customHeight="1">
      <c r="A99" t="s" s="7">
        <v>732</v>
      </c>
      <c r="B99" t="s" s="15">
        <v>733</v>
      </c>
      <c r="C99" t="s" s="16">
        <v>734</v>
      </c>
      <c r="D99" t="s" s="18">
        <v>20</v>
      </c>
      <c r="E99" t="s" s="18">
        <v>735</v>
      </c>
      <c r="F99" t="s" s="18">
        <v>736</v>
      </c>
      <c r="G99" t="s" s="18">
        <v>737</v>
      </c>
      <c r="H99" s="19">
        <v>75013</v>
      </c>
      <c r="I99" t="s" s="18">
        <v>363</v>
      </c>
      <c r="J99" t="s" s="18">
        <v>22</v>
      </c>
      <c r="K99" t="s" s="18">
        <v>738</v>
      </c>
      <c r="L99" t="s" s="20">
        <v>23</v>
      </c>
      <c r="M99" t="s" s="12">
        <v>24</v>
      </c>
      <c r="N99" t="s" s="21">
        <v>26</v>
      </c>
      <c r="O99" t="s" s="18">
        <v>26</v>
      </c>
      <c r="P99" t="s" s="18">
        <v>25</v>
      </c>
      <c r="Q99" s="14"/>
      <c r="R99" s="14"/>
      <c r="S99" s="14"/>
      <c r="T99" s="14"/>
      <c r="U99" s="14"/>
      <c r="V99" s="6"/>
      <c r="W99" s="6"/>
      <c r="X99" s="6"/>
      <c r="Y99" s="6"/>
      <c r="Z99" s="6"/>
    </row>
    <row r="100" ht="30.6" customHeight="1">
      <c r="A100" t="s" s="7">
        <v>739</v>
      </c>
      <c r="B100" t="s" s="15">
        <v>740</v>
      </c>
      <c r="C100" t="s" s="16">
        <v>741</v>
      </c>
      <c r="D100" t="s" s="18">
        <f t="shared" si="83" ref="D100:D101">"+6287861228242"</f>
        <v>742</v>
      </c>
      <c r="E100" t="s" s="18">
        <v>743</v>
      </c>
      <c r="F100" t="s" s="18">
        <v>744</v>
      </c>
      <c r="G100" t="s" s="18">
        <v>745</v>
      </c>
      <c r="H100" s="19">
        <v>60111</v>
      </c>
      <c r="I100" t="s" s="18">
        <v>92</v>
      </c>
      <c r="J100" t="s" s="18">
        <v>35</v>
      </c>
      <c r="K100" t="s" s="18">
        <v>20</v>
      </c>
      <c r="L100" t="s" s="20">
        <v>23</v>
      </c>
      <c r="M100" t="s" s="12">
        <v>259</v>
      </c>
      <c r="N100" t="s" s="21">
        <v>26</v>
      </c>
      <c r="O100" t="s" s="18">
        <v>26</v>
      </c>
      <c r="P100" t="s" s="18">
        <v>25</v>
      </c>
      <c r="Q100" s="14"/>
      <c r="R100" s="14"/>
      <c r="S100" s="14"/>
      <c r="T100" s="14"/>
      <c r="U100" s="14"/>
      <c r="V100" s="6"/>
      <c r="W100" s="6"/>
      <c r="X100" s="6"/>
      <c r="Y100" s="6"/>
      <c r="Z100" s="6"/>
    </row>
    <row r="101" ht="44.6" customHeight="1">
      <c r="A101" t="s" s="7">
        <v>739</v>
      </c>
      <c r="B101" t="s" s="15">
        <v>740</v>
      </c>
      <c r="C101" t="s" s="16">
        <v>741</v>
      </c>
      <c r="D101" t="s" s="18">
        <f t="shared" si="83"/>
        <v>742</v>
      </c>
      <c r="E101" t="s" s="18">
        <v>89</v>
      </c>
      <c r="F101" t="s" s="18">
        <v>90</v>
      </c>
      <c r="G101" t="s" s="18">
        <v>91</v>
      </c>
      <c r="H101" s="19">
        <v>60111</v>
      </c>
      <c r="I101" t="s" s="18">
        <v>92</v>
      </c>
      <c r="J101" t="s" s="18">
        <v>35</v>
      </c>
      <c r="K101" t="s" s="18">
        <v>746</v>
      </c>
      <c r="L101" t="s" s="20">
        <v>23</v>
      </c>
      <c r="M101" t="s" s="12">
        <v>259</v>
      </c>
      <c r="N101" t="s" s="21">
        <v>26</v>
      </c>
      <c r="O101" t="s" s="18">
        <v>26</v>
      </c>
      <c r="P101" t="s" s="18">
        <v>26</v>
      </c>
      <c r="Q101" s="14"/>
      <c r="R101" s="14"/>
      <c r="S101" s="14"/>
      <c r="T101" s="14"/>
      <c r="U101" s="14"/>
      <c r="V101" s="14"/>
      <c r="W101" s="14"/>
      <c r="X101" s="14"/>
      <c r="Y101" s="6"/>
      <c r="Z101" s="6"/>
    </row>
    <row r="102" ht="16.6" customHeight="1">
      <c r="A102" t="s" s="7">
        <v>747</v>
      </c>
      <c r="B102" t="s" s="15">
        <v>748</v>
      </c>
      <c r="C102" t="s" s="16">
        <v>749</v>
      </c>
      <c r="D102" t="s" s="18">
        <f>"+6281313025612"</f>
        <v>750</v>
      </c>
      <c r="E102" t="s" s="18">
        <v>751</v>
      </c>
      <c r="F102" t="s" s="18">
        <v>752</v>
      </c>
      <c r="G102" t="s" s="18">
        <v>753</v>
      </c>
      <c r="H102" s="19">
        <v>45132</v>
      </c>
      <c r="I102" t="s" s="18">
        <v>754</v>
      </c>
      <c r="J102" t="s" s="18">
        <v>35</v>
      </c>
      <c r="K102" t="s" s="18">
        <v>755</v>
      </c>
      <c r="L102" t="s" s="20">
        <v>46</v>
      </c>
      <c r="M102" t="s" s="12">
        <v>57</v>
      </c>
      <c r="N102" t="s" s="21">
        <v>26</v>
      </c>
      <c r="O102" t="s" s="18">
        <v>26</v>
      </c>
      <c r="P102" t="s" s="18">
        <v>25</v>
      </c>
      <c r="Q102" s="14"/>
      <c r="R102" s="14"/>
      <c r="S102" s="14"/>
      <c r="T102" s="14"/>
      <c r="U102" s="14"/>
      <c r="V102" s="14"/>
      <c r="W102" s="14"/>
      <c r="X102" s="14"/>
      <c r="Y102" s="6"/>
      <c r="Z102" s="6"/>
    </row>
    <row r="103" ht="30.6" customHeight="1">
      <c r="A103" t="s" s="7">
        <v>756</v>
      </c>
      <c r="B103" t="s" s="15">
        <v>757</v>
      </c>
      <c r="C103" t="s" s="16">
        <v>758</v>
      </c>
      <c r="D103" t="s" s="18">
        <f>"0630222764"</f>
        <v>759</v>
      </c>
      <c r="E103" t="s" s="18">
        <v>760</v>
      </c>
      <c r="F103" t="s" s="18">
        <v>761</v>
      </c>
      <c r="G103" t="s" s="18">
        <v>762</v>
      </c>
      <c r="H103" s="19">
        <v>92190</v>
      </c>
      <c r="I103" t="s" s="18">
        <v>763</v>
      </c>
      <c r="J103" t="s" s="18">
        <v>22</v>
      </c>
      <c r="K103" t="s" s="18">
        <v>764</v>
      </c>
      <c r="L103" t="s" s="20">
        <v>23</v>
      </c>
      <c r="M103" t="s" s="12">
        <v>130</v>
      </c>
      <c r="N103" t="s" s="21">
        <v>25</v>
      </c>
      <c r="O103" t="s" s="18">
        <v>25</v>
      </c>
      <c r="P103" t="s" s="18">
        <v>25</v>
      </c>
      <c r="Q103" s="14"/>
      <c r="R103" s="14"/>
      <c r="S103" s="14"/>
      <c r="T103" s="14"/>
      <c r="U103" s="14"/>
      <c r="V103" s="6"/>
      <c r="W103" s="6"/>
      <c r="X103" s="6"/>
      <c r="Y103" s="6"/>
      <c r="Z103" s="6"/>
    </row>
    <row r="104" ht="30.6" customHeight="1">
      <c r="A104" t="s" s="7">
        <v>765</v>
      </c>
      <c r="B104" t="s" s="15">
        <v>765</v>
      </c>
      <c r="C104" t="s" s="16">
        <v>766</v>
      </c>
      <c r="D104" t="s" s="18">
        <f>"+(62)82133369088"</f>
        <v>767</v>
      </c>
      <c r="E104" t="s" s="18">
        <f>"Universitas Diponegoro"</f>
        <v>80</v>
      </c>
      <c r="F104" t="s" s="18">
        <v>768</v>
      </c>
      <c r="G104" t="s" s="18">
        <v>769</v>
      </c>
      <c r="H104" s="19">
        <v>50274</v>
      </c>
      <c r="I104" t="s" s="18">
        <v>770</v>
      </c>
      <c r="J104" t="s" s="18">
        <v>35</v>
      </c>
      <c r="K104" s="22"/>
      <c r="L104" t="s" s="20">
        <v>23</v>
      </c>
      <c r="M104" t="s" s="12">
        <v>20</v>
      </c>
      <c r="N104" t="s" s="21">
        <v>25</v>
      </c>
      <c r="O104" t="s" s="18">
        <v>25</v>
      </c>
      <c r="P104" t="s" s="18">
        <v>25</v>
      </c>
      <c r="Q104" s="14"/>
      <c r="R104" s="14"/>
      <c r="S104" s="14"/>
      <c r="T104" s="14"/>
      <c r="U104" s="14"/>
      <c r="V104" s="14"/>
      <c r="W104" s="14"/>
      <c r="X104" s="14"/>
      <c r="Y104" s="6"/>
      <c r="Z104" s="6"/>
    </row>
    <row r="105" ht="30.6" customHeight="1">
      <c r="A105" t="s" s="7">
        <v>771</v>
      </c>
      <c r="B105" t="s" s="15">
        <v>772</v>
      </c>
      <c r="C105" t="s" s="16">
        <v>766</v>
      </c>
      <c r="D105" t="s" s="18">
        <f>"+6282133369088"</f>
        <v>773</v>
      </c>
      <c r="E105" t="s" s="18">
        <v>774</v>
      </c>
      <c r="F105" t="s" s="18">
        <v>775</v>
      </c>
      <c r="G105" t="s" s="18">
        <v>776</v>
      </c>
      <c r="H105" s="19">
        <v>50275</v>
      </c>
      <c r="I105" t="s" s="18">
        <v>83</v>
      </c>
      <c r="J105" t="s" s="18">
        <v>35</v>
      </c>
      <c r="K105" t="s" s="18">
        <v>777</v>
      </c>
      <c r="L105" t="s" s="20">
        <v>23</v>
      </c>
      <c r="M105" t="s" s="12">
        <v>75</v>
      </c>
      <c r="N105" t="s" s="21">
        <v>26</v>
      </c>
      <c r="O105" t="s" s="18">
        <v>26</v>
      </c>
      <c r="P105" t="s" s="18">
        <v>25</v>
      </c>
      <c r="Q105" s="14"/>
      <c r="R105" s="14"/>
      <c r="S105" s="14"/>
      <c r="T105" s="14"/>
      <c r="U105" s="14"/>
      <c r="V105" s="6"/>
      <c r="W105" s="6"/>
      <c r="X105" s="6"/>
      <c r="Y105" s="6"/>
      <c r="Z105" s="6"/>
    </row>
    <row r="106" ht="16.6" customHeight="1">
      <c r="A106" t="s" s="7">
        <v>778</v>
      </c>
      <c r="B106" t="s" s="15">
        <v>779</v>
      </c>
      <c r="C106" t="s" s="16">
        <v>780</v>
      </c>
      <c r="D106" t="s" s="18">
        <f>"+6281210996226"</f>
        <v>781</v>
      </c>
      <c r="E106" t="s" s="18">
        <v>782</v>
      </c>
      <c r="F106" t="s" s="18">
        <v>20</v>
      </c>
      <c r="G106" t="s" s="18">
        <v>783</v>
      </c>
      <c r="H106" s="19">
        <v>10350</v>
      </c>
      <c r="I106" t="s" s="18">
        <v>477</v>
      </c>
      <c r="J106" t="s" s="18">
        <v>35</v>
      </c>
      <c r="K106" t="s" s="18">
        <v>784</v>
      </c>
      <c r="L106" t="s" s="20">
        <v>46</v>
      </c>
      <c r="M106" t="s" s="12">
        <v>94</v>
      </c>
      <c r="N106" t="s" s="21">
        <v>25</v>
      </c>
      <c r="O106" t="s" s="18">
        <v>26</v>
      </c>
      <c r="P106" t="s" s="18">
        <v>25</v>
      </c>
      <c r="Q106" s="14"/>
      <c r="R106" s="14"/>
      <c r="S106" s="14"/>
      <c r="T106" s="14"/>
      <c r="U106" s="14"/>
      <c r="V106" s="6"/>
      <c r="W106" s="6"/>
      <c r="X106" s="6"/>
      <c r="Y106" s="6"/>
      <c r="Z106" s="6"/>
    </row>
    <row r="107" ht="30.6" customHeight="1">
      <c r="A107" t="s" s="7">
        <v>252</v>
      </c>
      <c r="B107" t="s" s="15">
        <v>785</v>
      </c>
      <c r="C107" t="s" s="16">
        <v>786</v>
      </c>
      <c r="D107" t="s" s="18">
        <f t="shared" si="91" ref="D107:D210">"+6285641824118"</f>
        <v>787</v>
      </c>
      <c r="E107" t="s" s="18">
        <v>788</v>
      </c>
      <c r="F107" t="s" s="18">
        <v>789</v>
      </c>
      <c r="G107" t="s" s="18">
        <v>790</v>
      </c>
      <c r="H107" s="19">
        <v>41262</v>
      </c>
      <c r="I107" t="s" s="18">
        <v>791</v>
      </c>
      <c r="J107" t="s" s="18">
        <v>35</v>
      </c>
      <c r="K107" t="s" s="18">
        <v>792</v>
      </c>
      <c r="L107" t="s" s="20">
        <v>23</v>
      </c>
      <c r="M107" t="s" s="12">
        <v>47</v>
      </c>
      <c r="N107" t="s" s="21">
        <v>26</v>
      </c>
      <c r="O107" t="s" s="18">
        <v>26</v>
      </c>
      <c r="P107" t="s" s="18">
        <v>25</v>
      </c>
      <c r="Q107" s="14"/>
      <c r="R107" s="14"/>
      <c r="S107" s="14"/>
      <c r="T107" s="14"/>
      <c r="U107" s="14"/>
      <c r="V107" s="6"/>
      <c r="W107" s="6"/>
      <c r="X107" s="6"/>
      <c r="Y107" s="6"/>
      <c r="Z107" s="6"/>
    </row>
    <row r="108" ht="30.6" customHeight="1">
      <c r="A108" t="s" s="7">
        <v>793</v>
      </c>
      <c r="B108" t="s" s="15">
        <v>794</v>
      </c>
      <c r="C108" t="s" s="16">
        <v>795</v>
      </c>
      <c r="D108" t="s" s="18">
        <f>"+33764770723 "</f>
        <v>796</v>
      </c>
      <c r="E108" t="s" s="18">
        <v>797</v>
      </c>
      <c r="F108" t="s" s="18">
        <v>20</v>
      </c>
      <c r="G108" t="s" s="18">
        <v>798</v>
      </c>
      <c r="H108" s="19">
        <v>91128</v>
      </c>
      <c r="I108" t="s" s="18">
        <v>799</v>
      </c>
      <c r="J108" t="s" s="18">
        <v>22</v>
      </c>
      <c r="K108" t="s" s="18">
        <v>800</v>
      </c>
      <c r="L108" t="s" s="20">
        <v>23</v>
      </c>
      <c r="M108" t="s" s="12">
        <v>75</v>
      </c>
      <c r="N108" t="s" s="21">
        <v>26</v>
      </c>
      <c r="O108" t="s" s="18">
        <v>25</v>
      </c>
      <c r="P108" t="s" s="18">
        <v>25</v>
      </c>
      <c r="Q108" s="14"/>
      <c r="R108" s="14"/>
      <c r="S108" s="14"/>
      <c r="T108" s="14"/>
      <c r="U108" s="14"/>
      <c r="V108" s="6"/>
      <c r="W108" s="6"/>
      <c r="X108" s="6"/>
      <c r="Y108" s="6"/>
      <c r="Z108" s="6"/>
    </row>
    <row r="109" ht="30.6" customHeight="1">
      <c r="A109" t="s" s="7">
        <v>801</v>
      </c>
      <c r="B109" t="s" s="15">
        <v>802</v>
      </c>
      <c r="C109" t="s" s="16">
        <v>803</v>
      </c>
      <c r="D109" t="s" s="18">
        <v>20</v>
      </c>
      <c r="E109" t="s" s="18">
        <v>382</v>
      </c>
      <c r="F109" t="s" s="18">
        <v>804</v>
      </c>
      <c r="G109" t="s" s="18">
        <v>384</v>
      </c>
      <c r="H109" s="19">
        <v>34398</v>
      </c>
      <c r="I109" t="s" s="18">
        <v>805</v>
      </c>
      <c r="J109" t="s" s="18">
        <v>22</v>
      </c>
      <c r="K109" t="s" s="18">
        <v>164</v>
      </c>
      <c r="L109" t="s" s="20">
        <v>23</v>
      </c>
      <c r="M109" t="s" s="12">
        <v>259</v>
      </c>
      <c r="N109" t="s" s="21">
        <v>20</v>
      </c>
      <c r="O109" t="s" s="18">
        <v>26</v>
      </c>
      <c r="P109" t="s" s="18">
        <v>20</v>
      </c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30.6" customHeight="1">
      <c r="A110" t="s" s="7">
        <v>806</v>
      </c>
      <c r="B110" t="s" s="15">
        <v>807</v>
      </c>
      <c r="C110" t="s" s="16">
        <v>808</v>
      </c>
      <c r="D110" t="s" s="18">
        <f>"+33648561234"</f>
        <v>809</v>
      </c>
      <c r="E110" t="s" s="18">
        <v>810</v>
      </c>
      <c r="F110" t="s" s="18">
        <v>475</v>
      </c>
      <c r="G110" t="s" s="18">
        <v>20</v>
      </c>
      <c r="H110" t="s" s="18">
        <v>20</v>
      </c>
      <c r="I110" t="s" s="18">
        <v>477</v>
      </c>
      <c r="J110" t="s" s="18">
        <v>35</v>
      </c>
      <c r="K110" t="s" s="18">
        <v>811</v>
      </c>
      <c r="L110" t="s" s="20">
        <v>46</v>
      </c>
      <c r="M110" t="s" s="12">
        <v>130</v>
      </c>
      <c r="N110" t="s" s="21">
        <v>26</v>
      </c>
      <c r="O110" t="s" s="18">
        <v>26</v>
      </c>
      <c r="P110" t="s" s="18">
        <v>25</v>
      </c>
      <c r="Q110" s="14"/>
      <c r="R110" s="14"/>
      <c r="S110" s="14"/>
      <c r="T110" s="14"/>
      <c r="U110" s="14"/>
      <c r="V110" s="6"/>
      <c r="W110" s="6"/>
      <c r="X110" s="6"/>
      <c r="Y110" s="6"/>
      <c r="Z110" s="6"/>
    </row>
    <row r="111" ht="58.6" customHeight="1">
      <c r="A111" t="s" s="7">
        <v>812</v>
      </c>
      <c r="B111" t="s" s="15">
        <v>813</v>
      </c>
      <c r="C111" t="s" s="16">
        <v>814</v>
      </c>
      <c r="D111" t="s" s="18">
        <f>" (62) 818 858 202"</f>
        <v>815</v>
      </c>
      <c r="E111" t="s" s="18">
        <v>816</v>
      </c>
      <c r="F111" t="s" s="18">
        <v>817</v>
      </c>
      <c r="G111" t="s" s="18">
        <v>818</v>
      </c>
      <c r="H111" s="19">
        <v>10430</v>
      </c>
      <c r="I111" t="s" s="18">
        <v>477</v>
      </c>
      <c r="J111" t="s" s="18">
        <v>22</v>
      </c>
      <c r="K111" t="s" s="18">
        <v>819</v>
      </c>
      <c r="L111" t="s" s="20">
        <v>46</v>
      </c>
      <c r="M111" t="s" s="12">
        <v>259</v>
      </c>
      <c r="N111" t="s" s="21">
        <v>26</v>
      </c>
      <c r="O111" t="s" s="18">
        <v>26</v>
      </c>
      <c r="P111" t="s" s="18">
        <v>25</v>
      </c>
      <c r="Q111" s="14"/>
      <c r="R111" s="14"/>
      <c r="S111" s="14"/>
      <c r="T111" s="14"/>
      <c r="U111" s="14"/>
      <c r="V111" s="6"/>
      <c r="W111" s="6"/>
      <c r="X111" s="6"/>
      <c r="Y111" s="6"/>
      <c r="Z111" s="6"/>
    </row>
    <row r="112" ht="30.6" customHeight="1">
      <c r="A112" t="s" s="7">
        <v>820</v>
      </c>
      <c r="B112" t="s" s="15">
        <v>821</v>
      </c>
      <c r="C112" t="s" s="16">
        <v>822</v>
      </c>
      <c r="D112" t="s" s="18">
        <f>"+33618574302"</f>
        <v>823</v>
      </c>
      <c r="E112" t="s" s="18">
        <v>824</v>
      </c>
      <c r="F112" t="s" s="18">
        <v>825</v>
      </c>
      <c r="G112" t="s" s="18">
        <v>826</v>
      </c>
      <c r="H112" s="19">
        <v>77164</v>
      </c>
      <c r="I112" t="s" s="18">
        <v>827</v>
      </c>
      <c r="J112" t="s" s="18">
        <v>22</v>
      </c>
      <c r="K112" t="s" s="18">
        <v>828</v>
      </c>
      <c r="L112" t="s" s="20">
        <v>46</v>
      </c>
      <c r="M112" t="s" s="12">
        <v>100</v>
      </c>
      <c r="N112" t="s" s="21">
        <v>25</v>
      </c>
      <c r="O112" t="s" s="18">
        <v>26</v>
      </c>
      <c r="P112" t="s" s="18">
        <v>25</v>
      </c>
      <c r="Q112" s="14"/>
      <c r="R112" s="14"/>
      <c r="S112" s="14"/>
      <c r="T112" s="14"/>
      <c r="U112" s="14"/>
      <c r="V112" s="6"/>
      <c r="W112" s="6"/>
      <c r="X112" s="6"/>
      <c r="Y112" s="6"/>
      <c r="Z112" s="6"/>
    </row>
    <row r="113" ht="30.6" customHeight="1">
      <c r="A113" t="s" s="7">
        <v>829</v>
      </c>
      <c r="B113" t="s" s="15">
        <v>830</v>
      </c>
      <c r="C113" t="s" s="16">
        <v>831</v>
      </c>
      <c r="D113" t="s" s="18">
        <f>"+628122806399"</f>
        <v>832</v>
      </c>
      <c r="E113" t="s" s="18">
        <v>751</v>
      </c>
      <c r="F113" t="s" s="18">
        <v>833</v>
      </c>
      <c r="G113" t="s" s="18">
        <v>753</v>
      </c>
      <c r="H113" s="19">
        <v>45132</v>
      </c>
      <c r="I113" t="s" s="18">
        <v>754</v>
      </c>
      <c r="J113" t="s" s="18">
        <v>35</v>
      </c>
      <c r="K113" t="s" s="18">
        <v>834</v>
      </c>
      <c r="L113" t="s" s="20">
        <v>46</v>
      </c>
      <c r="M113" t="s" s="12">
        <v>259</v>
      </c>
      <c r="N113" t="s" s="21">
        <v>26</v>
      </c>
      <c r="O113" t="s" s="18">
        <v>26</v>
      </c>
      <c r="P113" t="s" s="18">
        <v>25</v>
      </c>
      <c r="Q113" s="14"/>
      <c r="R113" s="6"/>
      <c r="S113" s="6"/>
      <c r="T113" s="6"/>
      <c r="U113" s="6"/>
      <c r="V113" s="6"/>
      <c r="W113" s="6"/>
      <c r="X113" s="6"/>
      <c r="Y113" s="6"/>
      <c r="Z113" s="6"/>
    </row>
    <row r="114" ht="30.6" customHeight="1">
      <c r="A114" t="s" s="7">
        <v>835</v>
      </c>
      <c r="B114" t="s" s="15">
        <v>59</v>
      </c>
      <c r="C114" t="s" s="16">
        <v>836</v>
      </c>
      <c r="D114" t="s" s="18">
        <f>"+33607959041"</f>
        <v>837</v>
      </c>
      <c r="E114" t="s" s="18">
        <v>161</v>
      </c>
      <c r="F114" t="s" s="18">
        <v>838</v>
      </c>
      <c r="G114" t="s" s="18">
        <v>839</v>
      </c>
      <c r="H114" s="19">
        <v>44322</v>
      </c>
      <c r="I114" t="s" s="18">
        <v>592</v>
      </c>
      <c r="J114" t="s" s="18">
        <v>22</v>
      </c>
      <c r="K114" t="s" s="18">
        <v>840</v>
      </c>
      <c r="L114" t="s" s="20">
        <v>23</v>
      </c>
      <c r="M114" t="s" s="12">
        <v>47</v>
      </c>
      <c r="N114" t="s" s="21">
        <v>26</v>
      </c>
      <c r="O114" t="s" s="18">
        <v>26</v>
      </c>
      <c r="P114" t="s" s="18">
        <v>25</v>
      </c>
      <c r="Q114" s="14"/>
      <c r="R114" s="14"/>
      <c r="S114" s="14"/>
      <c r="T114" s="14"/>
      <c r="U114" s="14"/>
      <c r="V114" s="6"/>
      <c r="W114" s="6"/>
      <c r="X114" s="6"/>
      <c r="Y114" s="6"/>
      <c r="Z114" s="6"/>
    </row>
    <row r="115" ht="30.6" customHeight="1">
      <c r="A115" t="s" s="7">
        <v>841</v>
      </c>
      <c r="B115" t="s" s="15">
        <v>842</v>
      </c>
      <c r="C115" t="s" s="16">
        <v>843</v>
      </c>
      <c r="D115" t="s" s="18">
        <f>"+33467615881"</f>
        <v>844</v>
      </c>
      <c r="E115" t="s" s="18">
        <v>845</v>
      </c>
      <c r="F115" t="s" s="18">
        <v>846</v>
      </c>
      <c r="G115" t="s" s="18">
        <v>847</v>
      </c>
      <c r="H115" s="19">
        <v>34398</v>
      </c>
      <c r="I115" t="s" s="18">
        <v>385</v>
      </c>
      <c r="J115" t="s" s="18">
        <v>22</v>
      </c>
      <c r="K115" t="s" s="18">
        <v>386</v>
      </c>
      <c r="L115" t="s" s="20">
        <v>23</v>
      </c>
      <c r="M115" t="s" s="12">
        <v>57</v>
      </c>
      <c r="N115" t="s" s="21">
        <v>25</v>
      </c>
      <c r="O115" t="s" s="18">
        <v>26</v>
      </c>
      <c r="P115" t="s" s="18">
        <v>25</v>
      </c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30.6" customHeight="1">
      <c r="A116" t="s" s="7">
        <v>848</v>
      </c>
      <c r="B116" t="s" s="15">
        <v>849</v>
      </c>
      <c r="C116" t="s" s="16">
        <v>850</v>
      </c>
      <c r="D116" t="s" s="18">
        <f>"+62811477466"</f>
        <v>851</v>
      </c>
      <c r="E116" t="s" s="18">
        <v>852</v>
      </c>
      <c r="F116" t="s" s="18">
        <v>853</v>
      </c>
      <c r="G116" t="s" s="18">
        <v>854</v>
      </c>
      <c r="H116" s="19">
        <v>97233</v>
      </c>
      <c r="I116" t="s" s="18">
        <v>855</v>
      </c>
      <c r="J116" t="s" s="18">
        <v>35</v>
      </c>
      <c r="K116" t="s" s="18">
        <v>856</v>
      </c>
      <c r="L116" t="s" s="20">
        <v>23</v>
      </c>
      <c r="M116" t="s" s="12">
        <v>130</v>
      </c>
      <c r="N116" t="s" s="21">
        <v>26</v>
      </c>
      <c r="O116" t="s" s="18">
        <v>26</v>
      </c>
      <c r="P116" t="s" s="18">
        <v>25</v>
      </c>
      <c r="Q116" s="14"/>
      <c r="R116" s="14"/>
      <c r="S116" s="14"/>
      <c r="T116" s="14"/>
      <c r="U116" s="14"/>
      <c r="V116" s="6"/>
      <c r="W116" s="6"/>
      <c r="X116" s="6"/>
      <c r="Y116" s="6"/>
      <c r="Z116" s="6"/>
    </row>
    <row r="117" ht="30.6" customHeight="1">
      <c r="A117" t="s" s="7">
        <v>857</v>
      </c>
      <c r="B117" t="s" s="15">
        <v>858</v>
      </c>
      <c r="C117" t="s" s="16">
        <v>859</v>
      </c>
      <c r="D117" t="s" s="18">
        <f t="shared" si="100" ref="D117:D118">"+33617722869"</f>
        <v>860</v>
      </c>
      <c r="E117" t="s" s="18">
        <v>861</v>
      </c>
      <c r="F117" t="s" s="18">
        <v>20</v>
      </c>
      <c r="G117" t="s" s="18">
        <v>862</v>
      </c>
      <c r="H117" s="19">
        <v>59000</v>
      </c>
      <c r="I117" t="s" s="18">
        <v>863</v>
      </c>
      <c r="J117" t="s" s="18">
        <v>22</v>
      </c>
      <c r="K117" t="s" s="18">
        <v>864</v>
      </c>
      <c r="L117" t="s" s="20">
        <v>46</v>
      </c>
      <c r="M117" t="s" s="12">
        <v>259</v>
      </c>
      <c r="N117" t="s" s="21">
        <v>26</v>
      </c>
      <c r="O117" t="s" s="18">
        <v>25</v>
      </c>
      <c r="P117" t="s" s="18">
        <v>25</v>
      </c>
      <c r="Q117" s="14"/>
      <c r="R117" s="14"/>
      <c r="S117" s="14"/>
      <c r="T117" s="14"/>
      <c r="U117" s="14"/>
      <c r="V117" s="6"/>
      <c r="W117" s="6"/>
      <c r="X117" s="6"/>
      <c r="Y117" s="6"/>
      <c r="Z117" s="6"/>
    </row>
    <row r="118" ht="30.6" customHeight="1">
      <c r="A118" t="s" s="7">
        <v>857</v>
      </c>
      <c r="B118" t="s" s="15">
        <v>858</v>
      </c>
      <c r="C118" t="s" s="16">
        <v>859</v>
      </c>
      <c r="D118" t="s" s="18">
        <f t="shared" si="100"/>
        <v>860</v>
      </c>
      <c r="E118" t="s" s="18">
        <v>861</v>
      </c>
      <c r="F118" t="s" s="18">
        <v>20</v>
      </c>
      <c r="G118" t="s" s="18">
        <v>862</v>
      </c>
      <c r="H118" s="19">
        <v>59000</v>
      </c>
      <c r="I118" t="s" s="18">
        <v>863</v>
      </c>
      <c r="J118" t="s" s="18">
        <v>22</v>
      </c>
      <c r="K118" t="s" s="18">
        <v>865</v>
      </c>
      <c r="L118" t="s" s="20">
        <v>46</v>
      </c>
      <c r="M118" t="s" s="12">
        <v>259</v>
      </c>
      <c r="N118" t="s" s="21">
        <v>26</v>
      </c>
      <c r="O118" t="s" s="18">
        <v>25</v>
      </c>
      <c r="P118" t="s" s="18">
        <v>25</v>
      </c>
      <c r="Q118" s="14"/>
      <c r="R118" s="14"/>
      <c r="S118" s="14"/>
      <c r="T118" s="14"/>
      <c r="U118" s="14"/>
      <c r="V118" s="6"/>
      <c r="W118" s="6"/>
      <c r="X118" s="6"/>
      <c r="Y118" s="6"/>
      <c r="Z118" s="6"/>
    </row>
    <row r="119" ht="16.6" customHeight="1">
      <c r="A119" t="s" s="7">
        <v>866</v>
      </c>
      <c r="B119" t="s" s="15">
        <v>867</v>
      </c>
      <c r="C119" t="s" s="16">
        <v>868</v>
      </c>
      <c r="D119" t="s" s="18">
        <f>"+33667774993"</f>
        <v>869</v>
      </c>
      <c r="E119" t="s" s="18">
        <v>870</v>
      </c>
      <c r="F119" t="s" s="18">
        <v>20</v>
      </c>
      <c r="G119" t="s" s="18">
        <v>871</v>
      </c>
      <c r="H119" s="19">
        <v>78140</v>
      </c>
      <c r="I119" t="s" s="18">
        <v>872</v>
      </c>
      <c r="J119" t="s" s="18">
        <v>22</v>
      </c>
      <c r="K119" t="s" s="18">
        <v>20</v>
      </c>
      <c r="L119" t="s" s="20">
        <v>873</v>
      </c>
      <c r="M119" t="s" s="12">
        <v>75</v>
      </c>
      <c r="N119" t="s" s="21">
        <v>25</v>
      </c>
      <c r="O119" t="s" s="18">
        <v>26</v>
      </c>
      <c r="P119" t="s" s="18">
        <v>20</v>
      </c>
      <c r="Q119" s="14"/>
      <c r="R119" s="14"/>
      <c r="S119" s="14"/>
      <c r="T119" s="14"/>
      <c r="U119" s="14"/>
      <c r="V119" s="6"/>
      <c r="W119" s="6"/>
      <c r="X119" s="6"/>
      <c r="Y119" s="6"/>
      <c r="Z119" s="6"/>
    </row>
    <row r="120" ht="30.6" customHeight="1">
      <c r="A120" t="s" s="7">
        <v>866</v>
      </c>
      <c r="B120" t="s" s="15">
        <v>530</v>
      </c>
      <c r="C120" t="s" s="16">
        <v>874</v>
      </c>
      <c r="D120" t="s" s="18">
        <v>20</v>
      </c>
      <c r="E120" t="s" s="18">
        <v>474</v>
      </c>
      <c r="F120" t="s" s="18">
        <v>475</v>
      </c>
      <c r="G120" t="s" s="18">
        <v>476</v>
      </c>
      <c r="H120" s="19">
        <v>10350</v>
      </c>
      <c r="I120" t="s" s="18">
        <v>477</v>
      </c>
      <c r="J120" t="s" s="18">
        <v>35</v>
      </c>
      <c r="K120" t="s" s="18">
        <v>875</v>
      </c>
      <c r="L120" t="s" s="20">
        <v>46</v>
      </c>
      <c r="M120" t="s" s="12">
        <v>20</v>
      </c>
      <c r="N120" t="s" s="21">
        <v>20</v>
      </c>
      <c r="O120" t="s" s="18">
        <v>26</v>
      </c>
      <c r="P120" t="s" s="18">
        <v>20</v>
      </c>
      <c r="Q120" s="14"/>
      <c r="R120" s="14"/>
      <c r="S120" s="14"/>
      <c r="T120" s="14"/>
      <c r="U120" s="14"/>
      <c r="V120" s="6"/>
      <c r="W120" s="6"/>
      <c r="X120" s="6"/>
      <c r="Y120" s="6"/>
      <c r="Z120" s="6"/>
    </row>
    <row r="121" ht="16.6" customHeight="1">
      <c r="A121" t="s" s="7">
        <v>876</v>
      </c>
      <c r="B121" t="s" s="15">
        <v>877</v>
      </c>
      <c r="C121" t="s" s="16">
        <v>878</v>
      </c>
      <c r="D121" t="s" s="18">
        <f>"+33 6 33 89 22 47"</f>
        <v>879</v>
      </c>
      <c r="E121" t="s" s="18">
        <v>880</v>
      </c>
      <c r="F121" t="s" s="18">
        <v>20</v>
      </c>
      <c r="G121" t="s" s="18">
        <v>881</v>
      </c>
      <c r="H121" s="19">
        <v>10350</v>
      </c>
      <c r="I121" t="s" s="18">
        <v>477</v>
      </c>
      <c r="J121" t="s" s="18">
        <v>35</v>
      </c>
      <c r="K121" t="s" s="18">
        <v>882</v>
      </c>
      <c r="L121" t="s" s="20">
        <v>46</v>
      </c>
      <c r="M121" t="s" s="12">
        <v>157</v>
      </c>
      <c r="N121" t="s" s="21">
        <v>25</v>
      </c>
      <c r="O121" t="s" s="18">
        <v>26</v>
      </c>
      <c r="P121" t="s" s="18">
        <v>26</v>
      </c>
      <c r="Q121" s="14"/>
      <c r="R121" s="14"/>
      <c r="S121" s="14"/>
      <c r="T121" s="14"/>
      <c r="U121" s="14"/>
      <c r="V121" s="6"/>
      <c r="W121" s="6"/>
      <c r="X121" s="6"/>
      <c r="Y121" s="6"/>
      <c r="Z121" s="6"/>
    </row>
    <row r="122" ht="30.6" customHeight="1">
      <c r="A122" t="s" s="7">
        <v>883</v>
      </c>
      <c r="B122" t="s" s="15">
        <v>884</v>
      </c>
      <c r="C122" t="s" s="16">
        <v>885</v>
      </c>
      <c r="D122" t="s" s="18">
        <v>20</v>
      </c>
      <c r="E122" t="s" s="18">
        <v>886</v>
      </c>
      <c r="F122" t="s" s="18">
        <v>887</v>
      </c>
      <c r="G122" t="s" s="18">
        <v>20</v>
      </c>
      <c r="H122" t="s" s="18">
        <v>20</v>
      </c>
      <c r="I122" t="s" s="18">
        <v>20</v>
      </c>
      <c r="J122" t="s" s="18">
        <v>22</v>
      </c>
      <c r="K122" t="s" s="18">
        <v>888</v>
      </c>
      <c r="L122" t="s" s="20">
        <v>46</v>
      </c>
      <c r="M122" t="s" s="12">
        <v>20</v>
      </c>
      <c r="N122" t="s" s="21">
        <v>20</v>
      </c>
      <c r="O122" t="s" s="18">
        <v>26</v>
      </c>
      <c r="P122" t="s" s="18">
        <v>20</v>
      </c>
      <c r="Q122" s="14"/>
      <c r="R122" s="14"/>
      <c r="S122" s="14"/>
      <c r="T122" s="14"/>
      <c r="U122" s="14"/>
      <c r="V122" s="6"/>
      <c r="W122" s="6"/>
      <c r="X122" s="6"/>
      <c r="Y122" s="6"/>
      <c r="Z122" s="6"/>
    </row>
    <row r="123" ht="30.6" customHeight="1">
      <c r="A123" t="s" s="7">
        <v>889</v>
      </c>
      <c r="B123" t="s" s="15">
        <v>435</v>
      </c>
      <c r="C123" t="s" s="16">
        <v>890</v>
      </c>
      <c r="D123" t="s" s="18">
        <f>"+6281510002015"</f>
        <v>891</v>
      </c>
      <c r="E123" t="s" s="18">
        <v>892</v>
      </c>
      <c r="F123" t="s" s="18">
        <v>893</v>
      </c>
      <c r="G123" t="s" s="18">
        <v>894</v>
      </c>
      <c r="H123" s="19">
        <v>11440</v>
      </c>
      <c r="I123" t="s" s="18">
        <v>477</v>
      </c>
      <c r="J123" t="s" s="18">
        <v>35</v>
      </c>
      <c r="K123" t="s" s="18">
        <v>36</v>
      </c>
      <c r="L123" t="s" s="20">
        <v>23</v>
      </c>
      <c r="M123" t="s" s="12">
        <v>47</v>
      </c>
      <c r="N123" t="s" s="21">
        <v>25</v>
      </c>
      <c r="O123" t="s" s="18">
        <v>26</v>
      </c>
      <c r="P123" t="s" s="18">
        <v>26</v>
      </c>
      <c r="Q123" s="14"/>
      <c r="R123" s="14"/>
      <c r="S123" s="14"/>
      <c r="T123" s="14"/>
      <c r="U123" s="14"/>
      <c r="V123" s="6"/>
      <c r="W123" s="6"/>
      <c r="X123" s="6"/>
      <c r="Y123" s="6"/>
      <c r="Z123" s="6"/>
    </row>
    <row r="124" ht="30.6" customHeight="1">
      <c r="A124" t="s" s="7">
        <v>895</v>
      </c>
      <c r="B124" t="s" s="15">
        <v>896</v>
      </c>
      <c r="C124" t="s" s="16">
        <v>897</v>
      </c>
      <c r="D124" t="s" s="18">
        <f>"+33299546614"</f>
        <v>898</v>
      </c>
      <c r="E124" t="s" s="18">
        <v>899</v>
      </c>
      <c r="F124" t="s" s="18">
        <v>900</v>
      </c>
      <c r="G124" t="s" s="18">
        <v>901</v>
      </c>
      <c r="H124" s="19">
        <v>35065</v>
      </c>
      <c r="I124" t="s" s="18">
        <v>902</v>
      </c>
      <c r="J124" t="s" s="18">
        <v>22</v>
      </c>
      <c r="K124" t="s" s="18">
        <v>903</v>
      </c>
      <c r="L124" t="s" s="20">
        <v>23</v>
      </c>
      <c r="M124" t="s" s="12">
        <v>24</v>
      </c>
      <c r="N124" t="s" s="21">
        <v>26</v>
      </c>
      <c r="O124" t="s" s="18">
        <v>26</v>
      </c>
      <c r="P124" t="s" s="18">
        <v>25</v>
      </c>
      <c r="Q124" s="14"/>
      <c r="R124" s="14"/>
      <c r="S124" s="14"/>
      <c r="T124" s="14"/>
      <c r="U124" s="14"/>
      <c r="V124" s="6"/>
      <c r="W124" s="6"/>
      <c r="X124" s="6"/>
      <c r="Y124" s="6"/>
      <c r="Z124" s="6"/>
    </row>
    <row r="125" ht="16.6" customHeight="1">
      <c r="A125" t="s" s="7">
        <v>904</v>
      </c>
      <c r="B125" t="s" s="15">
        <v>905</v>
      </c>
      <c r="C125" t="s" s="16">
        <v>906</v>
      </c>
      <c r="D125" t="s" s="18">
        <f>"+6285272076457"</f>
        <v>907</v>
      </c>
      <c r="E125" t="s" s="18">
        <v>169</v>
      </c>
      <c r="F125" t="s" s="18">
        <v>908</v>
      </c>
      <c r="G125" t="s" s="18">
        <v>909</v>
      </c>
      <c r="H125" s="19">
        <v>20238</v>
      </c>
      <c r="I125" t="s" s="18">
        <v>34</v>
      </c>
      <c r="J125" t="s" s="18">
        <v>35</v>
      </c>
      <c r="K125" t="s" s="18">
        <v>20</v>
      </c>
      <c r="L125" t="s" s="20">
        <v>873</v>
      </c>
      <c r="M125" t="s" s="12">
        <v>157</v>
      </c>
      <c r="N125" t="s" s="21">
        <v>25</v>
      </c>
      <c r="O125" t="s" s="18">
        <v>25</v>
      </c>
      <c r="P125" t="s" s="18">
        <v>25</v>
      </c>
      <c r="Q125" s="14"/>
      <c r="R125" s="14"/>
      <c r="S125" s="14"/>
      <c r="T125" s="14"/>
      <c r="U125" s="14"/>
      <c r="V125" s="6"/>
      <c r="W125" s="6"/>
      <c r="X125" s="6"/>
      <c r="Y125" s="6"/>
      <c r="Z125" s="6"/>
    </row>
    <row r="126" ht="30.6" customHeight="1">
      <c r="A126" t="s" s="7">
        <v>910</v>
      </c>
      <c r="B126" t="s" s="15">
        <v>911</v>
      </c>
      <c r="C126" t="s" s="16">
        <v>912</v>
      </c>
      <c r="D126" t="s" s="18">
        <f>"+6282319906787"</f>
        <v>913</v>
      </c>
      <c r="E126" t="s" s="18">
        <v>914</v>
      </c>
      <c r="F126" t="s" s="18">
        <v>915</v>
      </c>
      <c r="G126" t="s" s="18">
        <v>916</v>
      </c>
      <c r="H126" s="19">
        <v>30149</v>
      </c>
      <c r="I126" t="s" s="18">
        <v>917</v>
      </c>
      <c r="J126" t="s" s="18">
        <v>35</v>
      </c>
      <c r="K126" t="s" s="18">
        <v>918</v>
      </c>
      <c r="L126" t="s" s="20">
        <v>23</v>
      </c>
      <c r="M126" t="s" s="12">
        <v>47</v>
      </c>
      <c r="N126" t="s" s="21">
        <v>26</v>
      </c>
      <c r="O126" t="s" s="18">
        <v>25</v>
      </c>
      <c r="P126" t="s" s="18">
        <v>26</v>
      </c>
      <c r="Q126" s="14"/>
      <c r="R126" s="14"/>
      <c r="S126" s="14"/>
      <c r="T126" s="14"/>
      <c r="U126" s="14"/>
      <c r="V126" s="6"/>
      <c r="W126" s="6"/>
      <c r="X126" s="6"/>
      <c r="Y126" s="6"/>
      <c r="Z126" s="6"/>
    </row>
    <row r="127" ht="16.6" customHeight="1">
      <c r="A127" t="s" s="7">
        <v>919</v>
      </c>
      <c r="B127" t="s" s="15">
        <v>920</v>
      </c>
      <c r="C127" t="s" s="16">
        <v>921</v>
      </c>
      <c r="D127" t="s" s="18">
        <f>"+6281334198008"</f>
        <v>922</v>
      </c>
      <c r="E127" t="s" s="18">
        <v>923</v>
      </c>
      <c r="F127" t="s" s="18">
        <v>924</v>
      </c>
      <c r="G127" t="s" s="18">
        <v>925</v>
      </c>
      <c r="H127" s="19">
        <v>65145</v>
      </c>
      <c r="I127" t="s" s="18">
        <v>926</v>
      </c>
      <c r="J127" t="s" s="18">
        <v>35</v>
      </c>
      <c r="K127" t="s" s="18">
        <v>927</v>
      </c>
      <c r="L127" t="s" s="20">
        <v>46</v>
      </c>
      <c r="M127" t="s" s="12">
        <v>24</v>
      </c>
      <c r="N127" t="s" s="21">
        <v>26</v>
      </c>
      <c r="O127" t="s" s="18">
        <v>25</v>
      </c>
      <c r="P127" t="s" s="18">
        <v>25</v>
      </c>
      <c r="Q127" s="14"/>
      <c r="R127" s="14"/>
      <c r="S127" s="14"/>
      <c r="T127" s="14"/>
      <c r="U127" s="14"/>
      <c r="V127" s="6"/>
      <c r="W127" s="6"/>
      <c r="X127" s="6"/>
      <c r="Y127" s="6"/>
      <c r="Z127" s="6"/>
    </row>
    <row r="128" ht="30.6" customHeight="1">
      <c r="A128" t="s" s="7">
        <v>928</v>
      </c>
      <c r="B128" t="s" s="15">
        <v>929</v>
      </c>
      <c r="C128" t="s" s="16">
        <v>930</v>
      </c>
      <c r="D128" t="s" s="18">
        <v>20</v>
      </c>
      <c r="E128" t="s" s="18">
        <v>20</v>
      </c>
      <c r="F128" t="s" s="18">
        <v>20</v>
      </c>
      <c r="G128" t="s" s="18">
        <v>20</v>
      </c>
      <c r="H128" t="s" s="18">
        <v>20</v>
      </c>
      <c r="I128" t="s" s="18">
        <v>20</v>
      </c>
      <c r="J128" t="s" s="18">
        <v>20</v>
      </c>
      <c r="K128" t="s" s="18">
        <v>20</v>
      </c>
      <c r="L128" t="s" s="20">
        <v>873</v>
      </c>
      <c r="M128" t="s" s="12">
        <v>47</v>
      </c>
      <c r="N128" t="s" s="21">
        <v>26</v>
      </c>
      <c r="O128" t="s" s="18">
        <v>25</v>
      </c>
      <c r="P128" t="s" s="18">
        <v>25</v>
      </c>
      <c r="Q128" s="14"/>
      <c r="R128" s="14"/>
      <c r="S128" s="14"/>
      <c r="T128" s="14"/>
      <c r="U128" s="14"/>
      <c r="V128" s="6"/>
      <c r="W128" s="6"/>
      <c r="X128" s="6"/>
      <c r="Y128" s="6"/>
      <c r="Z128" s="6"/>
    </row>
    <row r="129" ht="30.6" customHeight="1">
      <c r="A129" t="s" s="7">
        <v>928</v>
      </c>
      <c r="B129" t="s" s="15">
        <v>931</v>
      </c>
      <c r="C129" t="s" s="16">
        <v>932</v>
      </c>
      <c r="D129" t="s" s="18">
        <f>"+6281290145451"</f>
        <v>933</v>
      </c>
      <c r="E129" t="s" s="18">
        <v>934</v>
      </c>
      <c r="F129" t="s" s="18">
        <v>20</v>
      </c>
      <c r="G129" t="s" s="18">
        <v>935</v>
      </c>
      <c r="H129" s="19">
        <v>16620</v>
      </c>
      <c r="I129" t="s" s="18">
        <v>204</v>
      </c>
      <c r="J129" t="s" s="18">
        <v>35</v>
      </c>
      <c r="K129" s="22"/>
      <c r="L129" t="s" s="20">
        <v>23</v>
      </c>
      <c r="M129" t="s" s="12">
        <v>57</v>
      </c>
      <c r="N129" t="s" s="21">
        <v>25</v>
      </c>
      <c r="O129" t="s" s="18">
        <v>26</v>
      </c>
      <c r="P129" t="s" s="18">
        <v>26</v>
      </c>
      <c r="Q129" s="14"/>
      <c r="R129" s="14"/>
      <c r="S129" s="14"/>
      <c r="T129" s="14"/>
      <c r="U129" s="14"/>
      <c r="V129" s="14"/>
      <c r="W129" s="14"/>
      <c r="X129" s="14"/>
      <c r="Y129" s="6"/>
      <c r="Z129" s="6"/>
    </row>
    <row r="130" ht="44.6" customHeight="1">
      <c r="A130" t="s" s="7">
        <v>936</v>
      </c>
      <c r="B130" t="s" s="15">
        <v>937</v>
      </c>
      <c r="C130" t="s" s="16">
        <v>938</v>
      </c>
      <c r="D130" t="s" s="18">
        <f>"+628122346034"</f>
        <v>939</v>
      </c>
      <c r="E130" t="s" s="18">
        <v>940</v>
      </c>
      <c r="F130" t="s" s="18">
        <v>941</v>
      </c>
      <c r="G130" t="s" s="18">
        <v>942</v>
      </c>
      <c r="H130" s="19">
        <v>40154</v>
      </c>
      <c r="I130" t="s" s="18">
        <v>196</v>
      </c>
      <c r="J130" t="s" s="18">
        <v>35</v>
      </c>
      <c r="K130" t="s" s="18">
        <v>943</v>
      </c>
      <c r="L130" t="s" s="20">
        <v>23</v>
      </c>
      <c r="M130" t="s" s="12">
        <v>24</v>
      </c>
      <c r="N130" t="s" s="21">
        <v>25</v>
      </c>
      <c r="O130" t="s" s="18">
        <v>25</v>
      </c>
      <c r="P130" t="s" s="18">
        <v>25</v>
      </c>
      <c r="Q130" s="14"/>
      <c r="R130" s="14"/>
      <c r="S130" s="14"/>
      <c r="T130" s="14"/>
      <c r="U130" s="14"/>
      <c r="V130" s="6"/>
      <c r="W130" s="6"/>
      <c r="X130" s="6"/>
      <c r="Y130" s="6"/>
      <c r="Z130" s="6"/>
    </row>
    <row r="131" ht="30.6" customHeight="1">
      <c r="A131" t="s" s="7">
        <v>944</v>
      </c>
      <c r="B131" t="s" s="15">
        <v>945</v>
      </c>
      <c r="C131" t="s" s="16">
        <v>946</v>
      </c>
      <c r="D131" t="s" s="18">
        <f>"+6281334597482"</f>
        <v>947</v>
      </c>
      <c r="E131" t="s" s="18">
        <v>545</v>
      </c>
      <c r="F131" t="s" s="18">
        <v>948</v>
      </c>
      <c r="G131" t="s" s="18">
        <v>949</v>
      </c>
      <c r="H131" s="19">
        <v>65145</v>
      </c>
      <c r="I131" t="s" s="18">
        <v>55</v>
      </c>
      <c r="J131" t="s" s="18">
        <v>35</v>
      </c>
      <c r="K131" t="s" s="18">
        <v>950</v>
      </c>
      <c r="L131" t="s" s="20">
        <v>23</v>
      </c>
      <c r="M131" t="s" s="12">
        <v>157</v>
      </c>
      <c r="N131" t="s" s="21">
        <v>26</v>
      </c>
      <c r="O131" t="s" s="18">
        <v>26</v>
      </c>
      <c r="P131" t="s" s="18">
        <v>26</v>
      </c>
      <c r="Q131" s="14"/>
      <c r="R131" s="14"/>
      <c r="S131" s="14"/>
      <c r="T131" s="14"/>
      <c r="U131" s="14"/>
      <c r="V131" s="14"/>
      <c r="W131" s="14"/>
      <c r="X131" s="14"/>
      <c r="Y131" s="6"/>
      <c r="Z131" s="6"/>
    </row>
    <row r="132" ht="30.6" customHeight="1">
      <c r="A132" t="s" s="7">
        <v>951</v>
      </c>
      <c r="B132" t="s" s="15">
        <v>435</v>
      </c>
      <c r="C132" t="s" s="16">
        <v>952</v>
      </c>
      <c r="D132" t="s" s="18">
        <f>"+6287880223995"</f>
        <v>953</v>
      </c>
      <c r="E132" t="s" s="18">
        <v>209</v>
      </c>
      <c r="F132" t="s" s="18">
        <v>954</v>
      </c>
      <c r="G132" t="s" s="18">
        <v>265</v>
      </c>
      <c r="H132" s="19">
        <v>10340</v>
      </c>
      <c r="I132" t="s" s="18">
        <v>266</v>
      </c>
      <c r="J132" t="s" s="18">
        <v>35</v>
      </c>
      <c r="K132" t="s" s="18">
        <v>955</v>
      </c>
      <c r="L132" t="s" s="20">
        <v>46</v>
      </c>
      <c r="M132" t="s" s="12">
        <v>20</v>
      </c>
      <c r="N132" t="s" s="21">
        <v>26</v>
      </c>
      <c r="O132" t="s" s="18">
        <v>26</v>
      </c>
      <c r="P132" t="s" s="18">
        <v>26</v>
      </c>
      <c r="Q132" s="14"/>
      <c r="R132" s="14"/>
      <c r="S132" s="14"/>
      <c r="T132" s="14"/>
      <c r="U132" s="14"/>
      <c r="V132" s="6"/>
      <c r="W132" s="6"/>
      <c r="X132" s="6"/>
      <c r="Y132" s="6"/>
      <c r="Z132" s="6"/>
    </row>
    <row r="133" ht="30.6" customHeight="1">
      <c r="A133" t="s" s="7">
        <v>956</v>
      </c>
      <c r="B133" t="s" s="15">
        <v>957</v>
      </c>
      <c r="C133" t="s" s="16">
        <v>958</v>
      </c>
      <c r="D133" t="s" s="18">
        <f t="shared" si="113" ref="D133:D134">"+6285213897070"</f>
        <v>959</v>
      </c>
      <c r="E133" t="s" s="18">
        <v>640</v>
      </c>
      <c r="F133" t="s" s="18">
        <v>960</v>
      </c>
      <c r="G133" t="s" s="18">
        <v>961</v>
      </c>
      <c r="H133" s="19">
        <v>42163</v>
      </c>
      <c r="I133" t="s" s="18">
        <v>962</v>
      </c>
      <c r="J133" t="s" s="18">
        <v>35</v>
      </c>
      <c r="K133" t="s" s="18">
        <v>963</v>
      </c>
      <c r="L133" t="s" s="20">
        <v>46</v>
      </c>
      <c r="M133" t="s" s="12">
        <v>57</v>
      </c>
      <c r="N133" t="s" s="21">
        <v>25</v>
      </c>
      <c r="O133" t="s" s="18">
        <v>25</v>
      </c>
      <c r="P133" t="s" s="18">
        <v>25</v>
      </c>
      <c r="Q133" s="14"/>
      <c r="R133" s="6"/>
      <c r="S133" s="6"/>
      <c r="T133" s="6"/>
      <c r="U133" s="6"/>
      <c r="V133" s="6"/>
      <c r="W133" s="6"/>
      <c r="X133" s="6"/>
      <c r="Y133" s="6"/>
      <c r="Z133" s="6"/>
    </row>
    <row r="134" ht="16.6" customHeight="1">
      <c r="A134" t="s" s="7">
        <v>956</v>
      </c>
      <c r="B134" t="s" s="15">
        <v>957</v>
      </c>
      <c r="C134" t="s" s="16">
        <v>958</v>
      </c>
      <c r="D134" t="s" s="18">
        <f t="shared" si="113"/>
        <v>959</v>
      </c>
      <c r="E134" t="s" s="18">
        <v>640</v>
      </c>
      <c r="F134" t="s" s="18">
        <v>964</v>
      </c>
      <c r="G134" t="s" s="18">
        <v>965</v>
      </c>
      <c r="H134" s="19">
        <v>42163</v>
      </c>
      <c r="I134" t="s" s="18">
        <v>962</v>
      </c>
      <c r="J134" t="s" s="18">
        <v>35</v>
      </c>
      <c r="K134" t="s" s="18">
        <v>966</v>
      </c>
      <c r="L134" t="s" s="20">
        <v>46</v>
      </c>
      <c r="M134" t="s" s="12">
        <v>57</v>
      </c>
      <c r="N134" t="s" s="21">
        <v>26</v>
      </c>
      <c r="O134" t="s" s="18">
        <v>25</v>
      </c>
      <c r="P134" t="s" s="18">
        <v>25</v>
      </c>
      <c r="Q134" s="14"/>
      <c r="R134" s="14"/>
      <c r="S134" s="14"/>
      <c r="T134" s="14"/>
      <c r="U134" s="14"/>
      <c r="V134" s="6"/>
      <c r="W134" s="6"/>
      <c r="X134" s="6"/>
      <c r="Y134" s="6"/>
      <c r="Z134" s="6"/>
    </row>
    <row r="135" ht="30.6" customHeight="1">
      <c r="A135" t="s" s="7">
        <v>967</v>
      </c>
      <c r="B135" t="s" s="15">
        <v>968</v>
      </c>
      <c r="C135" t="s" s="16">
        <v>969</v>
      </c>
      <c r="D135" t="s" s="18">
        <f>"+6281260163104"</f>
        <v>970</v>
      </c>
      <c r="E135" t="s" s="18">
        <v>148</v>
      </c>
      <c r="F135" t="s" s="18">
        <v>971</v>
      </c>
      <c r="G135" t="s" s="18">
        <v>150</v>
      </c>
      <c r="H135" s="19">
        <v>20155</v>
      </c>
      <c r="I135" t="s" s="18">
        <v>34</v>
      </c>
      <c r="J135" t="s" s="18">
        <v>35</v>
      </c>
      <c r="K135" t="s" s="18">
        <v>972</v>
      </c>
      <c r="L135" t="s" s="20">
        <v>46</v>
      </c>
      <c r="M135" t="s" s="12">
        <v>259</v>
      </c>
      <c r="N135" t="s" s="21">
        <v>26</v>
      </c>
      <c r="O135" t="s" s="18">
        <v>26</v>
      </c>
      <c r="P135" t="s" s="18">
        <v>26</v>
      </c>
      <c r="Q135" s="14"/>
      <c r="R135" s="14"/>
      <c r="S135" s="14"/>
      <c r="T135" s="14"/>
      <c r="U135" s="14"/>
      <c r="V135" s="6"/>
      <c r="W135" s="6"/>
      <c r="X135" s="6"/>
      <c r="Y135" s="6"/>
      <c r="Z135" s="6"/>
    </row>
    <row r="136" ht="30.6" customHeight="1">
      <c r="A136" t="s" s="7">
        <v>973</v>
      </c>
      <c r="B136" t="s" s="15">
        <v>974</v>
      </c>
      <c r="C136" t="s" s="16">
        <v>975</v>
      </c>
      <c r="D136" t="s" s="18">
        <f>"+6282232008458"</f>
        <v>976</v>
      </c>
      <c r="E136" t="s" s="18">
        <v>89</v>
      </c>
      <c r="F136" t="s" s="18">
        <v>977</v>
      </c>
      <c r="G136" t="s" s="18">
        <v>91</v>
      </c>
      <c r="H136" s="19">
        <v>60111</v>
      </c>
      <c r="I136" t="s" s="18">
        <v>92</v>
      </c>
      <c r="J136" t="s" s="18">
        <v>35</v>
      </c>
      <c r="K136" t="s" s="18">
        <v>978</v>
      </c>
      <c r="L136" t="s" s="20">
        <v>23</v>
      </c>
      <c r="M136" t="s" s="12">
        <v>47</v>
      </c>
      <c r="N136" t="s" s="21">
        <v>26</v>
      </c>
      <c r="O136" t="s" s="18">
        <v>26</v>
      </c>
      <c r="P136" t="s" s="18">
        <v>26</v>
      </c>
      <c r="Q136" s="14"/>
      <c r="R136" s="14"/>
      <c r="S136" s="14"/>
      <c r="T136" s="14"/>
      <c r="U136" s="14"/>
      <c r="V136" s="6"/>
      <c r="W136" s="6"/>
      <c r="X136" s="6"/>
      <c r="Y136" s="6"/>
      <c r="Z136" s="6"/>
    </row>
    <row r="137" ht="30.6" customHeight="1">
      <c r="A137" t="s" s="7">
        <v>979</v>
      </c>
      <c r="B137" t="s" s="15">
        <v>980</v>
      </c>
      <c r="C137" t="s" s="16">
        <v>981</v>
      </c>
      <c r="D137" t="s" s="18">
        <v>20</v>
      </c>
      <c r="E137" t="s" s="18">
        <v>982</v>
      </c>
      <c r="F137" t="s" s="18">
        <v>983</v>
      </c>
      <c r="G137" s="22"/>
      <c r="H137" s="22"/>
      <c r="I137" t="s" s="18">
        <v>44</v>
      </c>
      <c r="J137" t="s" s="18">
        <v>22</v>
      </c>
      <c r="K137" t="s" s="18">
        <v>984</v>
      </c>
      <c r="L137" t="s" s="20">
        <v>23</v>
      </c>
      <c r="M137" t="s" s="12">
        <v>20</v>
      </c>
      <c r="N137" t="s" s="21">
        <v>20</v>
      </c>
      <c r="O137" t="s" s="18">
        <v>20</v>
      </c>
      <c r="P137" t="s" s="18">
        <v>20</v>
      </c>
      <c r="Q137" s="14"/>
      <c r="R137" s="14"/>
      <c r="S137" s="14"/>
      <c r="T137" s="14"/>
      <c r="U137" s="14"/>
      <c r="V137" s="6"/>
      <c r="W137" s="6"/>
      <c r="X137" s="6"/>
      <c r="Y137" s="6"/>
      <c r="Z137" s="6"/>
    </row>
    <row r="138" ht="30.6" customHeight="1">
      <c r="A138" t="s" s="7">
        <v>985</v>
      </c>
      <c r="B138" t="s" s="15">
        <v>986</v>
      </c>
      <c r="C138" t="s" s="16">
        <v>987</v>
      </c>
      <c r="D138" t="s" s="18">
        <f>"+628126604322"</f>
        <v>988</v>
      </c>
      <c r="E138" t="s" s="18">
        <v>989</v>
      </c>
      <c r="F138" t="s" s="18">
        <v>990</v>
      </c>
      <c r="G138" t="s" s="18">
        <v>991</v>
      </c>
      <c r="H138" s="19">
        <v>25163</v>
      </c>
      <c r="I138" t="s" s="18">
        <v>992</v>
      </c>
      <c r="J138" t="s" s="18">
        <v>35</v>
      </c>
      <c r="K138" t="s" s="18">
        <v>993</v>
      </c>
      <c r="L138" t="s" s="20">
        <v>23</v>
      </c>
      <c r="M138" t="s" s="12">
        <v>24</v>
      </c>
      <c r="N138" t="s" s="21">
        <v>26</v>
      </c>
      <c r="O138" t="s" s="18">
        <v>26</v>
      </c>
      <c r="P138" t="s" s="18">
        <v>25</v>
      </c>
      <c r="Q138" s="14"/>
      <c r="R138" s="14"/>
      <c r="S138" s="14"/>
      <c r="T138" s="14"/>
      <c r="U138" s="14"/>
      <c r="V138" s="14"/>
      <c r="W138" s="14"/>
      <c r="X138" s="14"/>
      <c r="Y138" s="6"/>
      <c r="Z138" s="6"/>
    </row>
    <row r="139" ht="30.6" customHeight="1">
      <c r="A139" t="s" s="7">
        <v>994</v>
      </c>
      <c r="B139" t="s" s="15">
        <v>995</v>
      </c>
      <c r="C139" t="s" s="16">
        <v>996</v>
      </c>
      <c r="D139" s="19">
        <v>6281379573510</v>
      </c>
      <c r="E139" t="s" s="18">
        <v>997</v>
      </c>
      <c r="F139" t="s" s="18">
        <v>998</v>
      </c>
      <c r="G139" t="s" s="18">
        <v>999</v>
      </c>
      <c r="H139" s="19">
        <v>35145</v>
      </c>
      <c r="I139" t="s" s="18">
        <v>1000</v>
      </c>
      <c r="J139" t="s" s="18">
        <v>35</v>
      </c>
      <c r="K139" t="s" s="18">
        <v>1001</v>
      </c>
      <c r="L139" t="s" s="20">
        <v>23</v>
      </c>
      <c r="M139" t="s" s="12">
        <v>47</v>
      </c>
      <c r="N139" t="s" s="21">
        <v>26</v>
      </c>
      <c r="O139" t="s" s="18">
        <v>26</v>
      </c>
      <c r="P139" t="s" s="18">
        <v>25</v>
      </c>
      <c r="Q139" s="14"/>
      <c r="R139" s="14"/>
      <c r="S139" s="14"/>
      <c r="T139" s="14"/>
      <c r="U139" s="14"/>
      <c r="V139" s="6"/>
      <c r="W139" s="6"/>
      <c r="X139" s="6"/>
      <c r="Y139" s="6"/>
      <c r="Z139" s="6"/>
    </row>
    <row r="140" ht="30.6" customHeight="1">
      <c r="A140" t="s" s="7">
        <v>1002</v>
      </c>
      <c r="B140" t="s" s="15">
        <v>1003</v>
      </c>
      <c r="C140" t="s" s="16">
        <v>1004</v>
      </c>
      <c r="D140" t="s" s="18">
        <f>"+62816921628"</f>
        <v>1005</v>
      </c>
      <c r="E140" t="s" s="18">
        <v>934</v>
      </c>
      <c r="F140" t="s" s="18">
        <v>1006</v>
      </c>
      <c r="G140" t="s" s="18">
        <v>1007</v>
      </c>
      <c r="H140" t="s" s="18">
        <v>20</v>
      </c>
      <c r="I140" t="s" s="18">
        <v>204</v>
      </c>
      <c r="J140" t="s" s="18">
        <v>35</v>
      </c>
      <c r="K140" t="s" s="18">
        <v>20</v>
      </c>
      <c r="L140" t="s" s="20">
        <v>23</v>
      </c>
      <c r="M140" t="s" s="12">
        <v>259</v>
      </c>
      <c r="N140" t="s" s="21">
        <v>26</v>
      </c>
      <c r="O140" t="s" s="18">
        <v>26</v>
      </c>
      <c r="P140" t="s" s="18">
        <v>26</v>
      </c>
      <c r="Q140" s="14"/>
      <c r="R140" s="14"/>
      <c r="S140" s="14"/>
      <c r="T140" s="14"/>
      <c r="U140" s="14"/>
      <c r="V140" s="14"/>
      <c r="W140" s="14"/>
      <c r="X140" s="14"/>
      <c r="Y140" s="6"/>
      <c r="Z140" s="6"/>
    </row>
    <row r="141" ht="16.6" customHeight="1">
      <c r="A141" t="s" s="7">
        <v>1008</v>
      </c>
      <c r="B141" t="s" s="27">
        <v>1008</v>
      </c>
      <c r="C141" t="s" s="16">
        <v>1009</v>
      </c>
      <c r="D141" t="s" s="28">
        <f>"+628563528910"</f>
        <v>1010</v>
      </c>
      <c r="E141" t="s" s="28">
        <v>140</v>
      </c>
      <c r="F141" t="s" s="28">
        <v>1011</v>
      </c>
      <c r="G141" t="s" s="28">
        <v>1012</v>
      </c>
      <c r="H141" s="29">
        <v>12640</v>
      </c>
      <c r="I141" t="s" s="28">
        <v>315</v>
      </c>
      <c r="J141" t="s" s="28">
        <v>35</v>
      </c>
      <c r="K141" t="s" s="28">
        <v>1013</v>
      </c>
      <c r="L141" t="s" s="30">
        <v>46</v>
      </c>
      <c r="M141" t="s" s="12">
        <v>100</v>
      </c>
      <c r="N141" t="s" s="31">
        <v>26</v>
      </c>
      <c r="O141" t="s" s="28">
        <v>26</v>
      </c>
      <c r="P141" t="s" s="28">
        <v>25</v>
      </c>
      <c r="Q141" s="26"/>
      <c r="R141" s="26"/>
      <c r="S141" s="26"/>
      <c r="T141" s="26"/>
      <c r="U141" s="26"/>
      <c r="V141" s="32"/>
      <c r="W141" s="32"/>
      <c r="X141" s="6"/>
      <c r="Y141" s="6"/>
      <c r="Z141" s="6"/>
    </row>
    <row r="142" ht="30.6" customHeight="1">
      <c r="A142" t="s" s="43">
        <v>1014</v>
      </c>
      <c r="B142" t="s" s="44">
        <v>1015</v>
      </c>
      <c r="C142" t="s" s="37">
        <v>1016</v>
      </c>
      <c r="D142" t="s" s="44">
        <f>"+33749139915"</f>
        <v>1017</v>
      </c>
      <c r="E142" t="s" s="44">
        <v>1018</v>
      </c>
      <c r="F142" t="s" s="44">
        <v>1019</v>
      </c>
      <c r="G142" t="s" s="44">
        <v>1020</v>
      </c>
      <c r="H142" s="45">
        <v>75116</v>
      </c>
      <c r="I142" t="s" s="44">
        <v>363</v>
      </c>
      <c r="J142" t="s" s="44">
        <v>22</v>
      </c>
      <c r="K142" s="46"/>
      <c r="L142" t="s" s="44">
        <v>46</v>
      </c>
      <c r="M142" t="s" s="44">
        <v>20</v>
      </c>
      <c r="N142" t="s" s="44">
        <v>26</v>
      </c>
      <c r="O142" t="s" s="44">
        <v>26</v>
      </c>
      <c r="P142" t="s" s="44">
        <v>25</v>
      </c>
      <c r="Q142" s="39"/>
      <c r="R142" s="39"/>
      <c r="S142" s="39"/>
      <c r="T142" s="39"/>
      <c r="U142" s="39"/>
      <c r="V142" s="47"/>
      <c r="W142" s="47"/>
      <c r="X142" s="5"/>
      <c r="Y142" s="6"/>
      <c r="Z142" s="6"/>
    </row>
    <row r="143" ht="30.6" customHeight="1">
      <c r="A143" t="s" s="7">
        <v>1021</v>
      </c>
      <c r="B143" t="s" s="8">
        <v>1021</v>
      </c>
      <c r="C143" t="s" s="16">
        <v>1022</v>
      </c>
      <c r="D143" t="s" s="10">
        <f>" +6281322066220"</f>
        <v>1023</v>
      </c>
      <c r="E143" t="s" s="10">
        <v>209</v>
      </c>
      <c r="F143" t="s" s="10">
        <v>209</v>
      </c>
      <c r="G143" t="s" s="10">
        <v>1024</v>
      </c>
      <c r="H143" s="41">
        <v>16915</v>
      </c>
      <c r="I143" t="s" s="10">
        <v>699</v>
      </c>
      <c r="J143" t="s" s="10">
        <v>35</v>
      </c>
      <c r="K143" t="s" s="10">
        <v>1025</v>
      </c>
      <c r="L143" t="s" s="11">
        <v>46</v>
      </c>
      <c r="M143" t="s" s="12">
        <v>57</v>
      </c>
      <c r="N143" t="s" s="13">
        <v>20</v>
      </c>
      <c r="O143" t="s" s="10">
        <v>20</v>
      </c>
      <c r="P143" t="s" s="10">
        <v>26</v>
      </c>
      <c r="Q143" s="42"/>
      <c r="R143" s="42"/>
      <c r="S143" s="42"/>
      <c r="T143" s="42"/>
      <c r="U143" s="42"/>
      <c r="V143" s="48"/>
      <c r="W143" s="48"/>
      <c r="X143" s="6"/>
      <c r="Y143" s="6"/>
      <c r="Z143" s="6"/>
    </row>
    <row r="144" ht="30.6" customHeight="1">
      <c r="A144" t="s" s="7">
        <v>1026</v>
      </c>
      <c r="B144" t="s" s="15">
        <v>1027</v>
      </c>
      <c r="C144" t="s" s="16">
        <v>1028</v>
      </c>
      <c r="D144" t="s" s="18">
        <f>"+33671524199"</f>
        <v>1029</v>
      </c>
      <c r="E144" t="s" s="18">
        <v>41</v>
      </c>
      <c r="F144" t="s" s="18">
        <v>1030</v>
      </c>
      <c r="G144" t="s" s="18">
        <v>1031</v>
      </c>
      <c r="H144" s="19">
        <v>59313</v>
      </c>
      <c r="I144" t="s" s="18">
        <v>44</v>
      </c>
      <c r="J144" t="s" s="18">
        <v>22</v>
      </c>
      <c r="K144" t="s" s="18">
        <v>1032</v>
      </c>
      <c r="L144" t="s" s="20">
        <v>46</v>
      </c>
      <c r="M144" t="s" s="12">
        <v>24</v>
      </c>
      <c r="N144" t="s" s="21">
        <v>25</v>
      </c>
      <c r="O144" t="s" s="18">
        <v>25</v>
      </c>
      <c r="P144" t="s" s="18">
        <v>25</v>
      </c>
      <c r="Q144" s="14"/>
      <c r="R144" s="6"/>
      <c r="S144" s="6"/>
      <c r="T144" s="6"/>
      <c r="U144" s="6"/>
      <c r="V144" s="6"/>
      <c r="W144" s="6"/>
      <c r="X144" s="6"/>
      <c r="Y144" s="6"/>
      <c r="Z144" s="6"/>
    </row>
    <row r="145" ht="30.6" customHeight="1">
      <c r="A145" t="s" s="7">
        <v>1033</v>
      </c>
      <c r="B145" t="s" s="15">
        <v>1034</v>
      </c>
      <c r="C145" t="s" s="16">
        <v>1035</v>
      </c>
      <c r="D145" t="s" s="18">
        <f>"+628127812098"</f>
        <v>1036</v>
      </c>
      <c r="E145" t="s" s="18">
        <v>914</v>
      </c>
      <c r="F145" t="s" s="18">
        <v>915</v>
      </c>
      <c r="G145" t="s" s="18">
        <v>1037</v>
      </c>
      <c r="H145" s="19">
        <v>30137</v>
      </c>
      <c r="I145" t="s" s="18">
        <v>917</v>
      </c>
      <c r="J145" t="s" s="18">
        <v>35</v>
      </c>
      <c r="K145" t="s" s="18">
        <v>1038</v>
      </c>
      <c r="L145" t="s" s="20">
        <v>23</v>
      </c>
      <c r="M145" t="s" s="12">
        <v>75</v>
      </c>
      <c r="N145" t="s" s="21">
        <v>26</v>
      </c>
      <c r="O145" t="s" s="18">
        <v>26</v>
      </c>
      <c r="P145" t="s" s="18">
        <v>26</v>
      </c>
      <c r="Q145" s="14"/>
      <c r="R145" s="6"/>
      <c r="S145" s="6"/>
      <c r="T145" s="6"/>
      <c r="U145" s="6"/>
      <c r="V145" s="6"/>
      <c r="W145" s="6"/>
      <c r="X145" s="6"/>
      <c r="Y145" s="6"/>
      <c r="Z145" s="6"/>
    </row>
    <row r="146" ht="30.6" customHeight="1">
      <c r="A146" t="s" s="7">
        <v>1039</v>
      </c>
      <c r="B146" t="s" s="15">
        <v>1040</v>
      </c>
      <c r="C146" t="s" s="16">
        <v>1041</v>
      </c>
      <c r="D146" t="s" s="18">
        <f>"+628128110281"</f>
        <v>1042</v>
      </c>
      <c r="E146" t="s" s="18">
        <v>1043</v>
      </c>
      <c r="F146" t="s" s="18">
        <v>20</v>
      </c>
      <c r="G146" t="s" s="18">
        <v>1044</v>
      </c>
      <c r="H146" s="19">
        <v>15114</v>
      </c>
      <c r="I146" t="s" s="18">
        <v>1045</v>
      </c>
      <c r="J146" t="s" s="18">
        <v>35</v>
      </c>
      <c r="K146" s="22"/>
      <c r="L146" t="s" s="20">
        <v>23</v>
      </c>
      <c r="M146" t="s" s="12">
        <v>259</v>
      </c>
      <c r="N146" t="s" s="21">
        <v>20</v>
      </c>
      <c r="O146" t="s" s="18">
        <v>20</v>
      </c>
      <c r="P146" t="s" s="18">
        <v>20</v>
      </c>
      <c r="Q146" s="14"/>
      <c r="R146" s="14"/>
      <c r="S146" s="14"/>
      <c r="T146" s="14"/>
      <c r="U146" s="14"/>
      <c r="V146" s="6"/>
      <c r="W146" s="6"/>
      <c r="X146" s="6"/>
      <c r="Y146" s="6"/>
      <c r="Z146" s="6"/>
    </row>
    <row r="147" ht="16.6" customHeight="1">
      <c r="A147" t="s" s="7">
        <v>1046</v>
      </c>
      <c r="B147" t="s" s="15">
        <v>1047</v>
      </c>
      <c r="C147" t="s" s="16">
        <v>1048</v>
      </c>
      <c r="D147" t="s" s="18">
        <f>"+6281280053964"</f>
        <v>1049</v>
      </c>
      <c r="E147" t="s" s="18">
        <v>914</v>
      </c>
      <c r="F147" t="s" s="18">
        <v>1050</v>
      </c>
      <c r="G147" t="s" s="18">
        <v>1051</v>
      </c>
      <c r="H147" t="s" s="18">
        <f>"00"</f>
        <v>1052</v>
      </c>
      <c r="I147" t="s" s="18">
        <v>917</v>
      </c>
      <c r="J147" t="s" s="18">
        <v>35</v>
      </c>
      <c r="K147" t="s" s="18">
        <v>1053</v>
      </c>
      <c r="L147" t="s" s="20">
        <v>46</v>
      </c>
      <c r="M147" t="s" s="12">
        <v>75</v>
      </c>
      <c r="N147" t="s" s="21">
        <v>26</v>
      </c>
      <c r="O147" t="s" s="18">
        <v>26</v>
      </c>
      <c r="P147" t="s" s="18">
        <v>26</v>
      </c>
      <c r="Q147" s="14"/>
      <c r="R147" s="14"/>
      <c r="S147" s="14"/>
      <c r="T147" s="14"/>
      <c r="U147" s="14"/>
      <c r="V147" s="6"/>
      <c r="W147" s="6"/>
      <c r="X147" s="6"/>
      <c r="Y147" s="6"/>
      <c r="Z147" s="6"/>
    </row>
    <row r="148" ht="30.6" customHeight="1">
      <c r="A148" t="s" s="7">
        <v>1054</v>
      </c>
      <c r="B148" t="s" s="15">
        <v>1055</v>
      </c>
      <c r="C148" t="s" s="16">
        <v>1056</v>
      </c>
      <c r="D148" t="s" s="18">
        <f>"+6281910540727"</f>
        <v>1057</v>
      </c>
      <c r="E148" t="s" s="18">
        <v>1058</v>
      </c>
      <c r="F148" t="s" s="18">
        <v>20</v>
      </c>
      <c r="G148" t="s" s="18">
        <v>1059</v>
      </c>
      <c r="H148" t="s" s="18">
        <v>20</v>
      </c>
      <c r="I148" t="s" s="18">
        <v>196</v>
      </c>
      <c r="J148" t="s" s="18">
        <v>35</v>
      </c>
      <c r="K148" t="s" s="18">
        <v>1060</v>
      </c>
      <c r="L148" t="s" s="20">
        <v>46</v>
      </c>
      <c r="M148" t="s" s="12">
        <v>47</v>
      </c>
      <c r="N148" t="s" s="21">
        <v>26</v>
      </c>
      <c r="O148" t="s" s="18">
        <v>26</v>
      </c>
      <c r="P148" t="s" s="18">
        <v>25</v>
      </c>
      <c r="Q148" s="14"/>
      <c r="R148" s="14"/>
      <c r="S148" s="14"/>
      <c r="T148" s="14"/>
      <c r="U148" s="14"/>
      <c r="V148" s="6"/>
      <c r="W148" s="6"/>
      <c r="X148" s="6"/>
      <c r="Y148" s="6"/>
      <c r="Z148" s="6"/>
    </row>
    <row r="149" ht="30.6" customHeight="1">
      <c r="A149" t="s" s="7">
        <v>1061</v>
      </c>
      <c r="B149" t="s" s="15">
        <v>1062</v>
      </c>
      <c r="C149" t="s" s="16">
        <v>1063</v>
      </c>
      <c r="D149" t="s" s="18">
        <f>"+62 818-925-926"</f>
        <v>1064</v>
      </c>
      <c r="E149" t="s" s="18">
        <v>1065</v>
      </c>
      <c r="F149" t="s" s="18">
        <v>1066</v>
      </c>
      <c r="G149" t="s" s="18">
        <v>1067</v>
      </c>
      <c r="H149" s="19">
        <v>15810</v>
      </c>
      <c r="I149" t="s" s="18">
        <v>73</v>
      </c>
      <c r="J149" t="s" s="18">
        <v>35</v>
      </c>
      <c r="K149" t="s" s="18">
        <v>156</v>
      </c>
      <c r="L149" t="s" s="20">
        <v>23</v>
      </c>
      <c r="M149" t="s" s="12">
        <v>75</v>
      </c>
      <c r="N149" t="s" s="21">
        <v>26</v>
      </c>
      <c r="O149" t="s" s="18">
        <v>25</v>
      </c>
      <c r="P149" t="s" s="18">
        <v>25</v>
      </c>
      <c r="Q149" s="14"/>
      <c r="R149" s="14"/>
      <c r="S149" s="14"/>
      <c r="T149" s="14"/>
      <c r="U149" s="14"/>
      <c r="V149" s="6"/>
      <c r="W149" s="6"/>
      <c r="X149" s="6"/>
      <c r="Y149" s="6"/>
      <c r="Z149" s="6"/>
    </row>
    <row r="150" ht="30.6" customHeight="1">
      <c r="A150" t="s" s="7">
        <v>1068</v>
      </c>
      <c r="B150" t="s" s="15">
        <v>1069</v>
      </c>
      <c r="C150" t="s" s="16">
        <v>1070</v>
      </c>
      <c r="D150" t="s" s="18">
        <f>"+6281360094211"</f>
        <v>1071</v>
      </c>
      <c r="E150" t="s" s="18">
        <v>107</v>
      </c>
      <c r="F150" t="s" s="18">
        <v>1072</v>
      </c>
      <c r="G150" t="s" s="18">
        <v>109</v>
      </c>
      <c r="H150" s="19">
        <v>23615</v>
      </c>
      <c r="I150" t="s" s="18">
        <v>110</v>
      </c>
      <c r="J150" t="s" s="18">
        <v>35</v>
      </c>
      <c r="K150" t="s" s="18">
        <v>1073</v>
      </c>
      <c r="L150" t="s" s="20">
        <v>23</v>
      </c>
      <c r="M150" t="s" s="12">
        <v>157</v>
      </c>
      <c r="N150" t="s" s="21">
        <v>26</v>
      </c>
      <c r="O150" t="s" s="18">
        <v>26</v>
      </c>
      <c r="P150" t="s" s="18">
        <v>25</v>
      </c>
      <c r="Q150" s="14"/>
      <c r="R150" s="14"/>
      <c r="S150" s="14"/>
      <c r="T150" s="14"/>
      <c r="U150" s="14"/>
      <c r="V150" s="6"/>
      <c r="W150" s="6"/>
      <c r="X150" s="6"/>
      <c r="Y150" s="6"/>
      <c r="Z150" s="6"/>
    </row>
    <row r="151" ht="30.6" customHeight="1">
      <c r="A151" t="s" s="7">
        <v>1074</v>
      </c>
      <c r="B151" t="s" s="15">
        <v>1075</v>
      </c>
      <c r="C151" t="s" s="16">
        <v>1076</v>
      </c>
      <c r="D151" t="s" s="18">
        <f>"+62811376085"</f>
        <v>1077</v>
      </c>
      <c r="E151" t="s" s="18">
        <v>1078</v>
      </c>
      <c r="F151" t="s" s="18">
        <v>1079</v>
      </c>
      <c r="G151" t="s" s="18">
        <v>1080</v>
      </c>
      <c r="H151" s="19">
        <v>60213</v>
      </c>
      <c r="I151" t="s" s="18">
        <v>92</v>
      </c>
      <c r="J151" t="s" s="18">
        <v>35</v>
      </c>
      <c r="K151" t="s" s="18">
        <v>1081</v>
      </c>
      <c r="L151" t="s" s="20">
        <v>46</v>
      </c>
      <c r="M151" t="s" s="12">
        <v>100</v>
      </c>
      <c r="N151" t="s" s="21">
        <v>26</v>
      </c>
      <c r="O151" t="s" s="18">
        <v>25</v>
      </c>
      <c r="P151" t="s" s="18">
        <v>25</v>
      </c>
      <c r="Q151" s="14"/>
      <c r="R151" s="14"/>
      <c r="S151" s="14"/>
      <c r="T151" s="14"/>
      <c r="U151" s="14"/>
      <c r="V151" s="6"/>
      <c r="W151" s="6"/>
      <c r="X151" s="6"/>
      <c r="Y151" s="6"/>
      <c r="Z151" s="6"/>
    </row>
    <row r="152" ht="30.6" customHeight="1">
      <c r="A152" t="s" s="7">
        <v>1082</v>
      </c>
      <c r="B152" t="s" s="15">
        <v>1083</v>
      </c>
      <c r="C152" t="s" s="16">
        <v>1084</v>
      </c>
      <c r="D152" t="s" s="18">
        <v>20</v>
      </c>
      <c r="E152" t="s" s="18">
        <v>508</v>
      </c>
      <c r="F152" t="s" s="18">
        <v>1085</v>
      </c>
      <c r="G152" t="s" s="18">
        <v>509</v>
      </c>
      <c r="H152" s="19">
        <v>81116</v>
      </c>
      <c r="I152" t="s" s="18">
        <v>510</v>
      </c>
      <c r="J152" t="s" s="18">
        <v>35</v>
      </c>
      <c r="K152" t="s" s="18">
        <v>156</v>
      </c>
      <c r="L152" t="s" s="20">
        <v>23</v>
      </c>
      <c r="M152" t="s" s="12">
        <v>24</v>
      </c>
      <c r="N152" t="s" s="21">
        <v>26</v>
      </c>
      <c r="O152" t="s" s="18">
        <v>26</v>
      </c>
      <c r="P152" t="s" s="18">
        <v>26</v>
      </c>
      <c r="Q152" s="14"/>
      <c r="R152" s="14"/>
      <c r="S152" s="14"/>
      <c r="T152" s="14"/>
      <c r="U152" s="14"/>
      <c r="V152" s="6"/>
      <c r="W152" s="6"/>
      <c r="X152" s="6"/>
      <c r="Y152" s="6"/>
      <c r="Z152" s="6"/>
    </row>
    <row r="153" ht="30.6" customHeight="1">
      <c r="A153" t="s" s="7">
        <v>1086</v>
      </c>
      <c r="B153" t="s" s="15">
        <v>1086</v>
      </c>
      <c r="C153" t="s" s="16">
        <v>1087</v>
      </c>
      <c r="D153" t="s" s="18">
        <f>"+6281368001445"</f>
        <v>1088</v>
      </c>
      <c r="E153" t="s" s="18">
        <v>1089</v>
      </c>
      <c r="F153" t="s" s="18">
        <v>1090</v>
      </c>
      <c r="G153" t="s" s="18">
        <v>1091</v>
      </c>
      <c r="H153" s="19">
        <v>38125</v>
      </c>
      <c r="I153" t="s" s="18">
        <v>1092</v>
      </c>
      <c r="J153" t="s" s="18">
        <v>35</v>
      </c>
      <c r="K153" t="s" s="18">
        <v>1093</v>
      </c>
      <c r="L153" t="s" s="20">
        <v>23</v>
      </c>
      <c r="M153" t="s" s="12">
        <v>259</v>
      </c>
      <c r="N153" t="s" s="21">
        <v>26</v>
      </c>
      <c r="O153" t="s" s="18">
        <v>25</v>
      </c>
      <c r="P153" t="s" s="18">
        <v>25</v>
      </c>
      <c r="Q153" s="14"/>
      <c r="R153" s="14"/>
      <c r="S153" s="14"/>
      <c r="T153" s="14"/>
      <c r="U153" s="14"/>
      <c r="V153" s="6"/>
      <c r="W153" s="6"/>
      <c r="X153" s="6"/>
      <c r="Y153" s="6"/>
      <c r="Z153" s="6"/>
    </row>
    <row r="154" ht="30.6" customHeight="1">
      <c r="A154" t="s" s="7">
        <v>1094</v>
      </c>
      <c r="B154" t="s" s="15">
        <v>1094</v>
      </c>
      <c r="C154" t="s" s="16">
        <v>1095</v>
      </c>
      <c r="D154" t="s" s="18">
        <f t="shared" si="132" ref="D154:D155">"+6281269436400"</f>
        <v>1096</v>
      </c>
      <c r="E154" t="s" s="18">
        <v>623</v>
      </c>
      <c r="F154" t="s" s="18">
        <v>1097</v>
      </c>
      <c r="G154" t="s" s="18">
        <v>1098</v>
      </c>
      <c r="H154" s="19">
        <v>20221</v>
      </c>
      <c r="I154" t="s" s="18">
        <v>34</v>
      </c>
      <c r="J154" t="s" s="18">
        <v>35</v>
      </c>
      <c r="K154" t="s" s="18">
        <v>1099</v>
      </c>
      <c r="L154" t="s" s="20">
        <v>46</v>
      </c>
      <c r="M154" t="s" s="12">
        <v>130</v>
      </c>
      <c r="N154" t="s" s="21">
        <v>26</v>
      </c>
      <c r="O154" t="s" s="18">
        <v>26</v>
      </c>
      <c r="P154" t="s" s="18">
        <v>25</v>
      </c>
      <c r="Q154" s="14"/>
      <c r="R154" s="14"/>
      <c r="S154" s="14"/>
      <c r="T154" s="14"/>
      <c r="U154" s="14"/>
      <c r="V154" s="14"/>
      <c r="W154" s="14"/>
      <c r="X154" s="14"/>
      <c r="Y154" s="6"/>
      <c r="Z154" s="6"/>
    </row>
    <row r="155" ht="30.6" customHeight="1">
      <c r="A155" t="s" s="7">
        <v>1094</v>
      </c>
      <c r="B155" t="s" s="15">
        <v>1094</v>
      </c>
      <c r="C155" t="s" s="16">
        <v>1100</v>
      </c>
      <c r="D155" t="s" s="18">
        <f t="shared" si="132"/>
        <v>1096</v>
      </c>
      <c r="E155" t="s" s="18">
        <v>623</v>
      </c>
      <c r="F155" t="s" s="18">
        <v>1097</v>
      </c>
      <c r="G155" t="s" s="18">
        <v>1098</v>
      </c>
      <c r="H155" s="19">
        <v>20221</v>
      </c>
      <c r="I155" t="s" s="18">
        <v>34</v>
      </c>
      <c r="J155" t="s" s="18">
        <v>35</v>
      </c>
      <c r="K155" t="s" s="18">
        <v>1099</v>
      </c>
      <c r="L155" t="s" s="20">
        <v>46</v>
      </c>
      <c r="M155" t="s" s="12">
        <v>130</v>
      </c>
      <c r="N155" t="s" s="21">
        <v>26</v>
      </c>
      <c r="O155" t="s" s="18">
        <v>26</v>
      </c>
      <c r="P155" t="s" s="18">
        <v>25</v>
      </c>
      <c r="Q155" s="14"/>
      <c r="R155" s="14"/>
      <c r="S155" s="14"/>
      <c r="T155" s="14"/>
      <c r="U155" s="14"/>
      <c r="V155" s="6"/>
      <c r="W155" s="6"/>
      <c r="X155" s="6"/>
      <c r="Y155" s="6"/>
      <c r="Z155" s="6"/>
    </row>
    <row r="156" ht="30.6" customHeight="1">
      <c r="A156" t="s" s="7">
        <v>1101</v>
      </c>
      <c r="B156" t="s" s="15">
        <v>1102</v>
      </c>
      <c r="C156" t="s" s="16">
        <v>1103</v>
      </c>
      <c r="D156" t="s" s="18">
        <v>20</v>
      </c>
      <c r="E156" t="s" s="18">
        <v>1104</v>
      </c>
      <c r="F156" t="s" s="18">
        <v>1105</v>
      </c>
      <c r="G156" t="s" s="18">
        <v>1106</v>
      </c>
      <c r="H156" s="19">
        <v>40132</v>
      </c>
      <c r="I156" t="s" s="18">
        <v>196</v>
      </c>
      <c r="J156" t="s" s="18">
        <v>35</v>
      </c>
      <c r="K156" t="s" s="18">
        <v>652</v>
      </c>
      <c r="L156" t="s" s="20">
        <v>23</v>
      </c>
      <c r="M156" t="s" s="12">
        <v>75</v>
      </c>
      <c r="N156" t="s" s="21">
        <v>26</v>
      </c>
      <c r="O156" t="s" s="18">
        <v>26</v>
      </c>
      <c r="P156" t="s" s="18">
        <v>25</v>
      </c>
      <c r="Q156" s="14"/>
      <c r="R156" s="14"/>
      <c r="S156" s="14"/>
      <c r="T156" s="14"/>
      <c r="U156" s="14"/>
      <c r="V156" s="6"/>
      <c r="W156" s="6"/>
      <c r="X156" s="6"/>
      <c r="Y156" s="6"/>
      <c r="Z156" s="6"/>
    </row>
    <row r="157" ht="30.6" customHeight="1">
      <c r="A157" t="s" s="7">
        <v>1107</v>
      </c>
      <c r="B157" t="s" s="15">
        <v>1108</v>
      </c>
      <c r="C157" t="s" s="16">
        <v>1109</v>
      </c>
      <c r="D157" t="s" s="18">
        <f>"+6281320719427"</f>
        <v>1110</v>
      </c>
      <c r="E157" t="s" s="18">
        <v>1111</v>
      </c>
      <c r="F157" t="s" s="18">
        <v>1112</v>
      </c>
      <c r="G157" t="s" s="18">
        <v>1113</v>
      </c>
      <c r="H157" s="19">
        <v>40124</v>
      </c>
      <c r="I157" t="s" s="18">
        <v>196</v>
      </c>
      <c r="J157" t="s" s="18">
        <v>35</v>
      </c>
      <c r="K157" t="s" s="18">
        <v>1114</v>
      </c>
      <c r="L157" t="s" s="20">
        <v>23</v>
      </c>
      <c r="M157" t="s" s="12">
        <v>130</v>
      </c>
      <c r="N157" t="s" s="21">
        <v>26</v>
      </c>
      <c r="O157" t="s" s="18">
        <v>26</v>
      </c>
      <c r="P157" t="s" s="18">
        <v>25</v>
      </c>
      <c r="Q157" s="14"/>
      <c r="R157" s="14"/>
      <c r="S157" s="14"/>
      <c r="T157" s="14"/>
      <c r="U157" s="14"/>
      <c r="V157" s="6"/>
      <c r="W157" s="6"/>
      <c r="X157" s="6"/>
      <c r="Y157" s="6"/>
      <c r="Z157" s="6"/>
    </row>
    <row r="158" ht="30.6" customHeight="1">
      <c r="A158" t="s" s="7">
        <v>1115</v>
      </c>
      <c r="B158" t="s" s="15">
        <v>1116</v>
      </c>
      <c r="C158" t="s" s="16">
        <v>1117</v>
      </c>
      <c r="D158" t="s" s="18">
        <f>"+6281340085003"</f>
        <v>1118</v>
      </c>
      <c r="E158" t="s" s="18">
        <v>99</v>
      </c>
      <c r="F158" t="s" s="18">
        <v>100</v>
      </c>
      <c r="G158" t="s" s="18">
        <v>1119</v>
      </c>
      <c r="H158" s="19">
        <v>95115</v>
      </c>
      <c r="I158" t="s" s="18">
        <v>102</v>
      </c>
      <c r="J158" t="s" s="18">
        <v>35</v>
      </c>
      <c r="K158" t="s" s="18">
        <v>1120</v>
      </c>
      <c r="L158" t="s" s="20">
        <v>23</v>
      </c>
      <c r="M158" t="s" s="12">
        <v>100</v>
      </c>
      <c r="N158" t="s" s="21">
        <v>26</v>
      </c>
      <c r="O158" t="s" s="18">
        <v>26</v>
      </c>
      <c r="P158" t="s" s="18">
        <v>26</v>
      </c>
      <c r="Q158" s="14"/>
      <c r="R158" s="14"/>
      <c r="S158" s="14"/>
      <c r="T158" s="14"/>
      <c r="U158" s="14"/>
      <c r="V158" s="6"/>
      <c r="W158" s="6"/>
      <c r="X158" s="6"/>
      <c r="Y158" s="6"/>
      <c r="Z158" s="6"/>
    </row>
    <row r="159" ht="30.6" customHeight="1">
      <c r="A159" t="s" s="7">
        <v>1121</v>
      </c>
      <c r="B159" t="s" s="15">
        <v>1122</v>
      </c>
      <c r="C159" t="s" s="16">
        <v>1123</v>
      </c>
      <c r="D159" t="s" s="18">
        <f>" 0694929175"</f>
        <v>1124</v>
      </c>
      <c r="E159" t="s" s="18">
        <v>1125</v>
      </c>
      <c r="F159" t="s" s="18">
        <v>1126</v>
      </c>
      <c r="G159" t="s" s="18">
        <v>1127</v>
      </c>
      <c r="H159" s="19">
        <v>97300</v>
      </c>
      <c r="I159" t="s" s="18">
        <v>1128</v>
      </c>
      <c r="J159" t="s" s="18">
        <v>22</v>
      </c>
      <c r="K159" t="s" s="18">
        <v>1129</v>
      </c>
      <c r="L159" t="s" s="20">
        <v>23</v>
      </c>
      <c r="M159" t="s" s="12">
        <v>259</v>
      </c>
      <c r="N159" t="s" s="21">
        <v>26</v>
      </c>
      <c r="O159" t="s" s="18">
        <v>26</v>
      </c>
      <c r="P159" t="s" s="18">
        <v>25</v>
      </c>
      <c r="Q159" s="14"/>
      <c r="R159" s="14"/>
      <c r="S159" s="14"/>
      <c r="T159" s="14"/>
      <c r="U159" s="14"/>
      <c r="V159" s="6"/>
      <c r="W159" s="6"/>
      <c r="X159" s="6"/>
      <c r="Y159" s="6"/>
      <c r="Z159" s="6"/>
    </row>
    <row r="160" ht="30.6" customHeight="1">
      <c r="A160" t="s" s="7">
        <v>1130</v>
      </c>
      <c r="B160" t="s" s="15">
        <v>1131</v>
      </c>
      <c r="C160" t="s" s="16">
        <v>1132</v>
      </c>
      <c r="D160" t="s" s="18">
        <f>"+6281291294355"</f>
        <v>1133</v>
      </c>
      <c r="E160" t="s" s="18">
        <v>209</v>
      </c>
      <c r="F160" t="s" s="18">
        <v>1134</v>
      </c>
      <c r="G160" t="s" s="18">
        <v>1135</v>
      </c>
      <c r="H160" s="19">
        <v>14430</v>
      </c>
      <c r="I160" t="s" s="18">
        <v>1136</v>
      </c>
      <c r="J160" t="s" s="18">
        <v>35</v>
      </c>
      <c r="K160" t="s" s="18">
        <v>1025</v>
      </c>
      <c r="L160" t="s" s="20">
        <v>46</v>
      </c>
      <c r="M160" t="s" s="12">
        <v>130</v>
      </c>
      <c r="N160" t="s" s="21">
        <v>26</v>
      </c>
      <c r="O160" t="s" s="18">
        <v>26</v>
      </c>
      <c r="P160" t="s" s="18">
        <v>26</v>
      </c>
      <c r="Q160" s="14"/>
      <c r="R160" s="14"/>
      <c r="S160" s="14"/>
      <c r="T160" s="14"/>
      <c r="U160" s="14"/>
      <c r="V160" s="14"/>
      <c r="W160" s="14"/>
      <c r="X160" s="14"/>
      <c r="Y160" s="6"/>
      <c r="Z160" s="6"/>
    </row>
    <row r="161" ht="30.6" customHeight="1">
      <c r="A161" t="s" s="7">
        <v>1137</v>
      </c>
      <c r="B161" t="s" s="15">
        <v>1138</v>
      </c>
      <c r="C161" t="s" s="16">
        <v>1139</v>
      </c>
      <c r="D161" t="s" s="18">
        <f t="shared" si="138" ref="D161:D162">"+628118888876"</f>
        <v>1140</v>
      </c>
      <c r="E161" t="s" s="18">
        <v>1141</v>
      </c>
      <c r="F161" t="s" s="18">
        <v>81</v>
      </c>
      <c r="G161" t="s" s="18">
        <v>1142</v>
      </c>
      <c r="H161" s="19">
        <v>16424</v>
      </c>
      <c r="I161" t="s" s="18">
        <v>292</v>
      </c>
      <c r="J161" t="s" s="18">
        <v>35</v>
      </c>
      <c r="K161" t="s" s="18">
        <v>1143</v>
      </c>
      <c r="L161" t="s" s="20">
        <v>23</v>
      </c>
      <c r="M161" t="s" s="12">
        <v>47</v>
      </c>
      <c r="N161" t="s" s="21">
        <v>26</v>
      </c>
      <c r="O161" t="s" s="18">
        <v>25</v>
      </c>
      <c r="P161" t="s" s="18">
        <v>20</v>
      </c>
      <c r="Q161" s="14"/>
      <c r="R161" s="6"/>
      <c r="S161" s="6"/>
      <c r="T161" s="6"/>
      <c r="U161" s="6"/>
      <c r="V161" s="6"/>
      <c r="W161" s="6"/>
      <c r="X161" s="6"/>
      <c r="Y161" s="6"/>
      <c r="Z161" s="6"/>
    </row>
    <row r="162" ht="30.6" customHeight="1">
      <c r="A162" t="s" s="7">
        <v>1144</v>
      </c>
      <c r="B162" t="s" s="15">
        <v>1138</v>
      </c>
      <c r="C162" t="s" s="16">
        <v>1145</v>
      </c>
      <c r="D162" t="s" s="18">
        <f t="shared" si="138"/>
        <v>1140</v>
      </c>
      <c r="E162" t="s" s="18">
        <v>1141</v>
      </c>
      <c r="F162" t="s" s="18">
        <v>81</v>
      </c>
      <c r="G162" t="s" s="18">
        <v>1142</v>
      </c>
      <c r="H162" s="19">
        <v>16424</v>
      </c>
      <c r="I162" t="s" s="18">
        <v>292</v>
      </c>
      <c r="J162" t="s" s="18">
        <v>35</v>
      </c>
      <c r="K162" t="s" s="18">
        <v>1143</v>
      </c>
      <c r="L162" t="s" s="20">
        <v>23</v>
      </c>
      <c r="M162" t="s" s="12">
        <v>20</v>
      </c>
      <c r="N162" t="s" s="21">
        <v>26</v>
      </c>
      <c r="O162" t="s" s="18">
        <v>25</v>
      </c>
      <c r="P162" t="s" s="18">
        <v>25</v>
      </c>
      <c r="Q162" s="14"/>
      <c r="R162" s="14"/>
      <c r="S162" s="14"/>
      <c r="T162" s="14"/>
      <c r="U162" s="14"/>
      <c r="V162" s="6"/>
      <c r="W162" s="6"/>
      <c r="X162" s="6"/>
      <c r="Y162" s="6"/>
      <c r="Z162" s="6"/>
    </row>
    <row r="163" ht="30.6" customHeight="1">
      <c r="A163" t="s" s="7">
        <v>1146</v>
      </c>
      <c r="B163" t="s" s="15">
        <v>1147</v>
      </c>
      <c r="C163" t="s" s="16">
        <v>1148</v>
      </c>
      <c r="D163" t="s" s="18">
        <v>20</v>
      </c>
      <c r="E163" t="s" s="18">
        <v>589</v>
      </c>
      <c r="F163" t="s" s="18">
        <v>20</v>
      </c>
      <c r="G163" t="s" s="18">
        <v>20</v>
      </c>
      <c r="H163" t="s" s="18">
        <v>20</v>
      </c>
      <c r="I163" t="s" s="18">
        <v>20</v>
      </c>
      <c r="J163" t="s" s="18">
        <v>22</v>
      </c>
      <c r="K163" t="s" s="18">
        <v>20</v>
      </c>
      <c r="L163" t="s" s="20">
        <v>46</v>
      </c>
      <c r="M163" t="s" s="12">
        <v>94</v>
      </c>
      <c r="N163" t="s" s="21">
        <v>25</v>
      </c>
      <c r="O163" t="s" s="18">
        <v>26</v>
      </c>
      <c r="P163" t="s" s="18">
        <v>25</v>
      </c>
      <c r="Q163" s="14"/>
      <c r="R163" s="14"/>
      <c r="S163" s="14"/>
      <c r="T163" s="14"/>
      <c r="U163" s="14"/>
      <c r="V163" s="6"/>
      <c r="W163" s="6"/>
      <c r="X163" s="6"/>
      <c r="Y163" s="6"/>
      <c r="Z163" s="6"/>
    </row>
    <row r="164" ht="30.6" customHeight="1">
      <c r="A164" t="s" s="7">
        <v>1149</v>
      </c>
      <c r="B164" t="s" s="15">
        <v>1150</v>
      </c>
      <c r="C164" t="s" s="16">
        <v>1151</v>
      </c>
      <c r="D164" t="s" s="18">
        <f>"+6281936316644"</f>
        <v>1152</v>
      </c>
      <c r="E164" t="s" s="18">
        <v>508</v>
      </c>
      <c r="F164" t="s" s="18">
        <v>417</v>
      </c>
      <c r="G164" t="s" s="18">
        <v>509</v>
      </c>
      <c r="H164" s="19">
        <v>81116</v>
      </c>
      <c r="I164" t="s" s="18">
        <v>510</v>
      </c>
      <c r="J164" t="s" s="18">
        <v>35</v>
      </c>
      <c r="K164" t="s" s="18">
        <v>1153</v>
      </c>
      <c r="L164" t="s" s="20">
        <v>23</v>
      </c>
      <c r="M164" t="s" s="12">
        <v>75</v>
      </c>
      <c r="N164" t="s" s="21">
        <v>26</v>
      </c>
      <c r="O164" t="s" s="18">
        <v>26</v>
      </c>
      <c r="P164" t="s" s="18">
        <v>26</v>
      </c>
      <c r="Q164" s="14"/>
      <c r="R164" s="14"/>
      <c r="S164" s="14"/>
      <c r="T164" s="14"/>
      <c r="U164" s="14"/>
      <c r="V164" s="6"/>
      <c r="W164" s="6"/>
      <c r="X164" s="6"/>
      <c r="Y164" s="6"/>
      <c r="Z164" s="6"/>
    </row>
    <row r="165" ht="30.6" customHeight="1">
      <c r="A165" t="s" s="7">
        <v>1154</v>
      </c>
      <c r="B165" t="s" s="15">
        <v>660</v>
      </c>
      <c r="C165" t="s" s="16">
        <v>1155</v>
      </c>
      <c r="D165" t="s" s="18">
        <f>"+628122062843 "</f>
        <v>1156</v>
      </c>
      <c r="E165" t="s" s="18">
        <v>751</v>
      </c>
      <c r="F165" t="s" s="18">
        <v>1157</v>
      </c>
      <c r="G165" t="s" s="18">
        <v>753</v>
      </c>
      <c r="H165" s="19">
        <v>45132</v>
      </c>
      <c r="I165" t="s" s="18">
        <v>754</v>
      </c>
      <c r="J165" t="s" s="18">
        <v>35</v>
      </c>
      <c r="K165" t="s" s="18">
        <v>1158</v>
      </c>
      <c r="L165" t="s" s="20">
        <v>46</v>
      </c>
      <c r="M165" t="s" s="12">
        <v>157</v>
      </c>
      <c r="N165" t="s" s="21">
        <v>26</v>
      </c>
      <c r="O165" t="s" s="18">
        <v>26</v>
      </c>
      <c r="P165" t="s" s="18">
        <v>25</v>
      </c>
      <c r="Q165" s="14"/>
      <c r="R165" s="14"/>
      <c r="S165" s="14"/>
      <c r="T165" s="14"/>
      <c r="U165" s="14"/>
      <c r="V165" s="6"/>
      <c r="W165" s="6"/>
      <c r="X165" s="6"/>
      <c r="Y165" s="6"/>
      <c r="Z165" s="6"/>
    </row>
    <row r="166" ht="30.6" customHeight="1">
      <c r="A166" t="s" s="7">
        <v>1159</v>
      </c>
      <c r="B166" t="s" s="15">
        <v>1160</v>
      </c>
      <c r="C166" t="s" s="16">
        <v>1161</v>
      </c>
      <c r="D166" t="s" s="18">
        <f>"+6281806041981"</f>
        <v>1162</v>
      </c>
      <c r="E166" t="s" s="18">
        <v>1163</v>
      </c>
      <c r="F166" t="s" s="18">
        <v>100</v>
      </c>
      <c r="G166" t="s" s="18">
        <v>1164</v>
      </c>
      <c r="H166" s="19">
        <v>15418</v>
      </c>
      <c r="I166" t="s" s="18">
        <v>1165</v>
      </c>
      <c r="J166" t="s" s="18">
        <v>35</v>
      </c>
      <c r="K166" t="s" s="18">
        <v>1166</v>
      </c>
      <c r="L166" t="s" s="20">
        <v>23</v>
      </c>
      <c r="M166" t="s" s="12">
        <v>100</v>
      </c>
      <c r="N166" t="s" s="21">
        <v>26</v>
      </c>
      <c r="O166" t="s" s="18">
        <v>25</v>
      </c>
      <c r="P166" t="s" s="18">
        <v>26</v>
      </c>
      <c r="Q166" s="14"/>
      <c r="R166" s="14"/>
      <c r="S166" s="14"/>
      <c r="T166" s="14"/>
      <c r="U166" s="14"/>
      <c r="V166" s="6"/>
      <c r="W166" s="6"/>
      <c r="X166" s="6"/>
      <c r="Y166" s="6"/>
      <c r="Z166" s="6"/>
    </row>
    <row r="167" ht="16.6" customHeight="1">
      <c r="A167" t="s" s="7">
        <v>1167</v>
      </c>
      <c r="B167" t="s" s="15">
        <v>1168</v>
      </c>
      <c r="C167" t="s" s="16">
        <v>1169</v>
      </c>
      <c r="D167" t="s" s="18">
        <f>"+62-89606000660"</f>
        <v>1170</v>
      </c>
      <c r="E167" t="s" s="18">
        <v>1171</v>
      </c>
      <c r="F167" t="s" s="18">
        <v>971</v>
      </c>
      <c r="G167" t="s" s="18">
        <v>1172</v>
      </c>
      <c r="H167" s="19">
        <v>68121</v>
      </c>
      <c r="I167" t="s" s="18">
        <v>1173</v>
      </c>
      <c r="J167" t="s" s="18">
        <v>35</v>
      </c>
      <c r="K167" t="s" s="18">
        <v>1174</v>
      </c>
      <c r="L167" t="s" s="20">
        <v>46</v>
      </c>
      <c r="M167" t="s" s="12">
        <v>259</v>
      </c>
      <c r="N167" t="s" s="21">
        <v>26</v>
      </c>
      <c r="O167" t="s" s="18">
        <v>25</v>
      </c>
      <c r="P167" t="s" s="18">
        <v>25</v>
      </c>
      <c r="Q167" s="14"/>
      <c r="R167" s="14"/>
      <c r="S167" s="14"/>
      <c r="T167" s="14"/>
      <c r="U167" s="14"/>
      <c r="V167" s="6"/>
      <c r="W167" s="6"/>
      <c r="X167" s="6"/>
      <c r="Y167" s="6"/>
      <c r="Z167" s="6"/>
    </row>
    <row r="168" ht="30.6" customHeight="1">
      <c r="A168" t="s" s="7">
        <v>1175</v>
      </c>
      <c r="B168" t="s" s="15">
        <v>1176</v>
      </c>
      <c r="C168" t="s" s="16">
        <v>1177</v>
      </c>
      <c r="D168" t="s" s="18">
        <f>"+33 647 27 08 24"</f>
        <v>1178</v>
      </c>
      <c r="E168" t="s" s="18">
        <v>1179</v>
      </c>
      <c r="F168" s="22"/>
      <c r="G168" t="s" s="18">
        <v>1180</v>
      </c>
      <c r="H168" s="19">
        <v>92110</v>
      </c>
      <c r="I168" t="s" s="18">
        <v>1181</v>
      </c>
      <c r="J168" t="s" s="18">
        <v>22</v>
      </c>
      <c r="K168" t="s" s="18">
        <v>1182</v>
      </c>
      <c r="L168" t="s" s="20">
        <v>23</v>
      </c>
      <c r="M168" t="s" s="12">
        <v>20</v>
      </c>
      <c r="N168" t="s" s="21">
        <v>26</v>
      </c>
      <c r="O168" t="s" s="18">
        <v>25</v>
      </c>
      <c r="P168" t="s" s="18">
        <v>25</v>
      </c>
      <c r="Q168" s="14"/>
      <c r="R168" s="14"/>
      <c r="S168" s="14"/>
      <c r="T168" s="14"/>
      <c r="U168" s="14"/>
      <c r="V168" s="6"/>
      <c r="W168" s="6"/>
      <c r="X168" s="6"/>
      <c r="Y168" s="6"/>
      <c r="Z168" s="6"/>
    </row>
    <row r="169" ht="30.6" customHeight="1">
      <c r="A169" t="s" s="7">
        <v>1183</v>
      </c>
      <c r="B169" t="s" s="15">
        <v>1184</v>
      </c>
      <c r="C169" t="s" s="16">
        <v>1185</v>
      </c>
      <c r="D169" t="s" s="18">
        <f>"0626530227"</f>
        <v>1186</v>
      </c>
      <c r="E169" t="s" s="18">
        <v>760</v>
      </c>
      <c r="F169" t="s" s="18">
        <v>761</v>
      </c>
      <c r="G169" t="s" s="18">
        <v>1187</v>
      </c>
      <c r="H169" s="19">
        <v>92190</v>
      </c>
      <c r="I169" t="s" s="18">
        <v>763</v>
      </c>
      <c r="J169" t="s" s="18">
        <v>22</v>
      </c>
      <c r="K169" t="s" s="18">
        <v>164</v>
      </c>
      <c r="L169" t="s" s="20">
        <v>23</v>
      </c>
      <c r="M169" t="s" s="12">
        <v>130</v>
      </c>
      <c r="N169" t="s" s="21">
        <v>25</v>
      </c>
      <c r="O169" t="s" s="18">
        <v>25</v>
      </c>
      <c r="P169" t="s" s="18">
        <v>25</v>
      </c>
      <c r="Q169" s="14"/>
      <c r="R169" s="14"/>
      <c r="S169" s="14"/>
      <c r="T169" s="14"/>
      <c r="U169" s="14"/>
      <c r="V169" s="6"/>
      <c r="W169" s="6"/>
      <c r="X169" s="6"/>
      <c r="Y169" s="6"/>
      <c r="Z169" s="6"/>
    </row>
    <row r="170" ht="30.6" customHeight="1">
      <c r="A170" t="s" s="7">
        <v>1188</v>
      </c>
      <c r="B170" t="s" s="15">
        <v>1189</v>
      </c>
      <c r="C170" t="s" s="16">
        <v>1190</v>
      </c>
      <c r="D170" t="s" s="18">
        <f>"+6281334028624"</f>
        <v>1191</v>
      </c>
      <c r="E170" t="s" s="18">
        <v>52</v>
      </c>
      <c r="F170" t="s" s="18">
        <v>948</v>
      </c>
      <c r="G170" t="s" s="18">
        <v>1192</v>
      </c>
      <c r="H170" s="19">
        <v>65119</v>
      </c>
      <c r="I170" t="s" s="18">
        <v>55</v>
      </c>
      <c r="J170" t="s" s="18">
        <v>35</v>
      </c>
      <c r="K170" t="s" s="18">
        <v>1193</v>
      </c>
      <c r="L170" t="s" s="20">
        <v>23</v>
      </c>
      <c r="M170" t="s" s="12">
        <v>100</v>
      </c>
      <c r="N170" t="s" s="21">
        <v>26</v>
      </c>
      <c r="O170" t="s" s="18">
        <v>26</v>
      </c>
      <c r="P170" t="s" s="18">
        <v>26</v>
      </c>
      <c r="Q170" s="14"/>
      <c r="R170" s="14"/>
      <c r="S170" s="14"/>
      <c r="T170" s="14"/>
      <c r="U170" s="14"/>
      <c r="V170" s="14"/>
      <c r="W170" s="14"/>
      <c r="X170" s="14"/>
      <c r="Y170" s="6"/>
      <c r="Z170" s="6"/>
    </row>
    <row r="171" ht="30.6" customHeight="1">
      <c r="A171" t="s" s="7">
        <v>1194</v>
      </c>
      <c r="B171" t="s" s="15">
        <v>1195</v>
      </c>
      <c r="C171" t="s" s="16">
        <v>1196</v>
      </c>
      <c r="D171" t="s" s="18">
        <v>20</v>
      </c>
      <c r="E171" t="s" s="18">
        <v>1197</v>
      </c>
      <c r="F171" t="s" s="18">
        <v>1198</v>
      </c>
      <c r="G171" t="s" s="18">
        <v>1199</v>
      </c>
      <c r="H171" s="19">
        <v>75005</v>
      </c>
      <c r="I171" t="s" s="18">
        <v>363</v>
      </c>
      <c r="J171" t="s" s="18">
        <v>22</v>
      </c>
      <c r="K171" t="s" s="18">
        <v>1200</v>
      </c>
      <c r="L171" t="s" s="20">
        <v>23</v>
      </c>
      <c r="M171" t="s" s="12">
        <v>130</v>
      </c>
      <c r="N171" t="s" s="21">
        <v>20</v>
      </c>
      <c r="O171" t="s" s="18">
        <v>20</v>
      </c>
      <c r="P171" t="s" s="18">
        <v>20</v>
      </c>
      <c r="Q171" s="14"/>
      <c r="R171" s="14"/>
      <c r="S171" s="14"/>
      <c r="T171" s="14"/>
      <c r="U171" s="14"/>
      <c r="V171" s="6"/>
      <c r="W171" s="6"/>
      <c r="X171" s="6"/>
      <c r="Y171" s="6"/>
      <c r="Z171" s="6"/>
    </row>
    <row r="172" ht="30.6" customHeight="1">
      <c r="A172" t="s" s="7">
        <v>1201</v>
      </c>
      <c r="B172" t="s" s="15">
        <v>1202</v>
      </c>
      <c r="C172" t="s" s="16">
        <v>1203</v>
      </c>
      <c r="D172" t="s" s="18">
        <f>"+33766627994"</f>
        <v>1204</v>
      </c>
      <c r="E172" t="s" s="18">
        <v>1205</v>
      </c>
      <c r="F172" t="s" s="18">
        <v>20</v>
      </c>
      <c r="G172" t="s" s="18">
        <v>1206</v>
      </c>
      <c r="H172" s="19">
        <v>67000</v>
      </c>
      <c r="I172" t="s" s="18">
        <v>1207</v>
      </c>
      <c r="J172" t="s" s="18">
        <v>22</v>
      </c>
      <c r="K172" t="s" s="18">
        <v>1208</v>
      </c>
      <c r="L172" t="s" s="20">
        <v>23</v>
      </c>
      <c r="M172" t="s" s="12">
        <v>57</v>
      </c>
      <c r="N172" t="s" s="21">
        <v>26</v>
      </c>
      <c r="O172" t="s" s="18">
        <v>26</v>
      </c>
      <c r="P172" t="s" s="18">
        <v>26</v>
      </c>
      <c r="Q172" s="14"/>
      <c r="R172" s="14"/>
      <c r="S172" s="14"/>
      <c r="T172" s="14"/>
      <c r="U172" s="14"/>
      <c r="V172" s="6"/>
      <c r="W172" s="6"/>
      <c r="X172" s="6"/>
      <c r="Y172" s="6"/>
      <c r="Z172" s="6"/>
    </row>
    <row r="173" ht="30.6" customHeight="1">
      <c r="A173" t="s" s="7">
        <v>1209</v>
      </c>
      <c r="B173" t="s" s="15">
        <v>1210</v>
      </c>
      <c r="C173" t="s" s="16">
        <v>1211</v>
      </c>
      <c r="D173" t="s" s="18">
        <f>"+6281355555505"</f>
        <v>1212</v>
      </c>
      <c r="E173" t="s" s="18">
        <v>1213</v>
      </c>
      <c r="F173" t="s" s="18">
        <v>1214</v>
      </c>
      <c r="G173" t="s" s="18">
        <v>1215</v>
      </c>
      <c r="H173" s="19">
        <v>75132</v>
      </c>
      <c r="I173" t="s" s="18">
        <v>1216</v>
      </c>
      <c r="J173" t="s" s="18">
        <v>35</v>
      </c>
      <c r="K173" t="s" s="18">
        <v>1217</v>
      </c>
      <c r="L173" t="s" s="20">
        <v>23</v>
      </c>
      <c r="M173" t="s" s="12">
        <v>24</v>
      </c>
      <c r="N173" t="s" s="21">
        <v>25</v>
      </c>
      <c r="O173" t="s" s="18">
        <v>25</v>
      </c>
      <c r="P173" t="s" s="18">
        <v>25</v>
      </c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30.6" customHeight="1">
      <c r="A174" t="s" s="7">
        <v>1218</v>
      </c>
      <c r="B174" t="s" s="15">
        <v>1219</v>
      </c>
      <c r="C174" t="s" s="16">
        <v>1220</v>
      </c>
      <c r="D174" t="s" s="18">
        <f>"+628156685076"</f>
        <v>1221</v>
      </c>
      <c r="E174" t="s" s="18">
        <v>1222</v>
      </c>
      <c r="F174" t="s" s="18">
        <v>1223</v>
      </c>
      <c r="G174" t="s" s="18">
        <v>1224</v>
      </c>
      <c r="H174" s="19">
        <v>563511</v>
      </c>
      <c r="I174" t="s" s="18">
        <v>1225</v>
      </c>
      <c r="J174" t="s" s="18">
        <v>35</v>
      </c>
      <c r="K174" t="s" s="18">
        <v>20</v>
      </c>
      <c r="L174" t="s" s="20">
        <v>23</v>
      </c>
      <c r="M174" t="s" s="12">
        <v>24</v>
      </c>
      <c r="N174" t="s" s="21">
        <v>25</v>
      </c>
      <c r="O174" t="s" s="18">
        <v>25</v>
      </c>
      <c r="P174" t="s" s="18">
        <v>25</v>
      </c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30.6" customHeight="1">
      <c r="A175" t="s" s="7">
        <v>1226</v>
      </c>
      <c r="B175" t="s" s="15">
        <v>1227</v>
      </c>
      <c r="C175" t="s" s="16">
        <v>1228</v>
      </c>
      <c r="D175" t="s" s="18">
        <v>20</v>
      </c>
      <c r="E175" t="s" s="18">
        <v>41</v>
      </c>
      <c r="F175" t="s" s="18">
        <v>1229</v>
      </c>
      <c r="G175" t="s" s="18">
        <v>1230</v>
      </c>
      <c r="H175" s="19">
        <v>59300</v>
      </c>
      <c r="I175" t="s" s="18">
        <v>44</v>
      </c>
      <c r="J175" t="s" s="18">
        <v>22</v>
      </c>
      <c r="K175" t="s" s="18">
        <v>1231</v>
      </c>
      <c r="L175" t="s" s="20">
        <v>23</v>
      </c>
      <c r="M175" t="s" s="12">
        <v>20</v>
      </c>
      <c r="N175" t="s" s="21">
        <v>26</v>
      </c>
      <c r="O175" t="s" s="18">
        <v>20</v>
      </c>
      <c r="P175" t="s" s="18">
        <v>20</v>
      </c>
      <c r="Q175" s="14"/>
      <c r="R175" s="14"/>
      <c r="S175" s="14"/>
      <c r="T175" s="14"/>
      <c r="U175" s="14"/>
      <c r="V175" s="6"/>
      <c r="W175" s="6"/>
      <c r="X175" s="6"/>
      <c r="Y175" s="6"/>
      <c r="Z175" s="6"/>
    </row>
    <row r="176" ht="30.6" customHeight="1">
      <c r="A176" t="s" s="7">
        <v>1232</v>
      </c>
      <c r="B176" t="s" s="15">
        <v>1233</v>
      </c>
      <c r="C176" t="s" s="16">
        <v>1234</v>
      </c>
      <c r="D176" t="s" s="18">
        <v>20</v>
      </c>
      <c r="E176" t="s" s="18">
        <v>1235</v>
      </c>
      <c r="F176" t="s" s="18">
        <v>1236</v>
      </c>
      <c r="G176" t="s" s="18">
        <v>1237</v>
      </c>
      <c r="H176" s="19">
        <v>96128</v>
      </c>
      <c r="I176" t="s" s="18">
        <v>1238</v>
      </c>
      <c r="J176" t="s" s="18">
        <v>35</v>
      </c>
      <c r="K176" t="s" s="18">
        <v>1239</v>
      </c>
      <c r="L176" t="s" s="20">
        <v>23</v>
      </c>
      <c r="M176" t="s" s="12">
        <v>100</v>
      </c>
      <c r="N176" t="s" s="21">
        <v>26</v>
      </c>
      <c r="O176" t="s" s="18">
        <v>26</v>
      </c>
      <c r="P176" t="s" s="18">
        <v>26</v>
      </c>
      <c r="Q176" s="14"/>
      <c r="R176" s="14"/>
      <c r="S176" s="14"/>
      <c r="T176" s="14"/>
      <c r="U176" s="14"/>
      <c r="V176" s="6"/>
      <c r="W176" s="6"/>
      <c r="X176" s="6"/>
      <c r="Y176" s="6"/>
      <c r="Z176" s="6"/>
    </row>
    <row r="177" ht="58.6" customHeight="1">
      <c r="A177" t="s" s="7">
        <v>1240</v>
      </c>
      <c r="B177" t="s" s="15">
        <v>660</v>
      </c>
      <c r="C177" t="s" s="16">
        <v>1241</v>
      </c>
      <c r="D177" t="s" s="18">
        <f>"+6282132348064"</f>
        <v>1242</v>
      </c>
      <c r="E177" t="s" s="18">
        <v>89</v>
      </c>
      <c r="F177" t="s" s="18">
        <v>1243</v>
      </c>
      <c r="G177" t="s" s="18">
        <v>91</v>
      </c>
      <c r="H177" s="19">
        <v>60111</v>
      </c>
      <c r="I177" t="s" s="18">
        <v>92</v>
      </c>
      <c r="J177" t="s" s="18">
        <v>35</v>
      </c>
      <c r="K177" t="s" s="18">
        <v>1244</v>
      </c>
      <c r="L177" t="s" s="20">
        <v>23</v>
      </c>
      <c r="M177" t="s" s="12">
        <v>47</v>
      </c>
      <c r="N177" t="s" s="21">
        <v>26</v>
      </c>
      <c r="O177" t="s" s="18">
        <v>26</v>
      </c>
      <c r="P177" t="s" s="18">
        <v>26</v>
      </c>
      <c r="Q177" s="14"/>
      <c r="R177" s="14"/>
      <c r="S177" s="14"/>
      <c r="T177" s="14"/>
      <c r="U177" s="14"/>
      <c r="V177" s="6"/>
      <c r="W177" s="6"/>
      <c r="X177" s="6"/>
      <c r="Y177" s="6"/>
      <c r="Z177" s="6"/>
    </row>
    <row r="178" ht="30.6" customHeight="1">
      <c r="A178" t="s" s="7">
        <v>1245</v>
      </c>
      <c r="B178" t="s" s="15">
        <v>1246</v>
      </c>
      <c r="C178" t="s" s="16">
        <v>1247</v>
      </c>
      <c r="D178" t="s" s="18">
        <f>"+333265374056 "</f>
        <v>1248</v>
      </c>
      <c r="E178" t="s" s="18">
        <v>1249</v>
      </c>
      <c r="F178" t="s" s="18">
        <v>1250</v>
      </c>
      <c r="G178" t="s" s="18">
        <v>1251</v>
      </c>
      <c r="H178" s="19">
        <v>7000</v>
      </c>
      <c r="I178" t="s" s="18">
        <v>682</v>
      </c>
      <c r="J178" t="s" s="18">
        <v>683</v>
      </c>
      <c r="K178" t="s" s="18">
        <v>164</v>
      </c>
      <c r="L178" t="s" s="20">
        <v>23</v>
      </c>
      <c r="M178" t="s" s="12">
        <v>75</v>
      </c>
      <c r="N178" t="s" s="21">
        <v>26</v>
      </c>
      <c r="O178" t="s" s="18">
        <v>26</v>
      </c>
      <c r="P178" t="s" s="18">
        <v>25</v>
      </c>
      <c r="Q178" s="14"/>
      <c r="R178" s="14"/>
      <c r="S178" s="14"/>
      <c r="T178" s="14"/>
      <c r="U178" s="14"/>
      <c r="V178" s="6"/>
      <c r="W178" s="6"/>
      <c r="X178" s="6"/>
      <c r="Y178" s="6"/>
      <c r="Z178" s="6"/>
    </row>
    <row r="179" ht="30.6" customHeight="1">
      <c r="A179" t="s" s="7">
        <v>1252</v>
      </c>
      <c r="B179" t="s" s="15">
        <v>1253</v>
      </c>
      <c r="C179" t="s" s="16">
        <v>1254</v>
      </c>
      <c r="D179" t="s" s="18">
        <f>"081213148961"</f>
        <v>1255</v>
      </c>
      <c r="E179" t="s" s="18">
        <v>1141</v>
      </c>
      <c r="F179" t="s" s="18">
        <v>1256</v>
      </c>
      <c r="G179" t="s" s="18">
        <v>1257</v>
      </c>
      <c r="H179" s="19">
        <v>16413</v>
      </c>
      <c r="I179" t="s" s="18">
        <v>292</v>
      </c>
      <c r="J179" t="s" s="18">
        <v>35</v>
      </c>
      <c r="K179" t="s" s="18">
        <v>20</v>
      </c>
      <c r="L179" t="s" s="20">
        <v>23</v>
      </c>
      <c r="M179" t="s" s="12">
        <v>47</v>
      </c>
      <c r="N179" t="s" s="21">
        <v>26</v>
      </c>
      <c r="O179" t="s" s="18">
        <v>25</v>
      </c>
      <c r="P179" t="s" s="18">
        <v>25</v>
      </c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30.6" customHeight="1">
      <c r="A180" t="s" s="7">
        <v>1258</v>
      </c>
      <c r="B180" t="s" s="27">
        <v>1259</v>
      </c>
      <c r="C180" t="s" s="16">
        <v>1260</v>
      </c>
      <c r="D180" t="s" s="18">
        <v>20</v>
      </c>
      <c r="E180" t="s" s="18">
        <v>1261</v>
      </c>
      <c r="F180" t="s" s="18">
        <v>1262</v>
      </c>
      <c r="G180" t="s" s="18">
        <v>1263</v>
      </c>
      <c r="H180" s="19">
        <v>77000</v>
      </c>
      <c r="I180" t="s" s="18">
        <v>1264</v>
      </c>
      <c r="J180" t="s" s="18">
        <v>22</v>
      </c>
      <c r="K180" t="s" s="18">
        <v>1265</v>
      </c>
      <c r="L180" t="s" s="20">
        <v>23</v>
      </c>
      <c r="M180" t="s" s="12">
        <v>130</v>
      </c>
      <c r="N180" t="s" s="21">
        <v>25</v>
      </c>
      <c r="O180" t="s" s="18">
        <v>25</v>
      </c>
      <c r="P180" t="s" s="18">
        <v>25</v>
      </c>
      <c r="Q180" s="14"/>
      <c r="R180" s="14"/>
      <c r="S180" s="14"/>
      <c r="T180" s="14"/>
      <c r="U180" s="14"/>
      <c r="V180" s="14"/>
      <c r="W180" s="14"/>
      <c r="X180" s="14"/>
      <c r="Y180" s="6"/>
      <c r="Z180" s="6"/>
    </row>
    <row r="181" ht="30.6" customHeight="1">
      <c r="A181" t="s" s="7">
        <v>1266</v>
      </c>
      <c r="B181" t="s" s="49">
        <v>1267</v>
      </c>
      <c r="C181" t="s" s="50">
        <v>1268</v>
      </c>
      <c r="D181" s="22"/>
      <c r="E181" s="22"/>
      <c r="F181" t="s" s="18">
        <v>1269</v>
      </c>
      <c r="G181" t="s" s="18">
        <v>20</v>
      </c>
      <c r="H181" t="s" s="18">
        <v>20</v>
      </c>
      <c r="I181" t="s" s="18">
        <v>1270</v>
      </c>
      <c r="J181" t="s" s="18">
        <v>22</v>
      </c>
      <c r="K181" t="s" s="18">
        <v>1271</v>
      </c>
      <c r="L181" t="s" s="20">
        <v>23</v>
      </c>
      <c r="M181" t="s" s="12">
        <v>47</v>
      </c>
      <c r="N181" t="s" s="21">
        <v>26</v>
      </c>
      <c r="O181" t="s" s="18">
        <v>25</v>
      </c>
      <c r="P181" t="s" s="18">
        <v>25</v>
      </c>
      <c r="Q181" s="14"/>
      <c r="R181" s="14"/>
      <c r="S181" s="14"/>
      <c r="T181" s="14"/>
      <c r="U181" s="14"/>
      <c r="V181" s="14"/>
      <c r="W181" s="14"/>
      <c r="X181" s="14"/>
      <c r="Y181" s="6"/>
      <c r="Z181" s="6"/>
    </row>
    <row r="182" ht="30.6" customHeight="1">
      <c r="A182" t="s" s="7">
        <v>1272</v>
      </c>
      <c r="B182" t="s" s="8">
        <v>1273</v>
      </c>
      <c r="C182" t="s" s="16">
        <v>1274</v>
      </c>
      <c r="D182" t="s" s="18">
        <f>"+6281341736940"</f>
        <v>1275</v>
      </c>
      <c r="E182" t="s" s="18">
        <v>99</v>
      </c>
      <c r="F182" t="s" s="18">
        <v>1214</v>
      </c>
      <c r="G182" t="s" s="18">
        <v>101</v>
      </c>
      <c r="H182" s="19">
        <v>95252</v>
      </c>
      <c r="I182" t="s" s="18">
        <v>102</v>
      </c>
      <c r="J182" t="s" s="18">
        <v>35</v>
      </c>
      <c r="K182" t="s" s="18">
        <v>1276</v>
      </c>
      <c r="L182" t="s" s="20">
        <v>23</v>
      </c>
      <c r="M182" t="s" s="12">
        <v>100</v>
      </c>
      <c r="N182" t="s" s="21">
        <v>26</v>
      </c>
      <c r="O182" t="s" s="18">
        <v>26</v>
      </c>
      <c r="P182" t="s" s="18">
        <v>26</v>
      </c>
      <c r="Q182" s="14"/>
      <c r="R182" s="14"/>
      <c r="S182" s="14"/>
      <c r="T182" s="14"/>
      <c r="U182" s="14"/>
      <c r="V182" s="14"/>
      <c r="W182" s="14"/>
      <c r="X182" s="14"/>
      <c r="Y182" s="6"/>
      <c r="Z182" s="6"/>
    </row>
    <row r="183" ht="44.6" customHeight="1">
      <c r="A183" t="s" s="7">
        <v>1277</v>
      </c>
      <c r="B183" s="51"/>
      <c r="C183" t="s" s="16">
        <v>1278</v>
      </c>
      <c r="D183" t="s" s="18">
        <f>"+6282139152887"</f>
        <v>1279</v>
      </c>
      <c r="E183" t="s" s="18">
        <v>89</v>
      </c>
      <c r="F183" t="s" s="18">
        <v>1280</v>
      </c>
      <c r="G183" t="s" s="18">
        <v>91</v>
      </c>
      <c r="H183" s="19">
        <v>60111</v>
      </c>
      <c r="I183" t="s" s="18">
        <v>92</v>
      </c>
      <c r="J183" t="s" s="18">
        <v>35</v>
      </c>
      <c r="K183" t="s" s="18">
        <v>1281</v>
      </c>
      <c r="L183" t="s" s="20">
        <v>23</v>
      </c>
      <c r="M183" t="s" s="12">
        <v>75</v>
      </c>
      <c r="N183" t="s" s="21">
        <v>26</v>
      </c>
      <c r="O183" t="s" s="18">
        <v>26</v>
      </c>
      <c r="P183" t="s" s="18">
        <v>26</v>
      </c>
      <c r="Q183" s="14"/>
      <c r="R183" s="14"/>
      <c r="S183" s="14"/>
      <c r="T183" s="14"/>
      <c r="U183" s="14"/>
      <c r="V183" s="6"/>
      <c r="W183" s="6"/>
      <c r="X183" s="6"/>
      <c r="Y183" s="6"/>
      <c r="Z183" s="6"/>
    </row>
    <row r="184" ht="30.6" customHeight="1">
      <c r="A184" t="s" s="7">
        <v>1282</v>
      </c>
      <c r="B184" t="s" s="15">
        <v>530</v>
      </c>
      <c r="C184" t="s" s="16">
        <v>1283</v>
      </c>
      <c r="D184" t="s" s="18">
        <f>"+33679093605"</f>
        <v>1284</v>
      </c>
      <c r="E184" t="s" s="18">
        <v>1285</v>
      </c>
      <c r="F184" t="s" s="18">
        <v>1286</v>
      </c>
      <c r="G184" t="s" s="18">
        <v>20</v>
      </c>
      <c r="H184" s="19">
        <v>35000</v>
      </c>
      <c r="I184" t="s" s="18">
        <v>1287</v>
      </c>
      <c r="J184" t="s" s="18">
        <v>22</v>
      </c>
      <c r="K184" t="s" s="18">
        <v>1288</v>
      </c>
      <c r="L184" t="s" s="20">
        <v>23</v>
      </c>
      <c r="M184" t="s" s="12">
        <v>47</v>
      </c>
      <c r="N184" t="s" s="21">
        <v>25</v>
      </c>
      <c r="O184" t="s" s="18">
        <v>25</v>
      </c>
      <c r="P184" t="s" s="18">
        <v>25</v>
      </c>
      <c r="Q184" s="14"/>
      <c r="R184" s="14"/>
      <c r="S184" s="14"/>
      <c r="T184" s="14"/>
      <c r="U184" s="14"/>
      <c r="V184" s="6"/>
      <c r="W184" s="6"/>
      <c r="X184" s="6"/>
      <c r="Y184" s="6"/>
      <c r="Z184" s="6"/>
    </row>
    <row r="185" ht="30.6" customHeight="1">
      <c r="A185" t="s" s="7">
        <v>1289</v>
      </c>
      <c r="B185" t="s" s="15">
        <v>1290</v>
      </c>
      <c r="C185" t="s" s="16">
        <v>1291</v>
      </c>
      <c r="D185" t="s" s="18">
        <f>"+33327511302"</f>
        <v>1292</v>
      </c>
      <c r="E185" t="s" s="18">
        <v>41</v>
      </c>
      <c r="F185" t="s" s="18">
        <v>42</v>
      </c>
      <c r="G185" t="s" s="18">
        <v>43</v>
      </c>
      <c r="H185" s="19">
        <v>59313</v>
      </c>
      <c r="I185" t="s" s="18">
        <v>44</v>
      </c>
      <c r="J185" t="s" s="18">
        <v>22</v>
      </c>
      <c r="K185" t="s" s="18">
        <v>1293</v>
      </c>
      <c r="L185" t="s" s="20">
        <v>46</v>
      </c>
      <c r="M185" t="s" s="12">
        <v>47</v>
      </c>
      <c r="N185" t="s" s="21">
        <v>25</v>
      </c>
      <c r="O185" t="s" s="18">
        <v>25</v>
      </c>
      <c r="P185" t="s" s="18">
        <v>25</v>
      </c>
      <c r="Q185" s="14"/>
      <c r="R185" s="14"/>
      <c r="S185" s="14"/>
      <c r="T185" s="14"/>
      <c r="U185" s="14"/>
      <c r="V185" s="14"/>
      <c r="W185" s="14"/>
      <c r="X185" s="14"/>
      <c r="Y185" s="6"/>
      <c r="Z185" s="6"/>
    </row>
    <row r="186" ht="30.6" customHeight="1">
      <c r="A186" t="s" s="7">
        <v>1294</v>
      </c>
      <c r="B186" t="s" s="15">
        <v>1295</v>
      </c>
      <c r="C186" t="s" s="16">
        <v>1296</v>
      </c>
      <c r="D186" t="s" s="18">
        <f>"+33685063083"</f>
        <v>1297</v>
      </c>
      <c r="E186" t="s" s="18">
        <v>1298</v>
      </c>
      <c r="F186" t="s" s="18">
        <v>1299</v>
      </c>
      <c r="G186" t="s" s="18">
        <v>1300</v>
      </c>
      <c r="H186" s="19">
        <v>75015</v>
      </c>
      <c r="I186" t="s" s="18">
        <v>1301</v>
      </c>
      <c r="J186" t="s" s="18">
        <v>22</v>
      </c>
      <c r="K186" t="s" s="18">
        <v>1302</v>
      </c>
      <c r="L186" s="52"/>
      <c r="M186" t="s" s="12">
        <v>130</v>
      </c>
      <c r="N186" t="s" s="21">
        <v>26</v>
      </c>
      <c r="O186" t="s" s="18">
        <v>26</v>
      </c>
      <c r="P186" t="s" s="18">
        <v>25</v>
      </c>
      <c r="Q186" s="14"/>
      <c r="R186" s="6"/>
      <c r="S186" s="6"/>
      <c r="T186" s="6"/>
      <c r="U186" s="6"/>
      <c r="V186" s="6"/>
      <c r="W186" s="6"/>
      <c r="X186" s="6"/>
      <c r="Y186" s="6"/>
      <c r="Z186" s="6"/>
    </row>
    <row r="187" ht="30.6" customHeight="1">
      <c r="A187" t="s" s="7">
        <v>1303</v>
      </c>
      <c r="B187" t="s" s="15">
        <v>1304</v>
      </c>
      <c r="C187" t="s" s="16">
        <v>1305</v>
      </c>
      <c r="D187" t="s" s="18">
        <f>"+6281298916194"</f>
        <v>1306</v>
      </c>
      <c r="E187" t="s" s="18">
        <v>1307</v>
      </c>
      <c r="F187" t="s" s="18">
        <v>1308</v>
      </c>
      <c r="G187" t="s" s="18">
        <v>1309</v>
      </c>
      <c r="H187" s="19">
        <v>16424</v>
      </c>
      <c r="I187" t="s" s="18">
        <v>292</v>
      </c>
      <c r="J187" t="s" s="18">
        <v>35</v>
      </c>
      <c r="K187" t="s" s="18">
        <v>1310</v>
      </c>
      <c r="L187" t="s" s="20">
        <v>20</v>
      </c>
      <c r="M187" t="s" s="12">
        <v>75</v>
      </c>
      <c r="N187" t="s" s="21">
        <v>26</v>
      </c>
      <c r="O187" t="s" s="18">
        <v>26</v>
      </c>
      <c r="P187" t="s" s="18">
        <v>25</v>
      </c>
      <c r="Q187" s="14"/>
      <c r="R187" s="14"/>
      <c r="S187" s="14"/>
      <c r="T187" s="14"/>
      <c r="U187" s="14"/>
      <c r="V187" s="6"/>
      <c r="W187" s="6"/>
      <c r="X187" s="6"/>
      <c r="Y187" s="6"/>
      <c r="Z187" s="6"/>
    </row>
    <row r="188" ht="30.6" customHeight="1">
      <c r="A188" t="s" s="7">
        <v>1311</v>
      </c>
      <c r="B188" t="s" s="15">
        <v>1311</v>
      </c>
      <c r="C188" t="s" s="16">
        <v>1312</v>
      </c>
      <c r="D188" t="s" s="18">
        <f>"+628126937551"</f>
        <v>1313</v>
      </c>
      <c r="E188" t="s" s="18">
        <v>1314</v>
      </c>
      <c r="F188" s="22"/>
      <c r="G188" t="s" s="18">
        <v>1315</v>
      </c>
      <c r="H188" s="19">
        <v>23111</v>
      </c>
      <c r="I188" t="s" s="18">
        <v>1316</v>
      </c>
      <c r="J188" t="s" s="18">
        <v>35</v>
      </c>
      <c r="K188" t="s" s="18">
        <v>156</v>
      </c>
      <c r="L188" t="s" s="20">
        <v>23</v>
      </c>
      <c r="M188" t="s" s="12">
        <v>259</v>
      </c>
      <c r="N188" t="s" s="21">
        <v>26</v>
      </c>
      <c r="O188" t="s" s="18">
        <v>26</v>
      </c>
      <c r="P188" t="s" s="18">
        <v>1317</v>
      </c>
      <c r="Q188" s="14"/>
      <c r="R188" s="14"/>
      <c r="S188" s="14"/>
      <c r="T188" s="14"/>
      <c r="U188" s="14"/>
      <c r="V188" s="6"/>
      <c r="W188" s="6"/>
      <c r="X188" s="6"/>
      <c r="Y188" s="6"/>
      <c r="Z188" s="6"/>
    </row>
    <row r="189" ht="30.6" customHeight="1">
      <c r="A189" t="s" s="7">
        <v>1318</v>
      </c>
      <c r="B189" t="s" s="15">
        <v>1319</v>
      </c>
      <c r="C189" t="s" s="16">
        <v>1320</v>
      </c>
      <c r="D189" t="s" s="18">
        <v>20</v>
      </c>
      <c r="E189" t="s" s="18">
        <v>41</v>
      </c>
      <c r="F189" t="s" s="18">
        <v>1321</v>
      </c>
      <c r="G189" t="s" s="18">
        <v>20</v>
      </c>
      <c r="H189" t="s" s="18">
        <v>20</v>
      </c>
      <c r="I189" t="s" s="18">
        <v>20</v>
      </c>
      <c r="J189" t="s" s="18">
        <v>22</v>
      </c>
      <c r="K189" t="s" s="18">
        <v>1322</v>
      </c>
      <c r="L189" t="s" s="20">
        <v>23</v>
      </c>
      <c r="M189" t="s" s="12">
        <v>20</v>
      </c>
      <c r="N189" t="s" s="21">
        <v>25</v>
      </c>
      <c r="O189" t="s" s="18">
        <v>25</v>
      </c>
      <c r="P189" t="s" s="18">
        <v>25</v>
      </c>
      <c r="Q189" s="14"/>
      <c r="R189" s="14"/>
      <c r="S189" s="14"/>
      <c r="T189" s="14"/>
      <c r="U189" s="14"/>
      <c r="V189" s="6"/>
      <c r="W189" s="6"/>
      <c r="X189" s="6"/>
      <c r="Y189" s="6"/>
      <c r="Z189" s="6"/>
    </row>
    <row r="190" ht="30.6" customHeight="1">
      <c r="A190" t="s" s="7">
        <v>1323</v>
      </c>
      <c r="B190" t="s" s="15">
        <v>530</v>
      </c>
      <c r="C190" t="s" s="16">
        <v>1324</v>
      </c>
      <c r="D190" t="s" s="18">
        <f>"+62624211835 "</f>
        <v>1325</v>
      </c>
      <c r="E190" t="s" s="18">
        <v>399</v>
      </c>
      <c r="F190" t="s" s="18">
        <v>135</v>
      </c>
      <c r="G190" t="s" s="18">
        <v>1326</v>
      </c>
      <c r="H190" s="19">
        <v>59650</v>
      </c>
      <c r="I190" t="s" s="18">
        <v>401</v>
      </c>
      <c r="J190" t="s" s="18">
        <v>22</v>
      </c>
      <c r="K190" t="s" s="18">
        <v>1327</v>
      </c>
      <c r="L190" t="s" s="20">
        <v>23</v>
      </c>
      <c r="M190" t="s" s="12">
        <v>20</v>
      </c>
      <c r="N190" t="s" s="21">
        <v>20</v>
      </c>
      <c r="O190" t="s" s="18">
        <v>20</v>
      </c>
      <c r="P190" t="s" s="18">
        <v>20</v>
      </c>
      <c r="Q190" s="14"/>
      <c r="R190" s="14"/>
      <c r="S190" s="14"/>
      <c r="T190" s="14"/>
      <c r="U190" s="14"/>
      <c r="V190" s="14"/>
      <c r="W190" s="14"/>
      <c r="X190" s="14"/>
      <c r="Y190" s="6"/>
      <c r="Z190" s="6"/>
    </row>
    <row r="191" ht="30.6" customHeight="1">
      <c r="A191" t="s" s="7">
        <v>1328</v>
      </c>
      <c r="B191" t="s" s="15">
        <v>1329</v>
      </c>
      <c r="C191" t="s" s="16">
        <v>1330</v>
      </c>
      <c r="D191" t="s" s="18">
        <f>"+33664787884"</f>
        <v>1331</v>
      </c>
      <c r="E191" t="s" s="18">
        <v>41</v>
      </c>
      <c r="F191" t="s" s="18">
        <v>1030</v>
      </c>
      <c r="G191" t="s" s="18">
        <v>1031</v>
      </c>
      <c r="H191" s="19">
        <v>59313</v>
      </c>
      <c r="I191" t="s" s="18">
        <v>44</v>
      </c>
      <c r="J191" t="s" s="18">
        <v>22</v>
      </c>
      <c r="K191" t="s" s="18">
        <v>229</v>
      </c>
      <c r="L191" t="s" s="20">
        <v>23</v>
      </c>
      <c r="M191" t="s" s="12">
        <v>24</v>
      </c>
      <c r="N191" t="s" s="21">
        <v>25</v>
      </c>
      <c r="O191" t="s" s="18">
        <v>26</v>
      </c>
      <c r="P191" t="s" s="18">
        <v>26</v>
      </c>
      <c r="Q191" s="14"/>
      <c r="R191" s="14"/>
      <c r="S191" s="14"/>
      <c r="T191" s="14"/>
      <c r="U191" s="14"/>
      <c r="V191" s="6"/>
      <c r="W191" s="6"/>
      <c r="X191" s="6"/>
      <c r="Y191" s="6"/>
      <c r="Z191" s="6"/>
    </row>
    <row r="192" ht="30.6" customHeight="1">
      <c r="A192" t="s" s="7">
        <v>1332</v>
      </c>
      <c r="B192" t="s" s="15">
        <v>1333</v>
      </c>
      <c r="C192" t="s" s="16">
        <v>1334</v>
      </c>
      <c r="D192" t="s" s="18">
        <f>"+628158807703 "</f>
        <v>1335</v>
      </c>
      <c r="E192" t="s" s="18">
        <v>1336</v>
      </c>
      <c r="F192" t="s" s="18">
        <v>1337</v>
      </c>
      <c r="G192" t="s" s="18">
        <v>1338</v>
      </c>
      <c r="H192" s="19">
        <v>10340</v>
      </c>
      <c r="I192" t="s" s="18">
        <v>617</v>
      </c>
      <c r="J192" t="s" s="18">
        <v>35</v>
      </c>
      <c r="K192" t="s" s="18">
        <v>1339</v>
      </c>
      <c r="L192" t="s" s="20">
        <v>46</v>
      </c>
      <c r="M192" t="s" s="12">
        <v>130</v>
      </c>
      <c r="N192" t="s" s="21">
        <v>26</v>
      </c>
      <c r="O192" t="s" s="18">
        <v>26</v>
      </c>
      <c r="P192" t="s" s="18">
        <v>26</v>
      </c>
      <c r="Q192" s="14"/>
      <c r="R192" s="6"/>
      <c r="S192" s="6"/>
      <c r="T192" s="6"/>
      <c r="U192" s="6"/>
      <c r="V192" s="6"/>
      <c r="W192" s="6"/>
      <c r="X192" s="6"/>
      <c r="Y192" s="6"/>
      <c r="Z192" s="6"/>
    </row>
    <row r="193" ht="30.6" customHeight="1">
      <c r="A193" t="s" s="7">
        <v>1340</v>
      </c>
      <c r="B193" t="s" s="15">
        <v>563</v>
      </c>
      <c r="C193" t="s" s="16">
        <v>571</v>
      </c>
      <c r="D193" t="s" s="18">
        <f>"+62 82116591960"</f>
        <v>1341</v>
      </c>
      <c r="E193" t="s" s="18">
        <v>566</v>
      </c>
      <c r="F193" t="s" s="18">
        <v>573</v>
      </c>
      <c r="G193" t="s" s="18">
        <v>574</v>
      </c>
      <c r="H193" s="19">
        <v>35361</v>
      </c>
      <c r="I193" t="s" s="18">
        <v>569</v>
      </c>
      <c r="J193" t="s" s="18">
        <v>35</v>
      </c>
      <c r="K193" t="s" s="18">
        <v>20</v>
      </c>
      <c r="L193" t="s" s="20">
        <v>46</v>
      </c>
      <c r="M193" t="s" s="12">
        <v>130</v>
      </c>
      <c r="N193" t="s" s="21">
        <v>26</v>
      </c>
      <c r="O193" t="s" s="18">
        <v>26</v>
      </c>
      <c r="P193" t="s" s="18">
        <v>25</v>
      </c>
      <c r="Q193" s="14"/>
      <c r="R193" s="6"/>
      <c r="S193" s="6"/>
      <c r="T193" s="6"/>
      <c r="U193" s="6"/>
      <c r="V193" s="6"/>
      <c r="W193" s="6"/>
      <c r="X193" s="6"/>
      <c r="Y193" s="6"/>
      <c r="Z193" s="6"/>
    </row>
    <row r="194" ht="44.6" customHeight="1">
      <c r="A194" t="s" s="7">
        <v>1342</v>
      </c>
      <c r="B194" t="s" s="15">
        <v>1290</v>
      </c>
      <c r="C194" t="s" s="16">
        <v>1343</v>
      </c>
      <c r="D194" t="s" s="18">
        <f>"+33612332775"</f>
        <v>1344</v>
      </c>
      <c r="E194" t="s" s="18">
        <v>1345</v>
      </c>
      <c r="F194" t="s" s="18">
        <v>1346</v>
      </c>
      <c r="G194" t="s" s="18">
        <v>1347</v>
      </c>
      <c r="H194" s="19">
        <v>17000</v>
      </c>
      <c r="I194" t="s" s="18">
        <v>1348</v>
      </c>
      <c r="J194" t="s" s="18">
        <v>22</v>
      </c>
      <c r="K194" t="s" s="18">
        <v>1349</v>
      </c>
      <c r="L194" t="s" s="20">
        <v>23</v>
      </c>
      <c r="M194" t="s" s="12">
        <v>24</v>
      </c>
      <c r="N194" t="s" s="21">
        <v>26</v>
      </c>
      <c r="O194" t="s" s="18">
        <v>25</v>
      </c>
      <c r="P194" t="s" s="18">
        <v>25</v>
      </c>
      <c r="Q194" s="14"/>
      <c r="R194" s="14"/>
      <c r="S194" s="14"/>
      <c r="T194" s="14"/>
      <c r="U194" s="14"/>
      <c r="V194" s="6"/>
      <c r="W194" s="6"/>
      <c r="X194" s="6"/>
      <c r="Y194" s="6"/>
      <c r="Z194" s="6"/>
    </row>
    <row r="195" ht="30.6" customHeight="1">
      <c r="A195" t="s" s="7">
        <v>1350</v>
      </c>
      <c r="B195" t="s" s="27">
        <v>1351</v>
      </c>
      <c r="C195" t="s" s="16">
        <v>1352</v>
      </c>
      <c r="D195" t="s" s="18">
        <f>"+33327511964"</f>
        <v>1353</v>
      </c>
      <c r="E195" t="s" s="18">
        <v>353</v>
      </c>
      <c r="F195" t="s" s="18">
        <v>1354</v>
      </c>
      <c r="G195" t="s" s="18">
        <v>299</v>
      </c>
      <c r="H195" s="19">
        <v>59313</v>
      </c>
      <c r="I195" t="s" s="18">
        <v>1355</v>
      </c>
      <c r="J195" t="s" s="18">
        <v>22</v>
      </c>
      <c r="K195" t="s" s="18">
        <v>1356</v>
      </c>
      <c r="L195" t="s" s="20">
        <v>23</v>
      </c>
      <c r="M195" t="s" s="12">
        <v>47</v>
      </c>
      <c r="N195" t="s" s="21">
        <v>25</v>
      </c>
      <c r="O195" t="s" s="18">
        <v>25</v>
      </c>
      <c r="P195" t="s" s="18">
        <v>25</v>
      </c>
      <c r="Q195" s="14"/>
      <c r="R195" s="14"/>
      <c r="S195" s="14"/>
      <c r="T195" s="14"/>
      <c r="U195" s="14"/>
      <c r="V195" s="6"/>
      <c r="W195" s="6"/>
      <c r="X195" s="6"/>
      <c r="Y195" s="6"/>
      <c r="Z195" s="6"/>
    </row>
    <row r="196" ht="30.6" customHeight="1">
      <c r="A196" t="s" s="7">
        <v>1357</v>
      </c>
      <c r="B196" t="s" s="36">
        <v>1357</v>
      </c>
      <c r="C196" t="s" s="50">
        <v>1358</v>
      </c>
      <c r="D196" t="s" s="18">
        <f>"0658580065"</f>
        <v>1359</v>
      </c>
      <c r="E196" t="s" s="18">
        <v>41</v>
      </c>
      <c r="F196" t="s" s="18">
        <v>1354</v>
      </c>
      <c r="G196" t="s" s="18">
        <v>1360</v>
      </c>
      <c r="H196" s="19">
        <v>59313</v>
      </c>
      <c r="I196" t="s" s="18">
        <v>1361</v>
      </c>
      <c r="J196" t="s" s="18">
        <v>22</v>
      </c>
      <c r="K196" t="s" s="18">
        <v>1362</v>
      </c>
      <c r="L196" t="s" s="20">
        <v>46</v>
      </c>
      <c r="M196" t="s" s="12">
        <v>75</v>
      </c>
      <c r="N196" t="s" s="21">
        <v>26</v>
      </c>
      <c r="O196" t="s" s="18">
        <v>26</v>
      </c>
      <c r="P196" t="s" s="18">
        <v>25</v>
      </c>
      <c r="Q196" s="14"/>
      <c r="R196" s="14"/>
      <c r="S196" s="14"/>
      <c r="T196" s="14"/>
      <c r="U196" s="14"/>
      <c r="V196" s="6"/>
      <c r="W196" s="6"/>
      <c r="X196" s="6"/>
      <c r="Y196" s="6"/>
      <c r="Z196" s="6"/>
    </row>
    <row r="197" ht="44.6" customHeight="1">
      <c r="A197" t="s" s="7">
        <v>1363</v>
      </c>
      <c r="B197" t="s" s="8">
        <v>1364</v>
      </c>
      <c r="C197" t="s" s="16">
        <v>1365</v>
      </c>
      <c r="D197" t="s" s="18">
        <f>"+62819634394"</f>
        <v>1366</v>
      </c>
      <c r="E197" t="s" s="18">
        <v>89</v>
      </c>
      <c r="F197" t="s" s="18">
        <v>1367</v>
      </c>
      <c r="G197" t="s" s="18">
        <v>91</v>
      </c>
      <c r="H197" s="19">
        <v>60111</v>
      </c>
      <c r="I197" t="s" s="18">
        <v>92</v>
      </c>
      <c r="J197" t="s" s="18">
        <v>35</v>
      </c>
      <c r="K197" t="s" s="18">
        <v>1368</v>
      </c>
      <c r="L197" t="s" s="20">
        <v>23</v>
      </c>
      <c r="M197" t="s" s="12">
        <v>130</v>
      </c>
      <c r="N197" t="s" s="21">
        <v>26</v>
      </c>
      <c r="O197" t="s" s="18">
        <v>26</v>
      </c>
      <c r="P197" t="s" s="18">
        <v>26</v>
      </c>
      <c r="Q197" s="14"/>
      <c r="R197" s="14"/>
      <c r="S197" s="14"/>
      <c r="T197" s="14"/>
      <c r="U197" s="14"/>
      <c r="V197" s="14"/>
      <c r="W197" s="14"/>
      <c r="X197" s="14"/>
      <c r="Y197" s="6"/>
      <c r="Z197" s="6"/>
    </row>
    <row r="198" ht="30.6" customHeight="1">
      <c r="A198" t="s" s="7">
        <v>114</v>
      </c>
      <c r="B198" t="s" s="15">
        <v>1369</v>
      </c>
      <c r="C198" t="s" s="16">
        <v>1370</v>
      </c>
      <c r="D198" t="s" s="18">
        <f>"+6282178450968"</f>
        <v>1371</v>
      </c>
      <c r="E198" t="s" s="18">
        <v>1372</v>
      </c>
      <c r="F198" t="s" s="18">
        <v>1373</v>
      </c>
      <c r="G198" t="s" s="18">
        <v>1374</v>
      </c>
      <c r="H198" s="19">
        <v>35145</v>
      </c>
      <c r="I198" t="s" s="18">
        <v>1000</v>
      </c>
      <c r="J198" t="s" s="18">
        <v>35</v>
      </c>
      <c r="K198" t="s" s="18">
        <v>652</v>
      </c>
      <c r="L198" t="s" s="20">
        <v>23</v>
      </c>
      <c r="M198" t="s" s="12">
        <v>24</v>
      </c>
      <c r="N198" t="s" s="21">
        <v>26</v>
      </c>
      <c r="O198" t="s" s="18">
        <v>26</v>
      </c>
      <c r="P198" t="s" s="18">
        <v>25</v>
      </c>
      <c r="Q198" s="14"/>
      <c r="R198" s="14"/>
      <c r="S198" s="14"/>
      <c r="T198" s="14"/>
      <c r="U198" s="14"/>
      <c r="V198" s="6"/>
      <c r="W198" s="6"/>
      <c r="X198" s="6"/>
      <c r="Y198" s="6"/>
      <c r="Z198" s="6"/>
    </row>
    <row r="199" ht="30.6" customHeight="1">
      <c r="A199" t="s" s="7">
        <v>1375</v>
      </c>
      <c r="B199" t="s" s="15">
        <v>114</v>
      </c>
      <c r="C199" t="s" s="16">
        <v>1376</v>
      </c>
      <c r="D199" t="s" s="18">
        <f>"+6282181625855"</f>
        <v>1377</v>
      </c>
      <c r="E199" t="s" s="18">
        <v>1372</v>
      </c>
      <c r="F199" t="s" s="18">
        <v>1378</v>
      </c>
      <c r="G199" t="s" s="18">
        <v>1379</v>
      </c>
      <c r="H199" s="19">
        <v>35131</v>
      </c>
      <c r="I199" t="s" s="18">
        <v>1380</v>
      </c>
      <c r="J199" t="s" s="18">
        <v>35</v>
      </c>
      <c r="K199" t="s" s="18">
        <v>950</v>
      </c>
      <c r="L199" t="s" s="20">
        <v>23</v>
      </c>
      <c r="M199" t="s" s="12">
        <v>24</v>
      </c>
      <c r="N199" t="s" s="21">
        <v>26</v>
      </c>
      <c r="O199" t="s" s="18">
        <v>26</v>
      </c>
      <c r="P199" t="s" s="18">
        <v>26</v>
      </c>
      <c r="Q199" s="14"/>
      <c r="R199" s="14"/>
      <c r="S199" s="14"/>
      <c r="T199" s="14"/>
      <c r="U199" s="14"/>
      <c r="V199" s="14"/>
      <c r="W199" s="14"/>
      <c r="X199" s="14"/>
      <c r="Y199" s="6"/>
      <c r="Z199" s="6"/>
    </row>
    <row r="200" ht="30.6" customHeight="1">
      <c r="A200" t="s" s="7">
        <v>1381</v>
      </c>
      <c r="B200" t="s" s="15">
        <v>1382</v>
      </c>
      <c r="C200" t="s" s="16">
        <v>1383</v>
      </c>
      <c r="D200" t="s" s="18">
        <f>"+62-811412202"</f>
        <v>1384</v>
      </c>
      <c r="E200" t="s" s="18">
        <v>1385</v>
      </c>
      <c r="F200" t="s" s="18">
        <v>1386</v>
      </c>
      <c r="G200" t="s" s="18">
        <v>1387</v>
      </c>
      <c r="H200" s="19">
        <v>90245</v>
      </c>
      <c r="I200" t="s" s="18">
        <v>1388</v>
      </c>
      <c r="J200" t="s" s="18">
        <v>35</v>
      </c>
      <c r="K200" t="s" s="18">
        <v>188</v>
      </c>
      <c r="L200" t="s" s="20">
        <v>23</v>
      </c>
      <c r="M200" t="s" s="12">
        <v>259</v>
      </c>
      <c r="N200" t="s" s="21">
        <v>26</v>
      </c>
      <c r="O200" t="s" s="18">
        <v>26</v>
      </c>
      <c r="P200" t="s" s="18">
        <v>25</v>
      </c>
      <c r="Q200" s="14"/>
      <c r="R200" s="14"/>
      <c r="S200" s="14"/>
      <c r="T200" s="14"/>
      <c r="U200" s="14"/>
      <c r="V200" s="14"/>
      <c r="W200" s="14"/>
      <c r="X200" s="14"/>
      <c r="Y200" s="6"/>
      <c r="Z200" s="6"/>
    </row>
    <row r="201" ht="30.6" customHeight="1">
      <c r="A201" t="s" s="7">
        <v>1389</v>
      </c>
      <c r="B201" t="s" s="15">
        <v>1390</v>
      </c>
      <c r="C201" t="s" s="16">
        <v>1391</v>
      </c>
      <c r="D201" t="s" s="18">
        <f t="shared" si="28"/>
        <v>254</v>
      </c>
      <c r="E201" t="s" s="18">
        <v>255</v>
      </c>
      <c r="F201" t="s" s="18">
        <v>1392</v>
      </c>
      <c r="G201" t="s" s="18">
        <v>257</v>
      </c>
      <c r="H201" s="19">
        <v>55183</v>
      </c>
      <c r="I201" t="s" s="18">
        <v>212</v>
      </c>
      <c r="J201" t="s" s="18">
        <v>35</v>
      </c>
      <c r="K201" t="s" s="18">
        <v>1393</v>
      </c>
      <c r="L201" t="s" s="20">
        <v>23</v>
      </c>
      <c r="M201" t="s" s="12">
        <v>24</v>
      </c>
      <c r="N201" t="s" s="21">
        <v>25</v>
      </c>
      <c r="O201" t="s" s="18">
        <v>26</v>
      </c>
      <c r="P201" t="s" s="18">
        <v>25</v>
      </c>
      <c r="Q201" s="14"/>
      <c r="R201" s="14"/>
      <c r="S201" s="14"/>
      <c r="T201" s="14"/>
      <c r="U201" s="14"/>
      <c r="V201" s="6"/>
      <c r="W201" s="6"/>
      <c r="X201" s="6"/>
      <c r="Y201" s="6"/>
      <c r="Z201" s="6"/>
    </row>
    <row r="202" ht="16.6" customHeight="1">
      <c r="A202" t="s" s="7">
        <v>1394</v>
      </c>
      <c r="B202" t="s" s="15">
        <v>1394</v>
      </c>
      <c r="C202" t="s" s="16">
        <v>786</v>
      </c>
      <c r="D202" t="s" s="18">
        <f>"+6285778565532"</f>
        <v>1395</v>
      </c>
      <c r="E202" t="s" s="18">
        <v>788</v>
      </c>
      <c r="F202" t="s" s="18">
        <v>1396</v>
      </c>
      <c r="G202" t="s" s="18">
        <v>790</v>
      </c>
      <c r="H202" s="19">
        <v>41262</v>
      </c>
      <c r="I202" t="s" s="18">
        <v>791</v>
      </c>
      <c r="J202" t="s" s="18">
        <v>35</v>
      </c>
      <c r="K202" t="s" s="18">
        <v>1397</v>
      </c>
      <c r="L202" t="s" s="20">
        <v>46</v>
      </c>
      <c r="M202" t="s" s="12">
        <v>47</v>
      </c>
      <c r="N202" t="s" s="21">
        <v>26</v>
      </c>
      <c r="O202" t="s" s="18">
        <v>26</v>
      </c>
      <c r="P202" t="s" s="18">
        <v>25</v>
      </c>
      <c r="Q202" s="14"/>
      <c r="R202" s="14"/>
      <c r="S202" s="14"/>
      <c r="T202" s="14"/>
      <c r="U202" s="14"/>
      <c r="V202" s="6"/>
      <c r="W202" s="6"/>
      <c r="X202" s="6"/>
      <c r="Y202" s="6"/>
      <c r="Z202" s="6"/>
    </row>
    <row r="203" ht="30.6" customHeight="1">
      <c r="A203" t="s" s="7">
        <v>1398</v>
      </c>
      <c r="B203" t="s" s="15">
        <v>1399</v>
      </c>
      <c r="C203" t="s" s="16">
        <v>1400</v>
      </c>
      <c r="D203" t="s" s="18">
        <f>"+33327511412"</f>
        <v>1401</v>
      </c>
      <c r="E203" t="s" s="18">
        <v>423</v>
      </c>
      <c r="F203" t="s" s="18">
        <v>578</v>
      </c>
      <c r="G203" t="s" s="18">
        <v>580</v>
      </c>
      <c r="H203" s="19">
        <v>59313</v>
      </c>
      <c r="I203" t="s" s="18">
        <v>44</v>
      </c>
      <c r="J203" t="s" s="18">
        <v>22</v>
      </c>
      <c r="K203" t="s" s="18">
        <v>1143</v>
      </c>
      <c r="L203" t="s" s="20">
        <v>23</v>
      </c>
      <c r="M203" t="s" s="12">
        <v>47</v>
      </c>
      <c r="N203" t="s" s="21">
        <v>25</v>
      </c>
      <c r="O203" t="s" s="18">
        <v>25</v>
      </c>
      <c r="P203" t="s" s="18">
        <v>25</v>
      </c>
      <c r="Q203" s="14"/>
      <c r="R203" s="14"/>
      <c r="S203" s="14"/>
      <c r="T203" s="14"/>
      <c r="U203" s="14"/>
      <c r="V203" s="6"/>
      <c r="W203" s="6"/>
      <c r="X203" s="6"/>
      <c r="Y203" s="6"/>
      <c r="Z203" s="6"/>
    </row>
    <row r="204" ht="16.6" customHeight="1">
      <c r="A204" t="s" s="7">
        <v>1402</v>
      </c>
      <c r="B204" t="s" s="15">
        <v>1403</v>
      </c>
      <c r="C204" t="s" s="16">
        <v>1404</v>
      </c>
      <c r="D204" t="s" s="18">
        <f>"+6281262511903 "</f>
        <v>1405</v>
      </c>
      <c r="E204" t="s" s="18">
        <v>751</v>
      </c>
      <c r="F204" t="s" s="18">
        <v>1406</v>
      </c>
      <c r="G204" t="s" s="18">
        <v>753</v>
      </c>
      <c r="H204" s="19">
        <v>45132</v>
      </c>
      <c r="I204" t="s" s="18">
        <v>754</v>
      </c>
      <c r="J204" t="s" s="18">
        <v>35</v>
      </c>
      <c r="K204" t="s" s="18">
        <v>1407</v>
      </c>
      <c r="L204" t="s" s="20">
        <v>20</v>
      </c>
      <c r="M204" t="s" s="12">
        <v>259</v>
      </c>
      <c r="N204" t="s" s="21">
        <v>26</v>
      </c>
      <c r="O204" t="s" s="18">
        <v>26</v>
      </c>
      <c r="P204" t="s" s="18">
        <v>25</v>
      </c>
      <c r="Q204" s="14"/>
      <c r="R204" s="14"/>
      <c r="S204" s="14"/>
      <c r="T204" s="14"/>
      <c r="U204" s="14"/>
      <c r="V204" s="6"/>
      <c r="W204" s="6"/>
      <c r="X204" s="6"/>
      <c r="Y204" s="6"/>
      <c r="Z204" s="6"/>
    </row>
    <row r="205" ht="30.6" customHeight="1">
      <c r="A205" t="s" s="7">
        <v>1408</v>
      </c>
      <c r="B205" t="s" s="15">
        <v>404</v>
      </c>
      <c r="C205" t="s" s="16">
        <v>1409</v>
      </c>
      <c r="D205" t="s" s="18">
        <f>"+3620471981"</f>
        <v>1410</v>
      </c>
      <c r="E205" t="s" s="18">
        <v>1411</v>
      </c>
      <c r="F205" t="s" s="18">
        <v>1412</v>
      </c>
      <c r="G205" t="s" s="18">
        <v>1413</v>
      </c>
      <c r="H205" s="19">
        <v>69100</v>
      </c>
      <c r="I205" t="s" s="18">
        <v>1414</v>
      </c>
      <c r="J205" t="s" s="18">
        <v>22</v>
      </c>
      <c r="K205" t="s" s="18">
        <v>1415</v>
      </c>
      <c r="L205" t="s" s="20">
        <v>23</v>
      </c>
      <c r="M205" t="s" s="12">
        <v>47</v>
      </c>
      <c r="N205" t="s" s="24">
        <v>26</v>
      </c>
      <c r="O205" t="s" s="25">
        <v>26</v>
      </c>
      <c r="P205" t="s" s="25">
        <v>25</v>
      </c>
      <c r="Q205" s="14"/>
      <c r="R205" s="14"/>
      <c r="S205" s="26"/>
      <c r="T205" s="14"/>
      <c r="U205" s="14"/>
      <c r="V205" s="6"/>
      <c r="W205" s="6"/>
      <c r="X205" s="6"/>
      <c r="Y205" s="6"/>
      <c r="Z205" s="6"/>
    </row>
    <row r="206" ht="30.6" customHeight="1">
      <c r="A206" t="s" s="7">
        <v>1416</v>
      </c>
      <c r="B206" t="s" s="15">
        <v>1417</v>
      </c>
      <c r="C206" t="s" s="16">
        <v>1418</v>
      </c>
      <c r="D206" t="s" s="18">
        <v>20</v>
      </c>
      <c r="E206" t="s" s="18">
        <v>41</v>
      </c>
      <c r="F206" t="s" s="18">
        <v>20</v>
      </c>
      <c r="G206" t="s" s="18">
        <v>20</v>
      </c>
      <c r="H206" t="s" s="18">
        <v>20</v>
      </c>
      <c r="I206" t="s" s="18">
        <v>20</v>
      </c>
      <c r="J206" t="s" s="18">
        <v>22</v>
      </c>
      <c r="K206" t="s" s="18">
        <v>20</v>
      </c>
      <c r="L206" t="s" s="20">
        <v>23</v>
      </c>
      <c r="M206" t="s" s="12">
        <v>100</v>
      </c>
      <c r="N206" t="s" s="21">
        <v>26</v>
      </c>
      <c r="O206" t="s" s="18">
        <v>26</v>
      </c>
      <c r="P206" t="s" s="18">
        <v>26</v>
      </c>
      <c r="Q206" s="6"/>
      <c r="R206" s="53"/>
      <c r="S206" s="34"/>
      <c r="T206" s="54"/>
      <c r="U206" s="6"/>
      <c r="V206" s="6"/>
      <c r="W206" s="6"/>
      <c r="X206" s="6"/>
      <c r="Y206" s="6"/>
      <c r="Z206" s="6"/>
    </row>
    <row r="207" ht="16.6" customHeight="1">
      <c r="A207" t="s" s="7">
        <v>1419</v>
      </c>
      <c r="B207" t="s" s="15">
        <v>1420</v>
      </c>
      <c r="C207" t="s" s="16">
        <v>1421</v>
      </c>
      <c r="D207" t="s" s="18">
        <f>"+62 21 781 14 76"</f>
        <v>1422</v>
      </c>
      <c r="E207" t="s" s="18">
        <v>1423</v>
      </c>
      <c r="F207" t="s" s="18">
        <v>20</v>
      </c>
      <c r="G207" t="s" s="18">
        <v>1424</v>
      </c>
      <c r="H207" s="19">
        <v>12550</v>
      </c>
      <c r="I207" t="s" s="18">
        <v>315</v>
      </c>
      <c r="J207" t="s" s="18">
        <v>35</v>
      </c>
      <c r="K207" t="s" s="18">
        <v>1425</v>
      </c>
      <c r="L207" t="s" s="20">
        <v>46</v>
      </c>
      <c r="M207" t="s" s="12">
        <v>20</v>
      </c>
      <c r="N207" t="s" s="21">
        <v>20</v>
      </c>
      <c r="O207" t="s" s="18">
        <v>25</v>
      </c>
      <c r="P207" t="s" s="18">
        <v>25</v>
      </c>
      <c r="Q207" s="14"/>
      <c r="R207" s="14"/>
      <c r="S207" s="42"/>
      <c r="T207" s="14"/>
      <c r="U207" s="14"/>
      <c r="V207" s="14"/>
      <c r="W207" s="14"/>
      <c r="X207" s="14"/>
      <c r="Y207" s="6"/>
      <c r="Z207" s="6"/>
    </row>
    <row r="208" ht="30.6" customHeight="1">
      <c r="A208" t="s" s="7">
        <v>1426</v>
      </c>
      <c r="B208" t="s" s="15">
        <v>1427</v>
      </c>
      <c r="C208" t="s" s="16">
        <v>1428</v>
      </c>
      <c r="D208" t="s" s="18">
        <f>"+628128214867"</f>
        <v>1429</v>
      </c>
      <c r="E208" t="s" s="18">
        <f>"Universitas Nasional"</f>
        <v>1430</v>
      </c>
      <c r="F208" t="s" s="18">
        <f>"Electrical Engineering"</f>
        <v>915</v>
      </c>
      <c r="G208" t="s" s="18">
        <v>1431</v>
      </c>
      <c r="H208" s="19">
        <v>12520</v>
      </c>
      <c r="I208" t="s" s="18">
        <v>1432</v>
      </c>
      <c r="J208" t="s" s="18">
        <v>35</v>
      </c>
      <c r="K208" t="s" s="18">
        <v>20</v>
      </c>
      <c r="L208" t="s" s="20">
        <v>23</v>
      </c>
      <c r="M208" t="s" s="12">
        <v>47</v>
      </c>
      <c r="N208" t="s" s="21">
        <v>26</v>
      </c>
      <c r="O208" t="s" s="18">
        <v>26</v>
      </c>
      <c r="P208" t="s" s="18">
        <v>26</v>
      </c>
      <c r="Q208" s="14"/>
      <c r="R208" s="14"/>
      <c r="S208" s="14"/>
      <c r="T208" s="14"/>
      <c r="U208" s="14"/>
      <c r="V208" s="6"/>
      <c r="W208" s="6"/>
      <c r="X208" s="6"/>
      <c r="Y208" s="6"/>
      <c r="Z208" s="6"/>
    </row>
    <row r="209" ht="30.6" customHeight="1">
      <c r="A209" t="s" s="7">
        <v>1433</v>
      </c>
      <c r="B209" t="s" s="15">
        <v>1434</v>
      </c>
      <c r="C209" t="s" s="16">
        <v>1435</v>
      </c>
      <c r="D209" t="s" s="18">
        <f>"+62811847420"</f>
        <v>1436</v>
      </c>
      <c r="E209" t="s" s="18">
        <v>892</v>
      </c>
      <c r="F209" t="s" s="18">
        <v>1437</v>
      </c>
      <c r="G209" t="s" s="18">
        <v>1438</v>
      </c>
      <c r="H209" s="19">
        <v>11440</v>
      </c>
      <c r="I209" t="s" s="18">
        <v>477</v>
      </c>
      <c r="J209" t="s" s="18">
        <v>35</v>
      </c>
      <c r="K209" t="s" s="18">
        <v>1439</v>
      </c>
      <c r="L209" t="s" s="20">
        <v>23</v>
      </c>
      <c r="M209" t="s" s="12">
        <v>47</v>
      </c>
      <c r="N209" t="s" s="21">
        <v>25</v>
      </c>
      <c r="O209" t="s" s="18">
        <v>26</v>
      </c>
      <c r="P209" t="s" s="18">
        <v>26</v>
      </c>
      <c r="Q209" s="14"/>
      <c r="R209" s="14"/>
      <c r="S209" s="14"/>
      <c r="T209" s="14"/>
      <c r="U209" s="14"/>
      <c r="V209" s="6"/>
      <c r="W209" s="6"/>
      <c r="X209" s="6"/>
      <c r="Y209" s="6"/>
      <c r="Z209" s="6"/>
    </row>
    <row r="210" ht="16.6" customHeight="1">
      <c r="A210" t="s" s="7">
        <v>1440</v>
      </c>
      <c r="B210" t="s" s="15">
        <v>1441</v>
      </c>
      <c r="C210" t="s" s="16">
        <v>786</v>
      </c>
      <c r="D210" t="s" s="18">
        <f t="shared" si="91"/>
        <v>787</v>
      </c>
      <c r="E210" t="s" s="18">
        <v>788</v>
      </c>
      <c r="F210" t="s" s="18">
        <v>36</v>
      </c>
      <c r="G210" t="s" s="18">
        <v>790</v>
      </c>
      <c r="H210" s="19">
        <v>41262</v>
      </c>
      <c r="I210" t="s" s="18">
        <v>791</v>
      </c>
      <c r="J210" t="s" s="18">
        <v>35</v>
      </c>
      <c r="K210" t="s" s="18">
        <v>36</v>
      </c>
      <c r="L210" t="s" s="20">
        <v>46</v>
      </c>
      <c r="M210" t="s" s="12">
        <v>75</v>
      </c>
      <c r="N210" t="s" s="21">
        <v>26</v>
      </c>
      <c r="O210" t="s" s="18">
        <v>26</v>
      </c>
      <c r="P210" t="s" s="18">
        <v>25</v>
      </c>
      <c r="Q210" s="14"/>
      <c r="R210" s="14"/>
      <c r="S210" s="14"/>
      <c r="T210" s="14"/>
      <c r="U210" s="14"/>
      <c r="V210" s="6"/>
      <c r="W210" s="6"/>
      <c r="X210" s="6"/>
      <c r="Y210" s="6"/>
      <c r="Z210" s="6"/>
    </row>
    <row r="211" ht="58.6" customHeight="1">
      <c r="A211" t="s" s="7">
        <v>1442</v>
      </c>
      <c r="B211" t="s" s="15">
        <v>1443</v>
      </c>
      <c r="C211" t="s" s="16">
        <v>1444</v>
      </c>
      <c r="D211" t="s" s="18">
        <f>"+33769081101"</f>
        <v>1445</v>
      </c>
      <c r="E211" t="s" s="18">
        <v>1345</v>
      </c>
      <c r="F211" t="s" s="18">
        <v>1446</v>
      </c>
      <c r="G211" t="s" s="18">
        <v>1447</v>
      </c>
      <c r="H211" s="19">
        <v>17042</v>
      </c>
      <c r="I211" t="s" s="18">
        <v>1348</v>
      </c>
      <c r="J211" t="s" s="18">
        <v>22</v>
      </c>
      <c r="K211" t="s" s="18">
        <v>1448</v>
      </c>
      <c r="L211" t="s" s="20">
        <v>20</v>
      </c>
      <c r="M211" t="s" s="12">
        <v>24</v>
      </c>
      <c r="N211" t="s" s="21">
        <v>25</v>
      </c>
      <c r="O211" t="s" s="18">
        <v>26</v>
      </c>
      <c r="P211" t="s" s="18">
        <v>25</v>
      </c>
      <c r="Q211" s="14"/>
      <c r="R211" s="14"/>
      <c r="S211" s="14"/>
      <c r="T211" s="14"/>
      <c r="U211" s="14"/>
      <c r="V211" s="6"/>
      <c r="W211" s="6"/>
      <c r="X211" s="6"/>
      <c r="Y211" s="6"/>
      <c r="Z211" s="6"/>
    </row>
    <row r="212" ht="30.6" customHeight="1">
      <c r="A212" t="s" s="7">
        <v>1449</v>
      </c>
      <c r="B212" t="s" s="15">
        <v>1450</v>
      </c>
      <c r="C212" t="s" s="16">
        <v>1451</v>
      </c>
      <c r="D212" t="s" s="18">
        <f>"+6281285323861"</f>
        <v>1452</v>
      </c>
      <c r="E212" t="s" s="18">
        <v>934</v>
      </c>
      <c r="F212" t="s" s="18">
        <v>768</v>
      </c>
      <c r="G212" t="s" s="18">
        <v>1453</v>
      </c>
      <c r="H212" s="19">
        <v>16680</v>
      </c>
      <c r="I212" t="s" s="18">
        <v>204</v>
      </c>
      <c r="J212" t="s" s="18">
        <v>35</v>
      </c>
      <c r="K212" t="s" s="18">
        <v>1454</v>
      </c>
      <c r="L212" t="s" s="20">
        <v>23</v>
      </c>
      <c r="M212" t="s" s="12">
        <v>75</v>
      </c>
      <c r="N212" t="s" s="21">
        <v>25</v>
      </c>
      <c r="O212" t="s" s="18">
        <v>25</v>
      </c>
      <c r="P212" t="s" s="18">
        <v>25</v>
      </c>
      <c r="Q212" s="14"/>
      <c r="R212" s="14"/>
      <c r="S212" s="14"/>
      <c r="T212" s="14"/>
      <c r="U212" s="14"/>
      <c r="V212" s="14"/>
      <c r="W212" s="14"/>
      <c r="X212" s="14"/>
      <c r="Y212" s="6"/>
      <c r="Z212" s="6"/>
    </row>
    <row r="213" ht="44.6" customHeight="1">
      <c r="A213" t="s" s="7">
        <v>1455</v>
      </c>
      <c r="B213" t="s" s="15">
        <v>1456</v>
      </c>
      <c r="C213" t="s" s="16">
        <v>1457</v>
      </c>
      <c r="D213" t="s" s="18">
        <f>"+62895807008556"</f>
        <v>1458</v>
      </c>
      <c r="E213" t="s" s="18">
        <v>193</v>
      </c>
      <c r="F213" t="s" s="18">
        <v>194</v>
      </c>
      <c r="G213" t="s" s="18">
        <v>1459</v>
      </c>
      <c r="H213" s="19">
        <v>40191</v>
      </c>
      <c r="I213" t="s" s="18">
        <v>196</v>
      </c>
      <c r="J213" t="s" s="18">
        <v>35</v>
      </c>
      <c r="K213" t="s" s="18">
        <v>1460</v>
      </c>
      <c r="L213" t="s" s="20">
        <v>46</v>
      </c>
      <c r="M213" t="s" s="12">
        <v>47</v>
      </c>
      <c r="N213" t="s" s="21">
        <v>26</v>
      </c>
      <c r="O213" t="s" s="18">
        <v>26</v>
      </c>
      <c r="P213" t="s" s="18">
        <v>26</v>
      </c>
      <c r="Q213" s="14"/>
      <c r="R213" s="14"/>
      <c r="S213" s="14"/>
      <c r="T213" s="14"/>
      <c r="U213" s="14"/>
      <c r="V213" s="6"/>
      <c r="W213" s="6"/>
      <c r="X213" s="6"/>
      <c r="Y213" s="6"/>
      <c r="Z213" s="6"/>
    </row>
    <row r="214" ht="16.6" customHeight="1">
      <c r="A214" t="s" s="7">
        <v>1461</v>
      </c>
      <c r="B214" t="s" s="15">
        <v>1462</v>
      </c>
      <c r="C214" t="s" s="16">
        <v>1463</v>
      </c>
      <c r="D214" t="s" s="18">
        <f>"081320395044"</f>
        <v>1464</v>
      </c>
      <c r="E214" t="s" s="18">
        <v>940</v>
      </c>
      <c r="F214" t="s" s="18">
        <v>1465</v>
      </c>
      <c r="G214" t="s" s="18">
        <v>1466</v>
      </c>
      <c r="H214" s="19">
        <v>40559</v>
      </c>
      <c r="I214" t="s" s="18">
        <v>527</v>
      </c>
      <c r="J214" t="s" s="18">
        <v>35</v>
      </c>
      <c r="K214" t="s" s="18">
        <v>1467</v>
      </c>
      <c r="L214" t="s" s="20">
        <v>46</v>
      </c>
      <c r="M214" t="s" s="12">
        <v>24</v>
      </c>
      <c r="N214" t="s" s="21">
        <v>26</v>
      </c>
      <c r="O214" t="s" s="18">
        <v>26</v>
      </c>
      <c r="P214" t="s" s="18">
        <v>26</v>
      </c>
      <c r="Q214" s="14"/>
      <c r="R214" s="14"/>
      <c r="S214" s="14"/>
      <c r="T214" s="14"/>
      <c r="U214" s="14"/>
      <c r="V214" s="6"/>
      <c r="W214" s="6"/>
      <c r="X214" s="6"/>
      <c r="Y214" s="6"/>
      <c r="Z214" s="6"/>
    </row>
    <row r="215" ht="30.6" customHeight="1">
      <c r="A215" t="s" s="7">
        <v>1468</v>
      </c>
      <c r="B215" t="s" s="15">
        <v>1469</v>
      </c>
      <c r="C215" t="s" s="16">
        <v>1470</v>
      </c>
      <c r="D215" t="s" s="18">
        <f t="shared" si="28"/>
        <v>254</v>
      </c>
      <c r="E215" t="s" s="18">
        <f>"Universitas Muhammadiyah Yogyakarta"</f>
        <v>255</v>
      </c>
      <c r="F215" t="s" s="18">
        <v>908</v>
      </c>
      <c r="G215" t="s" s="18">
        <v>257</v>
      </c>
      <c r="H215" s="19">
        <v>55183</v>
      </c>
      <c r="I215" t="s" s="18">
        <v>212</v>
      </c>
      <c r="J215" t="s" s="18">
        <v>35</v>
      </c>
      <c r="K215" t="s" s="18">
        <v>1471</v>
      </c>
      <c r="L215" t="s" s="20">
        <v>23</v>
      </c>
      <c r="M215" t="s" s="12">
        <v>24</v>
      </c>
      <c r="N215" t="s" s="21">
        <v>25</v>
      </c>
      <c r="O215" t="s" s="18">
        <v>26</v>
      </c>
      <c r="P215" t="s" s="18">
        <v>25</v>
      </c>
      <c r="Q215" s="14"/>
      <c r="R215" s="14"/>
      <c r="S215" s="14"/>
      <c r="T215" s="14"/>
      <c r="U215" s="14"/>
      <c r="V215" s="14"/>
      <c r="W215" s="14"/>
      <c r="X215" s="14"/>
      <c r="Y215" s="6"/>
      <c r="Z215" s="6"/>
    </row>
    <row r="216" ht="30.6" customHeight="1">
      <c r="A216" t="s" s="7">
        <v>1472</v>
      </c>
      <c r="B216" t="s" s="15">
        <v>748</v>
      </c>
      <c r="C216" t="s" s="16">
        <v>1473</v>
      </c>
      <c r="D216" t="s" s="18">
        <f>"+62274387656"</f>
        <v>254</v>
      </c>
      <c r="E216" t="s" s="18">
        <v>255</v>
      </c>
      <c r="F216" t="s" s="18">
        <v>1392</v>
      </c>
      <c r="G216" t="s" s="18">
        <v>257</v>
      </c>
      <c r="H216" s="19">
        <v>55283</v>
      </c>
      <c r="I216" s="22"/>
      <c r="J216" t="s" s="18">
        <v>35</v>
      </c>
      <c r="K216" t="s" s="18">
        <v>1474</v>
      </c>
      <c r="L216" t="s" s="20">
        <v>23</v>
      </c>
      <c r="M216" t="s" s="12">
        <v>24</v>
      </c>
      <c r="N216" t="s" s="21">
        <v>25</v>
      </c>
      <c r="O216" t="s" s="18">
        <v>26</v>
      </c>
      <c r="P216" t="s" s="18">
        <v>25</v>
      </c>
      <c r="Q216" s="14"/>
      <c r="R216" s="14"/>
      <c r="S216" s="14"/>
      <c r="T216" s="14"/>
      <c r="U216" s="14"/>
      <c r="V216" s="6"/>
      <c r="W216" s="6"/>
      <c r="X216" s="6"/>
      <c r="Y216" s="6"/>
      <c r="Z216" s="6"/>
    </row>
    <row r="217" ht="30.6" customHeight="1">
      <c r="A217" t="s" s="7">
        <v>1475</v>
      </c>
      <c r="B217" t="s" s="15">
        <v>1476</v>
      </c>
      <c r="C217" t="s" s="16">
        <v>1477</v>
      </c>
      <c r="D217" t="s" s="18">
        <f>"+6281290328903"</f>
        <v>1478</v>
      </c>
      <c r="E217" t="s" s="18">
        <v>1479</v>
      </c>
      <c r="F217" t="s" s="28">
        <v>1480</v>
      </c>
      <c r="G217" t="s" s="18">
        <v>1481</v>
      </c>
      <c r="H217" s="19">
        <v>16330</v>
      </c>
      <c r="I217" t="s" s="18">
        <v>204</v>
      </c>
      <c r="J217" t="s" s="18">
        <v>35</v>
      </c>
      <c r="K217" t="s" s="18">
        <v>1482</v>
      </c>
      <c r="L217" t="s" s="20">
        <v>23</v>
      </c>
      <c r="M217" t="s" s="12">
        <v>259</v>
      </c>
      <c r="N217" t="s" s="21">
        <v>26</v>
      </c>
      <c r="O217" t="s" s="18">
        <v>25</v>
      </c>
      <c r="P217" t="s" s="18">
        <v>25</v>
      </c>
      <c r="Q217" s="14"/>
      <c r="R217" s="14"/>
      <c r="S217" s="14"/>
      <c r="T217" s="14"/>
      <c r="U217" s="14"/>
      <c r="V217" s="6"/>
      <c r="W217" s="6"/>
      <c r="X217" s="6"/>
      <c r="Y217" s="6"/>
      <c r="Z217" s="6"/>
    </row>
    <row r="218" ht="30.6" customHeight="1">
      <c r="A218" t="s" s="7">
        <v>1483</v>
      </c>
      <c r="B218" t="s" s="15">
        <v>1484</v>
      </c>
      <c r="C218" t="s" s="16">
        <v>1485</v>
      </c>
      <c r="D218" t="s" s="18">
        <f>"+62 87883610912"</f>
        <v>1486</v>
      </c>
      <c r="E218" t="s" s="20">
        <v>466</v>
      </c>
      <c r="F218" t="s" s="55">
        <v>467</v>
      </c>
      <c r="G218" t="s" s="21">
        <v>1487</v>
      </c>
      <c r="H218" s="19">
        <v>17432</v>
      </c>
      <c r="I218" t="s" s="18">
        <v>469</v>
      </c>
      <c r="J218" t="s" s="18">
        <v>35</v>
      </c>
      <c r="K218" t="s" s="18">
        <v>1488</v>
      </c>
      <c r="L218" t="s" s="20">
        <v>46</v>
      </c>
      <c r="M218" t="s" s="12">
        <v>20</v>
      </c>
      <c r="N218" t="s" s="21">
        <v>25</v>
      </c>
      <c r="O218" t="s" s="18">
        <v>26</v>
      </c>
      <c r="P218" t="s" s="18">
        <v>26</v>
      </c>
      <c r="Q218" s="14"/>
      <c r="R218" s="14"/>
      <c r="S218" s="14"/>
      <c r="T218" s="14"/>
      <c r="U218" s="14"/>
      <c r="V218" s="6"/>
      <c r="W218" s="6"/>
      <c r="X218" s="6"/>
      <c r="Y218" s="6"/>
      <c r="Z218" s="6"/>
    </row>
    <row r="219" ht="30.6" customHeight="1">
      <c r="A219" t="s" s="7">
        <v>1489</v>
      </c>
      <c r="B219" t="s" s="15">
        <v>295</v>
      </c>
      <c r="C219" t="s" s="16">
        <v>1490</v>
      </c>
      <c r="D219" t="s" s="18">
        <f>"+33769123034 "</f>
        <v>1491</v>
      </c>
      <c r="E219" t="s" s="18">
        <v>1492</v>
      </c>
      <c r="F219" t="s" s="10">
        <v>1493</v>
      </c>
      <c r="G219" t="s" s="18">
        <v>1494</v>
      </c>
      <c r="H219" s="19">
        <v>25000</v>
      </c>
      <c r="I219" t="s" s="18">
        <v>1495</v>
      </c>
      <c r="J219" t="s" s="18">
        <v>22</v>
      </c>
      <c r="K219" t="s" s="18">
        <v>1496</v>
      </c>
      <c r="L219" t="s" s="20">
        <v>23</v>
      </c>
      <c r="M219" t="s" s="12">
        <v>47</v>
      </c>
      <c r="N219" t="s" s="21">
        <v>26</v>
      </c>
      <c r="O219" t="s" s="18">
        <v>26</v>
      </c>
      <c r="P219" t="s" s="18">
        <v>26</v>
      </c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30.6" customHeight="1">
      <c r="A220" t="s" s="7">
        <v>1497</v>
      </c>
      <c r="B220" t="s" s="15">
        <v>1498</v>
      </c>
      <c r="C220" t="s" s="16">
        <v>1499</v>
      </c>
      <c r="D220" t="s" s="18">
        <v>20</v>
      </c>
      <c r="E220" t="s" s="18">
        <v>1500</v>
      </c>
      <c r="F220" t="s" s="18">
        <v>1501</v>
      </c>
      <c r="G220" t="s" s="18">
        <v>1502</v>
      </c>
      <c r="H220" s="19">
        <v>68193</v>
      </c>
      <c r="I220" t="s" s="18">
        <v>1503</v>
      </c>
      <c r="J220" t="s" s="18">
        <v>22</v>
      </c>
      <c r="K220" t="s" s="18">
        <v>1504</v>
      </c>
      <c r="L220" t="s" s="20">
        <v>23</v>
      </c>
      <c r="M220" t="s" s="12">
        <v>75</v>
      </c>
      <c r="N220" t="s" s="21">
        <v>25</v>
      </c>
      <c r="O220" t="s" s="18">
        <v>26</v>
      </c>
      <c r="P220" t="s" s="18">
        <v>26</v>
      </c>
      <c r="Q220" s="14"/>
      <c r="R220" s="14"/>
      <c r="S220" s="14"/>
      <c r="T220" s="14"/>
      <c r="U220" s="14"/>
      <c r="V220" s="6"/>
      <c r="W220" s="6"/>
      <c r="X220" s="6"/>
      <c r="Y220" s="6"/>
      <c r="Z220" s="6"/>
    </row>
    <row r="221" ht="30.6" customHeight="1">
      <c r="A221" t="s" s="7">
        <v>1505</v>
      </c>
      <c r="B221" t="s" s="15">
        <v>1506</v>
      </c>
      <c r="C221" t="s" s="16">
        <v>1507</v>
      </c>
      <c r="D221" s="22"/>
      <c r="E221" t="s" s="18">
        <v>41</v>
      </c>
      <c r="F221" t="s" s="18">
        <v>1508</v>
      </c>
      <c r="G221" t="s" s="18">
        <v>299</v>
      </c>
      <c r="H221" s="19">
        <v>59313</v>
      </c>
      <c r="I221" t="s" s="18">
        <v>1509</v>
      </c>
      <c r="J221" t="s" s="18">
        <v>22</v>
      </c>
      <c r="K221" t="s" s="18">
        <v>164</v>
      </c>
      <c r="L221" t="s" s="20">
        <v>23</v>
      </c>
      <c r="M221" t="s" s="12">
        <v>47</v>
      </c>
      <c r="N221" t="s" s="21">
        <v>25</v>
      </c>
      <c r="O221" t="s" s="18">
        <v>25</v>
      </c>
      <c r="P221" t="s" s="18">
        <v>25</v>
      </c>
      <c r="Q221" s="14"/>
      <c r="R221" s="14"/>
      <c r="S221" s="14"/>
      <c r="T221" s="14"/>
      <c r="U221" s="14"/>
      <c r="V221" s="6"/>
      <c r="W221" s="6"/>
      <c r="X221" s="6"/>
      <c r="Y221" s="6"/>
      <c r="Z221" s="6"/>
    </row>
    <row r="222" ht="44.6" customHeight="1">
      <c r="A222" t="s" s="7">
        <v>1510</v>
      </c>
      <c r="B222" t="s" s="15">
        <v>1168</v>
      </c>
      <c r="C222" t="s" s="16">
        <v>1511</v>
      </c>
      <c r="D222" t="s" s="18">
        <f>"+6287852241908"</f>
        <v>1512</v>
      </c>
      <c r="E222" t="s" s="18">
        <v>89</v>
      </c>
      <c r="F222" t="s" s="18">
        <v>1513</v>
      </c>
      <c r="G222" t="s" s="18">
        <v>91</v>
      </c>
      <c r="H222" s="19">
        <v>60111</v>
      </c>
      <c r="I222" t="s" s="18">
        <v>92</v>
      </c>
      <c r="J222" t="s" s="18">
        <v>35</v>
      </c>
      <c r="K222" t="s" s="18">
        <v>1514</v>
      </c>
      <c r="L222" t="s" s="20">
        <v>23</v>
      </c>
      <c r="M222" t="s" s="12">
        <v>94</v>
      </c>
      <c r="N222" t="s" s="21">
        <v>26</v>
      </c>
      <c r="O222" t="s" s="18">
        <v>26</v>
      </c>
      <c r="P222" t="s" s="18">
        <v>26</v>
      </c>
      <c r="Q222" s="14"/>
      <c r="R222" s="6"/>
      <c r="S222" s="6"/>
      <c r="T222" s="6"/>
      <c r="U222" s="6"/>
      <c r="V222" s="6"/>
      <c r="W222" s="6"/>
      <c r="X222" s="6"/>
      <c r="Y222" s="6"/>
      <c r="Z222" s="6"/>
    </row>
    <row r="223" ht="30.6" customHeight="1">
      <c r="A223" t="s" s="7">
        <v>1515</v>
      </c>
      <c r="B223" t="s" s="15">
        <v>1516</v>
      </c>
      <c r="C223" t="s" s="16">
        <v>1517</v>
      </c>
      <c r="D223" t="s" s="18">
        <f>"+628116082711"</f>
        <v>1518</v>
      </c>
      <c r="E223" t="s" s="18">
        <v>31</v>
      </c>
      <c r="F223" t="s" s="18">
        <v>1519</v>
      </c>
      <c r="G223" t="s" s="18">
        <v>1520</v>
      </c>
      <c r="H223" s="19">
        <v>20134</v>
      </c>
      <c r="I223" t="s" s="18">
        <v>34</v>
      </c>
      <c r="J223" t="s" s="18">
        <v>35</v>
      </c>
      <c r="K223" t="s" s="18">
        <v>1521</v>
      </c>
      <c r="L223" t="s" s="20">
        <v>23</v>
      </c>
      <c r="M223" t="s" s="12">
        <v>47</v>
      </c>
      <c r="N223" t="s" s="21">
        <v>26</v>
      </c>
      <c r="O223" t="s" s="18">
        <v>26</v>
      </c>
      <c r="P223" t="s" s="18">
        <v>25</v>
      </c>
      <c r="Q223" s="14"/>
      <c r="R223" s="14"/>
      <c r="S223" s="14"/>
      <c r="T223" s="14"/>
      <c r="U223" s="14"/>
      <c r="V223" s="6"/>
      <c r="W223" s="6"/>
      <c r="X223" s="6"/>
      <c r="Y223" s="6"/>
      <c r="Z223" s="6"/>
    </row>
    <row r="224" ht="30.6" customHeight="1">
      <c r="A224" t="s" s="7">
        <v>1522</v>
      </c>
      <c r="B224" t="s" s="15">
        <v>1523</v>
      </c>
      <c r="C224" t="s" s="16">
        <v>1524</v>
      </c>
      <c r="D224" t="s" s="18">
        <f t="shared" si="28"/>
        <v>254</v>
      </c>
      <c r="E224" t="s" s="18">
        <v>255</v>
      </c>
      <c r="F224" t="s" s="18">
        <v>1525</v>
      </c>
      <c r="G224" t="s" s="18">
        <v>257</v>
      </c>
      <c r="H224" s="19">
        <v>55183</v>
      </c>
      <c r="I224" t="s" s="18">
        <v>212</v>
      </c>
      <c r="J224" t="s" s="18">
        <v>35</v>
      </c>
      <c r="K224" t="s" s="18">
        <v>1526</v>
      </c>
      <c r="L224" t="s" s="20">
        <v>23</v>
      </c>
      <c r="M224" t="s" s="12">
        <v>94</v>
      </c>
      <c r="N224" t="s" s="21">
        <v>25</v>
      </c>
      <c r="O224" t="s" s="18">
        <v>25</v>
      </c>
      <c r="P224" t="s" s="18">
        <v>25</v>
      </c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30.6" customHeight="1">
      <c r="A225" t="s" s="7">
        <v>1527</v>
      </c>
      <c r="B225" t="s" s="15">
        <v>1528</v>
      </c>
      <c r="C225" t="s" s="16">
        <v>1529</v>
      </c>
      <c r="D225" t="s" s="18">
        <f>"+62 818963254"</f>
        <v>1530</v>
      </c>
      <c r="E225" t="s" s="18">
        <v>1141</v>
      </c>
      <c r="F225" t="s" s="18">
        <v>1531</v>
      </c>
      <c r="G225" t="s" s="18">
        <v>1532</v>
      </c>
      <c r="H225" s="19">
        <v>16424</v>
      </c>
      <c r="I225" t="s" s="18">
        <v>292</v>
      </c>
      <c r="J225" t="s" s="18">
        <v>35</v>
      </c>
      <c r="K225" t="s" s="18">
        <v>20</v>
      </c>
      <c r="L225" t="s" s="20">
        <v>23</v>
      </c>
      <c r="M225" t="s" s="12">
        <v>47</v>
      </c>
      <c r="N225" t="s" s="21">
        <v>26</v>
      </c>
      <c r="O225" t="s" s="18">
        <v>26</v>
      </c>
      <c r="P225" t="s" s="18">
        <v>25</v>
      </c>
      <c r="Q225" s="14"/>
      <c r="R225" s="14"/>
      <c r="S225" s="14"/>
      <c r="T225" s="14"/>
      <c r="U225" s="14"/>
      <c r="V225" s="6"/>
      <c r="W225" s="6"/>
      <c r="X225" s="6"/>
      <c r="Y225" s="6"/>
      <c r="Z225" s="6"/>
    </row>
    <row r="226" ht="30.6" customHeight="1">
      <c r="A226" t="s" s="7">
        <v>1533</v>
      </c>
      <c r="B226" t="s" s="15">
        <v>1534</v>
      </c>
      <c r="C226" t="s" s="16">
        <v>1535</v>
      </c>
      <c r="D226" t="s" s="18">
        <f>"+628112999172"</f>
        <v>1536</v>
      </c>
      <c r="E226" t="s" s="18">
        <v>1537</v>
      </c>
      <c r="F226" t="s" s="18">
        <v>1538</v>
      </c>
      <c r="G226" t="s" s="18">
        <v>1539</v>
      </c>
      <c r="H226" s="19">
        <v>16512</v>
      </c>
      <c r="I226" t="s" s="18">
        <v>292</v>
      </c>
      <c r="J226" t="s" s="18">
        <v>35</v>
      </c>
      <c r="K226" t="s" s="18">
        <v>1540</v>
      </c>
      <c r="L226" t="s" s="20">
        <v>873</v>
      </c>
      <c r="M226" t="s" s="12">
        <v>130</v>
      </c>
      <c r="N226" t="s" s="21">
        <v>26</v>
      </c>
      <c r="O226" t="s" s="18">
        <v>26</v>
      </c>
      <c r="P226" t="s" s="18">
        <v>26</v>
      </c>
      <c r="Q226" s="14"/>
      <c r="R226" s="14"/>
      <c r="S226" s="14"/>
      <c r="T226" s="14"/>
      <c r="U226" s="14"/>
      <c r="V226" s="6"/>
      <c r="W226" s="6"/>
      <c r="X226" s="6"/>
      <c r="Y226" s="6"/>
      <c r="Z226" s="6"/>
    </row>
    <row r="227" ht="30.6" customHeight="1">
      <c r="A227" t="s" s="7">
        <v>1541</v>
      </c>
      <c r="B227" t="s" s="15">
        <v>1542</v>
      </c>
      <c r="C227" t="s" s="16">
        <v>1543</v>
      </c>
      <c r="D227" t="s" s="18">
        <f>"+33 620374741/ +62 8574317 8397"</f>
        <v>1544</v>
      </c>
      <c r="E227" t="s" s="18">
        <v>1545</v>
      </c>
      <c r="F227" t="s" s="18">
        <v>1546</v>
      </c>
      <c r="G227" t="s" s="18">
        <v>1547</v>
      </c>
      <c r="H227" t="s" s="18">
        <v>1548</v>
      </c>
      <c r="I227" t="s" s="18">
        <v>1549</v>
      </c>
      <c r="J227" t="s" s="18">
        <v>1550</v>
      </c>
      <c r="K227" t="s" s="18">
        <v>1551</v>
      </c>
      <c r="L227" t="s" s="20">
        <v>23</v>
      </c>
      <c r="M227" t="s" s="12">
        <v>157</v>
      </c>
      <c r="N227" t="s" s="21">
        <v>25</v>
      </c>
      <c r="O227" t="s" s="18">
        <v>26</v>
      </c>
      <c r="P227" t="s" s="18">
        <v>25</v>
      </c>
      <c r="Q227" s="14"/>
      <c r="R227" s="14"/>
      <c r="S227" s="14"/>
      <c r="T227" s="14"/>
      <c r="U227" s="14"/>
      <c r="V227" s="14"/>
      <c r="W227" s="14"/>
      <c r="X227" s="14"/>
      <c r="Y227" s="6"/>
      <c r="Z227" s="6"/>
    </row>
    <row r="228" ht="30.6" customHeight="1">
      <c r="A228" t="s" s="7">
        <v>1552</v>
      </c>
      <c r="B228" t="s" s="15">
        <v>1553</v>
      </c>
      <c r="C228" t="s" s="16">
        <v>1554</v>
      </c>
      <c r="D228" t="s" s="18">
        <f>"+62-81-896969-00775"</f>
        <v>1555</v>
      </c>
      <c r="E228" t="s" s="18">
        <v>1556</v>
      </c>
      <c r="F228" t="s" s="18">
        <v>1557</v>
      </c>
      <c r="G228" t="s" s="18">
        <v>1558</v>
      </c>
      <c r="H228" s="19">
        <v>55281</v>
      </c>
      <c r="I228" t="s" s="18">
        <v>212</v>
      </c>
      <c r="J228" t="s" s="18">
        <v>35</v>
      </c>
      <c r="K228" t="s" s="18">
        <v>1559</v>
      </c>
      <c r="L228" t="s" s="20">
        <v>23</v>
      </c>
      <c r="M228" t="s" s="12">
        <v>259</v>
      </c>
      <c r="N228" t="s" s="21">
        <v>26</v>
      </c>
      <c r="O228" t="s" s="18">
        <v>26</v>
      </c>
      <c r="P228" t="s" s="18">
        <v>26</v>
      </c>
      <c r="Q228" s="14"/>
      <c r="R228" s="14"/>
      <c r="S228" s="14"/>
      <c r="T228" s="14"/>
      <c r="U228" s="14"/>
      <c r="V228" s="6"/>
      <c r="W228" s="6"/>
      <c r="X228" s="6"/>
      <c r="Y228" s="6"/>
      <c r="Z228" s="6"/>
    </row>
    <row r="229" ht="30.6" customHeight="1">
      <c r="A229" t="s" s="7">
        <v>1560</v>
      </c>
      <c r="B229" t="s" s="15">
        <v>1561</v>
      </c>
      <c r="C229" t="s" s="16">
        <v>1562</v>
      </c>
      <c r="D229" t="s" s="18">
        <f>"+6285100789493"</f>
        <v>1563</v>
      </c>
      <c r="E229" t="s" s="18">
        <v>1564</v>
      </c>
      <c r="F229" t="s" s="18">
        <v>768</v>
      </c>
      <c r="G229" t="s" s="18">
        <v>1565</v>
      </c>
      <c r="H229" s="19">
        <v>50275</v>
      </c>
      <c r="I229" t="s" s="18">
        <v>83</v>
      </c>
      <c r="J229" t="s" s="18">
        <v>35</v>
      </c>
      <c r="K229" s="22"/>
      <c r="L229" t="s" s="20">
        <v>23</v>
      </c>
      <c r="M229" t="s" s="12">
        <v>20</v>
      </c>
      <c r="N229" t="s" s="21">
        <v>25</v>
      </c>
      <c r="O229" t="s" s="18">
        <v>25</v>
      </c>
      <c r="P229" t="s" s="18">
        <v>25</v>
      </c>
      <c r="Q229" s="14"/>
      <c r="R229" s="14"/>
      <c r="S229" s="14"/>
      <c r="T229" s="14"/>
      <c r="U229" s="14"/>
      <c r="V229" s="14"/>
      <c r="W229" s="14"/>
      <c r="X229" s="14"/>
      <c r="Y229" s="6"/>
      <c r="Z229" s="6"/>
    </row>
    <row r="230" ht="30.6" customHeight="1">
      <c r="A230" t="s" s="7">
        <v>1566</v>
      </c>
      <c r="B230" t="s" s="15">
        <v>1561</v>
      </c>
      <c r="C230" t="s" s="16">
        <v>1562</v>
      </c>
      <c r="D230" t="s" s="18">
        <f>"+628156558264"</f>
        <v>1567</v>
      </c>
      <c r="E230" t="s" s="18">
        <v>1564</v>
      </c>
      <c r="F230" t="s" s="18">
        <v>768</v>
      </c>
      <c r="G230" t="s" s="18">
        <v>1568</v>
      </c>
      <c r="H230" s="19">
        <v>50275</v>
      </c>
      <c r="I230" t="s" s="18">
        <v>83</v>
      </c>
      <c r="J230" t="s" s="18">
        <v>35</v>
      </c>
      <c r="K230" t="s" s="18">
        <v>1569</v>
      </c>
      <c r="L230" t="s" s="20">
        <v>23</v>
      </c>
      <c r="M230" t="s" s="12">
        <v>75</v>
      </c>
      <c r="N230" t="s" s="21">
        <v>26</v>
      </c>
      <c r="O230" t="s" s="18">
        <v>26</v>
      </c>
      <c r="P230" t="s" s="18">
        <v>25</v>
      </c>
      <c r="Q230" s="14"/>
      <c r="R230" s="14"/>
      <c r="S230" s="14"/>
      <c r="T230" s="14"/>
      <c r="U230" s="14"/>
      <c r="V230" s="6"/>
      <c r="W230" s="6"/>
      <c r="X230" s="6"/>
      <c r="Y230" s="6"/>
      <c r="Z230" s="6"/>
    </row>
    <row r="231" ht="30.6" customHeight="1">
      <c r="A231" t="s" s="7">
        <v>1570</v>
      </c>
      <c r="B231" t="s" s="15">
        <v>1571</v>
      </c>
      <c r="C231" t="s" s="16">
        <v>1572</v>
      </c>
      <c r="D231" t="s" s="18">
        <f>"+628170562466"</f>
        <v>1573</v>
      </c>
      <c r="E231" t="s" s="18">
        <v>218</v>
      </c>
      <c r="F231" t="s" s="18">
        <v>1574</v>
      </c>
      <c r="G231" t="s" s="18">
        <v>220</v>
      </c>
      <c r="H231" s="19">
        <v>50229</v>
      </c>
      <c r="I231" t="s" s="18">
        <v>83</v>
      </c>
      <c r="J231" t="s" s="18">
        <v>35</v>
      </c>
      <c r="K231" t="s" s="18">
        <v>1575</v>
      </c>
      <c r="L231" t="s" s="20">
        <v>23</v>
      </c>
      <c r="M231" t="s" s="12">
        <v>100</v>
      </c>
      <c r="N231" t="s" s="21">
        <v>26</v>
      </c>
      <c r="O231" t="s" s="18">
        <v>26</v>
      </c>
      <c r="P231" t="s" s="18">
        <v>26</v>
      </c>
      <c r="Q231" s="14"/>
      <c r="R231" s="14"/>
      <c r="S231" s="14"/>
      <c r="T231" s="14"/>
      <c r="U231" s="14"/>
      <c r="V231" s="6"/>
      <c r="W231" s="6"/>
      <c r="X231" s="6"/>
      <c r="Y231" s="6"/>
      <c r="Z231" s="6"/>
    </row>
    <row r="232" ht="16.6" customHeight="1">
      <c r="A232" t="s" s="7">
        <v>1576</v>
      </c>
      <c r="B232" t="s" s="15">
        <v>1577</v>
      </c>
      <c r="C232" t="s" s="16">
        <v>1578</v>
      </c>
      <c r="D232" t="s" s="18">
        <f>"+6281272566066"</f>
        <v>1579</v>
      </c>
      <c r="E232" t="s" s="18">
        <v>997</v>
      </c>
      <c r="F232" t="s" s="18">
        <v>156</v>
      </c>
      <c r="G232" t="s" s="18">
        <v>1580</v>
      </c>
      <c r="H232" s="19">
        <v>35145</v>
      </c>
      <c r="I232" t="s" s="18">
        <v>1581</v>
      </c>
      <c r="J232" t="s" s="18">
        <v>35</v>
      </c>
      <c r="K232" t="s" s="18">
        <v>35</v>
      </c>
      <c r="L232" t="s" s="20">
        <v>46</v>
      </c>
      <c r="M232" t="s" s="12">
        <v>24</v>
      </c>
      <c r="N232" t="s" s="21">
        <v>26</v>
      </c>
      <c r="O232" t="s" s="18">
        <v>26</v>
      </c>
      <c r="P232" t="s" s="18">
        <v>25</v>
      </c>
      <c r="Q232" s="14"/>
      <c r="R232" s="14"/>
      <c r="S232" s="14"/>
      <c r="T232" s="14"/>
      <c r="U232" s="14"/>
      <c r="V232" s="6"/>
      <c r="W232" s="6"/>
      <c r="X232" s="6"/>
      <c r="Y232" s="6"/>
      <c r="Z232" s="6"/>
    </row>
    <row r="233" ht="30.6" customHeight="1">
      <c r="A233" t="s" s="7">
        <v>1582</v>
      </c>
      <c r="B233" t="s" s="15">
        <v>1583</v>
      </c>
      <c r="C233" t="s" s="16">
        <v>1584</v>
      </c>
      <c r="D233" t="s" s="18">
        <f>"+33624838583"</f>
        <v>1585</v>
      </c>
      <c r="E233" t="s" s="18">
        <v>41</v>
      </c>
      <c r="F233" t="s" s="18">
        <v>1586</v>
      </c>
      <c r="G233" t="s" s="18">
        <v>1587</v>
      </c>
      <c r="H233" s="19">
        <v>75010</v>
      </c>
      <c r="I233" t="s" s="18">
        <v>363</v>
      </c>
      <c r="J233" t="s" s="18">
        <v>22</v>
      </c>
      <c r="K233" t="s" s="18">
        <v>1588</v>
      </c>
      <c r="L233" t="s" s="20">
        <v>23</v>
      </c>
      <c r="M233" t="s" s="12">
        <v>24</v>
      </c>
      <c r="N233" t="s" s="24">
        <v>26</v>
      </c>
      <c r="O233" t="s" s="25">
        <v>26</v>
      </c>
      <c r="P233" t="s" s="25">
        <v>25</v>
      </c>
      <c r="Q233" s="14"/>
      <c r="R233" s="14"/>
      <c r="S233" s="14"/>
      <c r="T233" s="14"/>
      <c r="U233" s="14"/>
      <c r="V233" s="6"/>
      <c r="W233" s="6"/>
      <c r="X233" s="6"/>
      <c r="Y233" s="6"/>
      <c r="Z233" s="6"/>
    </row>
    <row r="234" ht="30.6" customHeight="1">
      <c r="A234" t="s" s="7">
        <v>1589</v>
      </c>
      <c r="B234" t="s" s="15">
        <v>1590</v>
      </c>
      <c r="C234" t="s" s="16">
        <v>1591</v>
      </c>
      <c r="D234" t="s" s="18">
        <f>"+62 877 8648 4422"</f>
        <v>1592</v>
      </c>
      <c r="E234" t="s" s="18">
        <v>1593</v>
      </c>
      <c r="F234" t="s" s="18">
        <v>1480</v>
      </c>
      <c r="G234" t="s" s="18">
        <v>1594</v>
      </c>
      <c r="H234" s="19">
        <v>42118</v>
      </c>
      <c r="I234" t="s" s="18">
        <v>962</v>
      </c>
      <c r="J234" t="s" s="18">
        <v>35</v>
      </c>
      <c r="K234" t="s" s="18">
        <v>156</v>
      </c>
      <c r="L234" t="s" s="20">
        <v>23</v>
      </c>
      <c r="M234" t="s" s="12">
        <v>259</v>
      </c>
      <c r="N234" t="s" s="21">
        <v>26</v>
      </c>
      <c r="O234" t="s" s="18">
        <v>26</v>
      </c>
      <c r="P234" t="s" s="18">
        <v>26</v>
      </c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30.6" customHeight="1">
      <c r="A235" t="s" s="7">
        <v>1143</v>
      </c>
      <c r="B235" t="s" s="15">
        <v>1595</v>
      </c>
      <c r="C235" t="s" s="16">
        <v>1596</v>
      </c>
      <c r="D235" t="s" s="18">
        <f>"+6281275147152"</f>
        <v>1597</v>
      </c>
      <c r="E235" t="s" s="18">
        <v>1598</v>
      </c>
      <c r="F235" t="s" s="18">
        <v>1599</v>
      </c>
      <c r="G235" t="s" s="18">
        <v>1600</v>
      </c>
      <c r="H235" s="19">
        <v>25131</v>
      </c>
      <c r="I235" t="s" s="18">
        <v>992</v>
      </c>
      <c r="J235" t="s" s="18">
        <v>35</v>
      </c>
      <c r="K235" t="s" s="18">
        <v>1601</v>
      </c>
      <c r="L235" t="s" s="20">
        <v>23</v>
      </c>
      <c r="M235" t="s" s="12">
        <v>24</v>
      </c>
      <c r="N235" t="s" s="21">
        <v>26</v>
      </c>
      <c r="O235" t="s" s="18">
        <v>26</v>
      </c>
      <c r="P235" t="s" s="18">
        <v>26</v>
      </c>
      <c r="Q235" s="14"/>
      <c r="R235" s="14"/>
      <c r="S235" s="14"/>
      <c r="T235" s="14"/>
      <c r="U235" s="14"/>
      <c r="V235" s="6"/>
      <c r="W235" s="6"/>
      <c r="X235" s="6"/>
      <c r="Y235" s="6"/>
      <c r="Z235" s="6"/>
    </row>
    <row r="236" ht="30.6" customHeight="1">
      <c r="A236" t="s" s="7">
        <v>1602</v>
      </c>
      <c r="B236" t="s" s="15">
        <v>1603</v>
      </c>
      <c r="C236" t="s" s="16">
        <v>1604</v>
      </c>
      <c r="D236" t="s" s="18">
        <f>"+6281284235840"</f>
        <v>1605</v>
      </c>
      <c r="E236" t="s" s="18">
        <v>1606</v>
      </c>
      <c r="F236" t="s" s="18">
        <v>1607</v>
      </c>
      <c r="G236" t="s" s="18">
        <v>1608</v>
      </c>
      <c r="H236" s="19">
        <v>20221</v>
      </c>
      <c r="I236" t="s" s="18">
        <v>34</v>
      </c>
      <c r="J236" t="s" s="18">
        <v>35</v>
      </c>
      <c r="K236" t="s" s="18">
        <v>1609</v>
      </c>
      <c r="L236" t="s" s="20">
        <v>46</v>
      </c>
      <c r="M236" t="s" s="12">
        <v>100</v>
      </c>
      <c r="N236" t="s" s="21">
        <v>26</v>
      </c>
      <c r="O236" t="s" s="18">
        <v>26</v>
      </c>
      <c r="P236" t="s" s="18">
        <v>25</v>
      </c>
      <c r="Q236" s="14"/>
      <c r="R236" s="14"/>
      <c r="S236" s="14"/>
      <c r="T236" s="14"/>
      <c r="U236" s="14"/>
      <c r="V236" s="6"/>
      <c r="W236" s="6"/>
      <c r="X236" s="6"/>
      <c r="Y236" s="6"/>
      <c r="Z236" s="6"/>
    </row>
    <row r="237" ht="30.6" customHeight="1">
      <c r="A237" t="s" s="7">
        <v>1610</v>
      </c>
      <c r="B237" t="s" s="15">
        <v>1611</v>
      </c>
      <c r="C237" t="s" s="16">
        <v>1612</v>
      </c>
      <c r="D237" t="s" s="18">
        <f>"0694052218"</f>
        <v>1613</v>
      </c>
      <c r="E237" t="s" s="18">
        <v>1125</v>
      </c>
      <c r="F237" t="s" s="18">
        <v>1614</v>
      </c>
      <c r="G237" t="s" s="18">
        <v>1127</v>
      </c>
      <c r="H237" s="19">
        <v>97300</v>
      </c>
      <c r="I237" t="s" s="18">
        <v>1128</v>
      </c>
      <c r="J237" t="s" s="18">
        <v>22</v>
      </c>
      <c r="K237" t="s" s="18">
        <v>1129</v>
      </c>
      <c r="L237" t="s" s="20">
        <v>23</v>
      </c>
      <c r="M237" t="s" s="12">
        <v>259</v>
      </c>
      <c r="N237" t="s" s="21">
        <v>26</v>
      </c>
      <c r="O237" t="s" s="18">
        <v>26</v>
      </c>
      <c r="P237" t="s" s="18">
        <v>25</v>
      </c>
      <c r="Q237" s="14"/>
      <c r="R237" s="14"/>
      <c r="S237" s="14"/>
      <c r="T237" s="14"/>
      <c r="U237" s="14"/>
      <c r="V237" s="6"/>
      <c r="W237" s="6"/>
      <c r="X237" s="6"/>
      <c r="Y237" s="6"/>
      <c r="Z237" s="6"/>
    </row>
    <row r="238" ht="44.6" customHeight="1">
      <c r="A238" t="s" s="7">
        <v>1615</v>
      </c>
      <c r="B238" t="s" s="15">
        <v>1616</v>
      </c>
      <c r="C238" t="s" s="16">
        <v>1617</v>
      </c>
      <c r="D238" t="s" s="18">
        <f>"+628156603569"</f>
        <v>1618</v>
      </c>
      <c r="E238" t="s" s="18">
        <v>1619</v>
      </c>
      <c r="F238" t="s" s="18">
        <v>1620</v>
      </c>
      <c r="G238" t="s" s="18">
        <v>1621</v>
      </c>
      <c r="H238" s="19">
        <v>50000</v>
      </c>
      <c r="I238" t="s" s="18">
        <v>83</v>
      </c>
      <c r="J238" t="s" s="18">
        <v>35</v>
      </c>
      <c r="K238" t="s" s="18">
        <v>950</v>
      </c>
      <c r="L238" t="s" s="20">
        <v>23</v>
      </c>
      <c r="M238" t="s" s="12">
        <v>1622</v>
      </c>
      <c r="N238" t="s" s="21">
        <v>26</v>
      </c>
      <c r="O238" t="s" s="18">
        <v>26</v>
      </c>
      <c r="P238" t="s" s="18">
        <v>26</v>
      </c>
      <c r="Q238" s="14"/>
      <c r="R238" s="14"/>
      <c r="S238" s="14"/>
      <c r="T238" s="14"/>
      <c r="U238" s="14"/>
      <c r="V238" s="14"/>
      <c r="W238" s="14"/>
      <c r="X238" s="14"/>
      <c r="Y238" s="6"/>
      <c r="Z238" s="6"/>
    </row>
    <row r="239" ht="30.6" customHeight="1">
      <c r="A239" t="s" s="7">
        <v>1623</v>
      </c>
      <c r="B239" t="s" s="27">
        <v>1624</v>
      </c>
      <c r="C239" t="s" s="16">
        <v>1625</v>
      </c>
      <c r="D239" t="s" s="28">
        <f>"+628121860195"</f>
        <v>1626</v>
      </c>
      <c r="E239" t="s" s="28">
        <v>52</v>
      </c>
      <c r="F239" t="s" s="28">
        <v>1627</v>
      </c>
      <c r="G239" t="s" s="28">
        <v>1628</v>
      </c>
      <c r="H239" s="29">
        <v>65145</v>
      </c>
      <c r="I239" t="s" s="28">
        <v>55</v>
      </c>
      <c r="J239" t="s" s="28">
        <v>35</v>
      </c>
      <c r="K239" t="s" s="28">
        <v>950</v>
      </c>
      <c r="L239" t="s" s="30">
        <v>23</v>
      </c>
      <c r="M239" t="s" s="12">
        <v>57</v>
      </c>
      <c r="N239" t="s" s="31">
        <v>26</v>
      </c>
      <c r="O239" t="s" s="28">
        <v>26</v>
      </c>
      <c r="P239" t="s" s="28">
        <v>26</v>
      </c>
      <c r="Q239" s="26"/>
      <c r="R239" s="26"/>
      <c r="S239" s="26"/>
      <c r="T239" s="26"/>
      <c r="U239" s="26"/>
      <c r="V239" s="32"/>
      <c r="W239" s="32"/>
      <c r="X239" s="6"/>
      <c r="Y239" s="6"/>
      <c r="Z239" s="6"/>
    </row>
    <row r="240" ht="30.6" customHeight="1">
      <c r="A240" t="s" s="7">
        <v>1629</v>
      </c>
      <c r="B240" t="s" s="12">
        <v>1630</v>
      </c>
      <c r="C240" t="s" s="37">
        <v>1631</v>
      </c>
      <c r="D240" t="s" s="12">
        <f>"+33698679597"</f>
        <v>1632</v>
      </c>
      <c r="E240" t="s" s="12">
        <v>1633</v>
      </c>
      <c r="F240" t="s" s="12">
        <v>1634</v>
      </c>
      <c r="G240" t="s" s="12">
        <v>1635</v>
      </c>
      <c r="H240" s="38">
        <v>75016</v>
      </c>
      <c r="I240" t="s" s="12">
        <v>363</v>
      </c>
      <c r="J240" t="s" s="12">
        <v>22</v>
      </c>
      <c r="K240" t="s" s="12">
        <v>1636</v>
      </c>
      <c r="L240" t="s" s="12">
        <v>46</v>
      </c>
      <c r="M240" t="s" s="12">
        <v>20</v>
      </c>
      <c r="N240" t="s" s="12">
        <v>26</v>
      </c>
      <c r="O240" t="s" s="12">
        <v>26</v>
      </c>
      <c r="P240" t="s" s="12">
        <v>25</v>
      </c>
      <c r="Q240" s="39"/>
      <c r="R240" s="39"/>
      <c r="S240" s="39"/>
      <c r="T240" s="39"/>
      <c r="U240" s="39"/>
      <c r="V240" s="39"/>
      <c r="W240" s="39"/>
      <c r="X240" s="40"/>
      <c r="Y240" s="14"/>
      <c r="Z240" s="14"/>
    </row>
    <row r="241" ht="30.6" customHeight="1">
      <c r="A241" t="s" s="7">
        <v>1637</v>
      </c>
      <c r="B241" t="s" s="8">
        <v>1638</v>
      </c>
      <c r="C241" t="s" s="16">
        <v>1639</v>
      </c>
      <c r="D241" t="s" s="10">
        <v>20</v>
      </c>
      <c r="E241" t="s" s="10">
        <v>20</v>
      </c>
      <c r="F241" t="s" s="10">
        <v>1640</v>
      </c>
      <c r="G241" t="s" s="10">
        <v>1641</v>
      </c>
      <c r="H241" s="41">
        <v>7020</v>
      </c>
      <c r="I241" t="s" s="10">
        <v>20</v>
      </c>
      <c r="J241" t="s" s="10">
        <v>22</v>
      </c>
      <c r="K241" t="s" s="10">
        <v>20</v>
      </c>
      <c r="L241" t="s" s="11">
        <v>20</v>
      </c>
      <c r="M241" t="s" s="12">
        <v>20</v>
      </c>
      <c r="N241" t="s" s="13">
        <v>20</v>
      </c>
      <c r="O241" t="s" s="10">
        <v>20</v>
      </c>
      <c r="P241" t="s" s="10">
        <v>20</v>
      </c>
      <c r="Q241" s="42"/>
      <c r="R241" s="42"/>
      <c r="S241" s="42"/>
      <c r="T241" s="42"/>
      <c r="U241" s="42"/>
      <c r="V241" s="48"/>
      <c r="W241" s="48"/>
      <c r="X241" s="6"/>
      <c r="Y241" s="6"/>
      <c r="Z241" s="6"/>
    </row>
    <row r="242" ht="30.6" customHeight="1">
      <c r="A242" t="s" s="7">
        <v>1642</v>
      </c>
      <c r="B242" t="s" s="15">
        <v>1643</v>
      </c>
      <c r="C242" t="s" s="16">
        <v>1644</v>
      </c>
      <c r="D242" t="s" s="18">
        <v>20</v>
      </c>
      <c r="E242" t="s" s="18">
        <v>1645</v>
      </c>
      <c r="F242" t="s" s="18">
        <v>1646</v>
      </c>
      <c r="G242" t="s" s="18">
        <v>1647</v>
      </c>
      <c r="H242" s="19">
        <v>59300</v>
      </c>
      <c r="I242" t="s" s="18">
        <v>44</v>
      </c>
      <c r="J242" t="s" s="18">
        <v>22</v>
      </c>
      <c r="K242" t="s" s="18">
        <v>1648</v>
      </c>
      <c r="L242" t="s" s="20">
        <v>23</v>
      </c>
      <c r="M242" t="s" s="12">
        <v>47</v>
      </c>
      <c r="N242" t="s" s="21">
        <v>26</v>
      </c>
      <c r="O242" t="s" s="18">
        <v>25</v>
      </c>
      <c r="P242" t="s" s="18">
        <v>25</v>
      </c>
      <c r="Q242" s="14"/>
      <c r="R242" s="14"/>
      <c r="S242" s="14"/>
      <c r="T242" s="14"/>
      <c r="U242" s="14"/>
      <c r="V242" s="6"/>
      <c r="W242" s="6"/>
      <c r="X242" s="6"/>
      <c r="Y242" s="6"/>
      <c r="Z242" s="6"/>
    </row>
    <row r="243" ht="30.6" customHeight="1">
      <c r="A243" t="s" s="7">
        <v>1649</v>
      </c>
      <c r="B243" t="s" s="15">
        <v>1650</v>
      </c>
      <c r="C243" t="s" s="16">
        <v>1651</v>
      </c>
      <c r="D243" t="s" s="18">
        <f t="shared" si="211" ref="D243:D244">"+6281317406317"</f>
        <v>1652</v>
      </c>
      <c r="E243" t="s" s="18">
        <v>1653</v>
      </c>
      <c r="F243" t="s" s="18">
        <v>641</v>
      </c>
      <c r="G243" t="s" s="18">
        <v>1654</v>
      </c>
      <c r="H243" s="19">
        <v>12930</v>
      </c>
      <c r="I243" t="s" s="18">
        <v>477</v>
      </c>
      <c r="J243" t="s" s="18">
        <v>35</v>
      </c>
      <c r="K243" t="s" s="18">
        <v>1655</v>
      </c>
      <c r="L243" t="s" s="20">
        <v>23</v>
      </c>
      <c r="M243" t="s" s="12">
        <v>157</v>
      </c>
      <c r="N243" t="s" s="21">
        <v>26</v>
      </c>
      <c r="O243" t="s" s="18">
        <v>26</v>
      </c>
      <c r="P243" t="s" s="18">
        <v>25</v>
      </c>
      <c r="Q243" s="14"/>
      <c r="R243" s="14"/>
      <c r="S243" s="14"/>
      <c r="T243" s="14"/>
      <c r="U243" s="14"/>
      <c r="V243" s="6"/>
      <c r="W243" s="6"/>
      <c r="X243" s="6"/>
      <c r="Y243" s="6"/>
      <c r="Z243" s="6"/>
    </row>
    <row r="244" ht="30.6" customHeight="1">
      <c r="A244" t="s" s="7">
        <v>1649</v>
      </c>
      <c r="B244" t="s" s="15">
        <v>1650</v>
      </c>
      <c r="C244" t="s" s="16">
        <v>1651</v>
      </c>
      <c r="D244" t="s" s="18">
        <f t="shared" si="211"/>
        <v>1652</v>
      </c>
      <c r="E244" t="s" s="18">
        <v>1656</v>
      </c>
      <c r="F244" t="s" s="18">
        <v>641</v>
      </c>
      <c r="G244" t="s" s="18">
        <v>1657</v>
      </c>
      <c r="H244" s="19">
        <v>12930</v>
      </c>
      <c r="I244" t="s" s="18">
        <v>477</v>
      </c>
      <c r="J244" t="s" s="18">
        <v>35</v>
      </c>
      <c r="K244" t="s" s="18">
        <v>1655</v>
      </c>
      <c r="L244" t="s" s="20">
        <v>23</v>
      </c>
      <c r="M244" t="s" s="12">
        <v>157</v>
      </c>
      <c r="N244" t="s" s="21">
        <v>26</v>
      </c>
      <c r="O244" t="s" s="18">
        <v>26</v>
      </c>
      <c r="P244" t="s" s="18">
        <v>25</v>
      </c>
      <c r="Q244" s="14"/>
      <c r="R244" s="14"/>
      <c r="S244" s="14"/>
      <c r="T244" s="14"/>
      <c r="U244" s="14"/>
      <c r="V244" s="6"/>
      <c r="W244" s="6"/>
      <c r="X244" s="6"/>
      <c r="Y244" s="6"/>
      <c r="Z244" s="6"/>
    </row>
    <row r="245" ht="30.6" customHeight="1">
      <c r="A245" t="s" s="7">
        <v>1658</v>
      </c>
      <c r="B245" t="s" s="15">
        <v>1659</v>
      </c>
      <c r="C245" t="s" s="16">
        <v>1660</v>
      </c>
      <c r="D245" t="s" s="18">
        <f>"+6285722796059"</f>
        <v>1661</v>
      </c>
      <c r="E245" t="s" s="18">
        <v>1662</v>
      </c>
      <c r="F245" t="s" s="18">
        <v>1663</v>
      </c>
      <c r="G245" t="s" s="18">
        <v>1664</v>
      </c>
      <c r="H245" s="19">
        <v>40132</v>
      </c>
      <c r="I245" t="s" s="18">
        <v>634</v>
      </c>
      <c r="J245" t="s" s="18">
        <v>35</v>
      </c>
      <c r="K245" t="s" s="18">
        <v>1665</v>
      </c>
      <c r="L245" t="s" s="20">
        <v>23</v>
      </c>
      <c r="M245" t="s" s="12">
        <v>75</v>
      </c>
      <c r="N245" t="s" s="21">
        <v>26</v>
      </c>
      <c r="O245" t="s" s="18">
        <v>26</v>
      </c>
      <c r="P245" t="s" s="18">
        <v>26</v>
      </c>
      <c r="Q245" s="14"/>
      <c r="R245" s="14"/>
      <c r="S245" s="14"/>
      <c r="T245" s="14"/>
      <c r="U245" s="14"/>
      <c r="V245" s="6"/>
      <c r="W245" s="6"/>
      <c r="X245" s="6"/>
      <c r="Y245" s="6"/>
      <c r="Z245" s="6"/>
    </row>
    <row r="246" ht="30.6" customHeight="1">
      <c r="A246" t="s" s="7">
        <v>1666</v>
      </c>
      <c r="B246" t="s" s="15">
        <v>1667</v>
      </c>
      <c r="C246" t="s" s="16">
        <v>1668</v>
      </c>
      <c r="D246" t="s" s="18">
        <f>"+6281364690484"</f>
        <v>1669</v>
      </c>
      <c r="E246" t="s" s="18">
        <v>1598</v>
      </c>
      <c r="F246" t="s" s="18">
        <v>1670</v>
      </c>
      <c r="G246" t="s" s="18">
        <v>1671</v>
      </c>
      <c r="H246" s="19">
        <v>25131</v>
      </c>
      <c r="I246" t="s" s="18">
        <v>992</v>
      </c>
      <c r="J246" t="s" s="18">
        <v>35</v>
      </c>
      <c r="K246" t="s" s="18">
        <v>1672</v>
      </c>
      <c r="L246" t="s" s="20">
        <v>23</v>
      </c>
      <c r="M246" t="s" s="12">
        <v>47</v>
      </c>
      <c r="N246" t="s" s="21">
        <v>26</v>
      </c>
      <c r="O246" t="s" s="18">
        <v>26</v>
      </c>
      <c r="P246" t="s" s="18">
        <v>26</v>
      </c>
      <c r="Q246" s="14"/>
      <c r="R246" s="14"/>
      <c r="S246" s="14"/>
      <c r="T246" s="14"/>
      <c r="U246" s="14"/>
      <c r="V246" s="6"/>
      <c r="W246" s="6"/>
      <c r="X246" s="6"/>
      <c r="Y246" s="6"/>
      <c r="Z246" s="6"/>
    </row>
    <row r="247" ht="30.6" customHeight="1">
      <c r="A247" t="s" s="7">
        <v>1673</v>
      </c>
      <c r="B247" t="s" s="15">
        <v>1674</v>
      </c>
      <c r="C247" t="s" s="16">
        <v>1675</v>
      </c>
      <c r="D247" t="s" s="18">
        <f>"+33 2 5185 8306"</f>
        <v>1676</v>
      </c>
      <c r="E247" t="s" s="18">
        <v>589</v>
      </c>
      <c r="F247" t="s" s="18">
        <v>590</v>
      </c>
      <c r="G247" t="s" s="18">
        <v>591</v>
      </c>
      <c r="H247" s="19">
        <v>44307</v>
      </c>
      <c r="I247" t="s" s="18">
        <v>1677</v>
      </c>
      <c r="J247" t="s" s="18">
        <v>22</v>
      </c>
      <c r="K247" t="s" s="18">
        <v>658</v>
      </c>
      <c r="L247" t="s" s="20">
        <v>23</v>
      </c>
      <c r="M247" t="s" s="12">
        <v>94</v>
      </c>
      <c r="N247" t="s" s="21">
        <v>26</v>
      </c>
      <c r="O247" t="s" s="18">
        <v>25</v>
      </c>
      <c r="P247" t="s" s="18">
        <v>25</v>
      </c>
      <c r="Q247" s="14"/>
      <c r="R247" s="14"/>
      <c r="S247" s="14"/>
      <c r="T247" s="14"/>
      <c r="U247" s="14"/>
      <c r="V247" s="6"/>
      <c r="W247" s="6"/>
      <c r="X247" s="6"/>
      <c r="Y247" s="6"/>
      <c r="Z247" s="6"/>
    </row>
    <row r="248" ht="30.6" customHeight="1">
      <c r="A248" t="s" s="7">
        <v>1678</v>
      </c>
      <c r="B248" t="s" s="15">
        <v>1679</v>
      </c>
      <c r="C248" t="s" s="16">
        <v>1680</v>
      </c>
      <c r="D248" t="s" s="18">
        <f>"0033240372553"</f>
        <v>1681</v>
      </c>
      <c r="E248" t="s" s="18">
        <v>399</v>
      </c>
      <c r="F248" t="s" s="18">
        <v>1682</v>
      </c>
      <c r="G248" t="s" s="18">
        <v>1683</v>
      </c>
      <c r="H248" s="19">
        <v>44321</v>
      </c>
      <c r="I248" t="s" s="18">
        <v>1684</v>
      </c>
      <c r="J248" t="s" s="18">
        <v>22</v>
      </c>
      <c r="K248" t="s" s="18">
        <v>1685</v>
      </c>
      <c r="L248" t="s" s="20">
        <v>23</v>
      </c>
      <c r="M248" t="s" s="12">
        <v>75</v>
      </c>
      <c r="N248" t="s" s="21">
        <v>26</v>
      </c>
      <c r="O248" t="s" s="18">
        <v>26</v>
      </c>
      <c r="P248" t="s" s="18">
        <v>25</v>
      </c>
      <c r="Q248" s="14"/>
      <c r="R248" s="14"/>
      <c r="S248" s="14"/>
      <c r="T248" s="14"/>
      <c r="U248" s="14"/>
      <c r="V248" s="6"/>
      <c r="W248" s="6"/>
      <c r="X248" s="6"/>
      <c r="Y248" s="6"/>
      <c r="Z248" s="6"/>
    </row>
    <row r="249" ht="30.6" customHeight="1">
      <c r="A249" t="s" s="7">
        <v>1686</v>
      </c>
      <c r="B249" t="s" s="15">
        <v>1687</v>
      </c>
      <c r="C249" t="s" s="16">
        <v>1688</v>
      </c>
      <c r="D249" t="s" s="18">
        <f t="shared" si="217" ref="D249:D250">"+33665678194"</f>
        <v>1689</v>
      </c>
      <c r="E249" t="s" s="18">
        <v>1690</v>
      </c>
      <c r="F249" t="s" s="18">
        <v>1354</v>
      </c>
      <c r="G249" t="s" s="18">
        <v>1691</v>
      </c>
      <c r="H249" s="19">
        <v>59152</v>
      </c>
      <c r="I249" t="s" s="18">
        <v>1692</v>
      </c>
      <c r="J249" t="s" s="18">
        <v>22</v>
      </c>
      <c r="K249" t="s" s="18">
        <v>20</v>
      </c>
      <c r="L249" t="s" s="20">
        <v>23</v>
      </c>
      <c r="M249" t="s" s="12">
        <v>75</v>
      </c>
      <c r="N249" t="s" s="21">
        <v>20</v>
      </c>
      <c r="O249" t="s" s="18">
        <v>20</v>
      </c>
      <c r="P249" t="s" s="18">
        <v>20</v>
      </c>
      <c r="Q249" s="14"/>
      <c r="R249" s="14"/>
      <c r="S249" s="14"/>
      <c r="T249" s="14"/>
      <c r="U249" s="14"/>
      <c r="V249" s="14"/>
      <c r="W249" s="14"/>
      <c r="X249" s="14"/>
      <c r="Y249" s="6"/>
      <c r="Z249" s="6"/>
    </row>
    <row r="250" ht="16.6" customHeight="1">
      <c r="A250" t="s" s="7">
        <v>1686</v>
      </c>
      <c r="B250" t="s" s="15">
        <v>1693</v>
      </c>
      <c r="C250" t="s" s="16">
        <v>1694</v>
      </c>
      <c r="D250" t="s" s="18">
        <f t="shared" si="217"/>
        <v>1689</v>
      </c>
      <c r="E250" t="s" s="18">
        <v>1695</v>
      </c>
      <c r="F250" t="s" s="18">
        <v>20</v>
      </c>
      <c r="G250" t="s" s="18">
        <v>1691</v>
      </c>
      <c r="H250" s="19">
        <v>59152</v>
      </c>
      <c r="I250" t="s" s="18">
        <v>1692</v>
      </c>
      <c r="J250" t="s" s="18">
        <v>22</v>
      </c>
      <c r="K250" t="s" s="18">
        <v>20</v>
      </c>
      <c r="L250" t="s" s="20">
        <v>20</v>
      </c>
      <c r="M250" t="s" s="12">
        <v>24</v>
      </c>
      <c r="N250" t="s" s="21">
        <v>20</v>
      </c>
      <c r="O250" t="s" s="18">
        <v>20</v>
      </c>
      <c r="P250" t="s" s="18">
        <v>20</v>
      </c>
      <c r="Q250" s="14"/>
      <c r="R250" s="14"/>
      <c r="S250" s="14"/>
      <c r="T250" s="14"/>
      <c r="U250" s="14"/>
      <c r="V250" s="6"/>
      <c r="W250" s="6"/>
      <c r="X250" s="6"/>
      <c r="Y250" s="6"/>
      <c r="Z250" s="6"/>
    </row>
    <row r="251" ht="30.6" customHeight="1">
      <c r="A251" t="s" s="7">
        <v>1696</v>
      </c>
      <c r="B251" t="s" s="15">
        <v>669</v>
      </c>
      <c r="C251" t="s" s="16">
        <v>1697</v>
      </c>
      <c r="D251" t="s" s="18">
        <f>"+336919655917"</f>
        <v>1698</v>
      </c>
      <c r="E251" t="s" s="18">
        <v>1699</v>
      </c>
      <c r="F251" t="s" s="18">
        <v>1700</v>
      </c>
      <c r="G251" t="s" s="18">
        <v>1701</v>
      </c>
      <c r="H251" s="19">
        <v>59300</v>
      </c>
      <c r="I251" t="s" s="18">
        <v>44</v>
      </c>
      <c r="J251" t="s" s="18">
        <v>22</v>
      </c>
      <c r="K251" t="s" s="18">
        <v>1143</v>
      </c>
      <c r="L251" t="s" s="20">
        <v>23</v>
      </c>
      <c r="M251" t="s" s="12">
        <v>75</v>
      </c>
      <c r="N251" s="56"/>
      <c r="O251" t="s" s="25">
        <v>26</v>
      </c>
      <c r="P251" t="s" s="25">
        <v>26</v>
      </c>
      <c r="Q251" t="s" s="57">
        <v>1702</v>
      </c>
      <c r="R251" s="14"/>
      <c r="S251" s="14"/>
      <c r="T251" s="14"/>
      <c r="U251" s="14"/>
      <c r="V251" s="14"/>
      <c r="W251" s="14"/>
      <c r="X251" s="14"/>
      <c r="Y251" s="14"/>
      <c r="Z251" s="14"/>
    </row>
    <row r="252" ht="30.6" customHeight="1">
      <c r="A252" t="s" s="7">
        <v>1703</v>
      </c>
      <c r="B252" t="s" s="15">
        <v>1704</v>
      </c>
      <c r="C252" t="s" s="16">
        <v>1705</v>
      </c>
      <c r="D252" t="s" s="18">
        <f>"+6281932236950"</f>
        <v>1706</v>
      </c>
      <c r="E252" t="s" s="18">
        <v>209</v>
      </c>
      <c r="F252" t="s" s="18">
        <v>1707</v>
      </c>
      <c r="G252" t="s" s="18">
        <v>265</v>
      </c>
      <c r="H252" s="19">
        <v>10340</v>
      </c>
      <c r="I252" t="s" s="18">
        <v>266</v>
      </c>
      <c r="J252" t="s" s="18">
        <v>35</v>
      </c>
      <c r="K252" t="s" s="18">
        <v>955</v>
      </c>
      <c r="L252" t="s" s="20">
        <v>46</v>
      </c>
      <c r="M252" t="s" s="12">
        <v>20</v>
      </c>
      <c r="N252" t="s" s="21">
        <v>20</v>
      </c>
      <c r="O252" t="s" s="18">
        <v>20</v>
      </c>
      <c r="P252" t="s" s="18">
        <v>26</v>
      </c>
      <c r="Q252" s="14"/>
      <c r="R252" s="14"/>
      <c r="S252" s="26"/>
      <c r="T252" s="14"/>
      <c r="U252" s="14"/>
      <c r="V252" s="14"/>
      <c r="W252" s="14"/>
      <c r="X252" s="14"/>
      <c r="Y252" s="14"/>
      <c r="Z252" s="14"/>
    </row>
    <row r="253" ht="30.6" customHeight="1">
      <c r="A253" t="s" s="7">
        <v>1708</v>
      </c>
      <c r="B253" t="s" s="15">
        <v>1709</v>
      </c>
      <c r="C253" t="s" s="16">
        <v>1710</v>
      </c>
      <c r="D253" t="s" s="18">
        <f>"+6282172112329"</f>
        <v>1711</v>
      </c>
      <c r="E253" t="s" s="18">
        <v>1712</v>
      </c>
      <c r="F253" t="s" s="18">
        <v>1713</v>
      </c>
      <c r="G253" t="s" s="18">
        <v>1714</v>
      </c>
      <c r="H253" s="19">
        <v>25164</v>
      </c>
      <c r="I253" t="s" s="18">
        <v>992</v>
      </c>
      <c r="J253" t="s" s="18">
        <v>35</v>
      </c>
      <c r="K253" t="s" s="18">
        <v>1715</v>
      </c>
      <c r="L253" t="s" s="20">
        <v>23</v>
      </c>
      <c r="M253" t="s" s="12">
        <v>75</v>
      </c>
      <c r="N253" t="s" s="21">
        <v>26</v>
      </c>
      <c r="O253" t="s" s="18">
        <v>26</v>
      </c>
      <c r="P253" t="s" s="18">
        <v>26</v>
      </c>
      <c r="Q253" s="6"/>
      <c r="R253" s="53"/>
      <c r="S253" s="34"/>
      <c r="T253" s="54"/>
      <c r="U253" s="6"/>
      <c r="V253" s="6"/>
      <c r="W253" s="6"/>
      <c r="X253" s="6"/>
      <c r="Y253" s="6"/>
      <c r="Z253" s="6"/>
    </row>
    <row r="254" ht="30.6" customHeight="1">
      <c r="A254" t="s" s="7">
        <v>1716</v>
      </c>
      <c r="B254" t="s" s="15">
        <v>1160</v>
      </c>
      <c r="C254" t="s" s="16">
        <v>1717</v>
      </c>
      <c r="D254" s="19">
        <v>628562879115</v>
      </c>
      <c r="E254" t="s" s="18">
        <v>606</v>
      </c>
      <c r="F254" t="s" s="18">
        <v>1718</v>
      </c>
      <c r="G254" t="s" s="18">
        <v>1719</v>
      </c>
      <c r="H254" s="19">
        <v>55281</v>
      </c>
      <c r="I254" t="s" s="18">
        <v>212</v>
      </c>
      <c r="J254" t="s" s="18">
        <v>35</v>
      </c>
      <c r="K254" t="s" s="18">
        <v>20</v>
      </c>
      <c r="L254" t="s" s="20">
        <v>46</v>
      </c>
      <c r="M254" t="s" s="12">
        <v>259</v>
      </c>
      <c r="N254" t="s" s="21">
        <v>26</v>
      </c>
      <c r="O254" t="s" s="18">
        <v>26</v>
      </c>
      <c r="P254" t="s" s="18">
        <v>25</v>
      </c>
      <c r="Q254" s="14"/>
      <c r="R254" s="6"/>
      <c r="S254" s="48"/>
      <c r="T254" s="6"/>
      <c r="U254" s="6"/>
      <c r="V254" s="6"/>
      <c r="W254" s="6"/>
      <c r="X254" s="6"/>
      <c r="Y254" s="6"/>
      <c r="Z254" s="6"/>
    </row>
    <row r="255" ht="30.6" customHeight="1">
      <c r="A255" t="s" s="7">
        <v>1720</v>
      </c>
      <c r="B255" t="s" s="15">
        <v>1721</v>
      </c>
      <c r="C255" t="s" s="16">
        <v>1722</v>
      </c>
      <c r="D255" t="s" s="18">
        <f>"+3265373570"</f>
        <v>1723</v>
      </c>
      <c r="E255" t="s" s="18">
        <v>1249</v>
      </c>
      <c r="F255" t="s" s="18">
        <v>1724</v>
      </c>
      <c r="G255" t="s" s="18">
        <v>1725</v>
      </c>
      <c r="H255" s="19">
        <v>7000</v>
      </c>
      <c r="I255" t="s" s="18">
        <v>682</v>
      </c>
      <c r="J255" t="s" s="18">
        <v>683</v>
      </c>
      <c r="K255" t="s" s="18">
        <v>1726</v>
      </c>
      <c r="L255" t="s" s="20">
        <v>23</v>
      </c>
      <c r="M255" t="s" s="12">
        <v>259</v>
      </c>
      <c r="N255" t="s" s="21">
        <v>26</v>
      </c>
      <c r="O255" t="s" s="18">
        <v>25</v>
      </c>
      <c r="P255" t="s" s="18">
        <v>25</v>
      </c>
      <c r="Q255" s="14"/>
      <c r="R255" s="14"/>
      <c r="S255" s="14"/>
      <c r="T255" s="14"/>
      <c r="U255" s="14"/>
      <c r="V255" s="6"/>
      <c r="W255" s="6"/>
      <c r="X255" s="6"/>
      <c r="Y255" s="6"/>
      <c r="Z255" s="6"/>
    </row>
    <row r="256" ht="30.6" customHeight="1">
      <c r="A256" t="s" s="7">
        <v>1727</v>
      </c>
      <c r="B256" t="s" s="15">
        <v>1728</v>
      </c>
      <c r="C256" t="s" s="16">
        <v>1729</v>
      </c>
      <c r="D256" t="s" s="18">
        <f>"+6281230019201"</f>
        <v>1730</v>
      </c>
      <c r="E256" t="s" s="18">
        <v>1731</v>
      </c>
      <c r="F256" t="s" s="18">
        <v>1732</v>
      </c>
      <c r="G256" t="s" s="18">
        <v>1733</v>
      </c>
      <c r="H256" s="19">
        <v>60115</v>
      </c>
      <c r="I256" t="s" s="18">
        <v>92</v>
      </c>
      <c r="J256" t="s" s="18">
        <v>35</v>
      </c>
      <c r="K256" t="s" s="18">
        <v>1734</v>
      </c>
      <c r="L256" t="s" s="20">
        <v>23</v>
      </c>
      <c r="M256" t="s" s="12">
        <v>259</v>
      </c>
      <c r="N256" t="s" s="21">
        <v>26</v>
      </c>
      <c r="O256" t="s" s="18">
        <v>26</v>
      </c>
      <c r="P256" t="s" s="18">
        <v>26</v>
      </c>
      <c r="Q256" s="14"/>
      <c r="R256" s="14"/>
      <c r="S256" s="14"/>
      <c r="T256" s="14"/>
      <c r="U256" s="14"/>
      <c r="V256" s="6"/>
      <c r="W256" s="6"/>
      <c r="X256" s="6"/>
      <c r="Y256" s="6"/>
      <c r="Z256" s="6"/>
    </row>
    <row r="257" ht="30.6" customHeight="1">
      <c r="A257" t="s" s="7">
        <v>1735</v>
      </c>
      <c r="B257" t="s" s="15">
        <v>1736</v>
      </c>
      <c r="C257" t="s" s="16">
        <v>1737</v>
      </c>
      <c r="D257" t="s" s="18">
        <f>"+628111969988"</f>
        <v>1738</v>
      </c>
      <c r="E257" t="s" s="18">
        <v>810</v>
      </c>
      <c r="F257" t="s" s="18">
        <v>1739</v>
      </c>
      <c r="G257" t="s" s="18">
        <v>20</v>
      </c>
      <c r="H257" t="s" s="18">
        <v>20</v>
      </c>
      <c r="I257" t="s" s="18">
        <v>477</v>
      </c>
      <c r="J257" t="s" s="18">
        <v>35</v>
      </c>
      <c r="K257" t="s" s="18">
        <v>1740</v>
      </c>
      <c r="L257" t="s" s="20">
        <v>46</v>
      </c>
      <c r="M257" t="s" s="12">
        <v>157</v>
      </c>
      <c r="N257" t="s" s="21">
        <v>25</v>
      </c>
      <c r="O257" t="s" s="18">
        <v>25</v>
      </c>
      <c r="P257" t="s" s="18">
        <v>25</v>
      </c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30.6" customHeight="1">
      <c r="A258" t="s" s="7">
        <v>1741</v>
      </c>
      <c r="B258" t="s" s="15">
        <v>1742</v>
      </c>
      <c r="C258" t="s" s="16">
        <v>1743</v>
      </c>
      <c r="D258" t="s" s="18">
        <f>"+6281384594127"</f>
        <v>1744</v>
      </c>
      <c r="E258" t="s" s="18">
        <v>140</v>
      </c>
      <c r="F258" t="s" s="18">
        <v>1745</v>
      </c>
      <c r="G258" t="s" s="18">
        <v>142</v>
      </c>
      <c r="H258" s="19">
        <v>12640</v>
      </c>
      <c r="I258" t="s" s="18">
        <v>143</v>
      </c>
      <c r="J258" t="s" s="18">
        <v>35</v>
      </c>
      <c r="K258" t="s" s="18">
        <v>1746</v>
      </c>
      <c r="L258" t="s" s="20">
        <v>23</v>
      </c>
      <c r="M258" t="s" s="12">
        <v>24</v>
      </c>
      <c r="N258" t="s" s="21">
        <v>26</v>
      </c>
      <c r="O258" t="s" s="18">
        <v>26</v>
      </c>
      <c r="P258" t="s" s="18">
        <v>25</v>
      </c>
      <c r="Q258" s="14"/>
      <c r="R258" s="14"/>
      <c r="S258" s="14"/>
      <c r="T258" s="14"/>
      <c r="U258" s="14"/>
      <c r="V258" s="6"/>
      <c r="W258" s="6"/>
      <c r="X258" s="6"/>
      <c r="Y258" s="6"/>
      <c r="Z258" s="6"/>
    </row>
    <row r="259" ht="30.6" customHeight="1">
      <c r="A259" t="s" s="7">
        <v>1747</v>
      </c>
      <c r="B259" t="s" s="15">
        <v>1176</v>
      </c>
      <c r="C259" t="s" s="16">
        <v>1748</v>
      </c>
      <c r="D259" t="s" s="18">
        <f>"+33624776968"</f>
        <v>1749</v>
      </c>
      <c r="E259" t="s" s="18">
        <v>589</v>
      </c>
      <c r="F259" t="s" s="18">
        <v>20</v>
      </c>
      <c r="G259" t="s" s="18">
        <v>20</v>
      </c>
      <c r="H259" t="s" s="18">
        <v>20</v>
      </c>
      <c r="I259" t="s" s="18">
        <v>20</v>
      </c>
      <c r="J259" t="s" s="18">
        <v>22</v>
      </c>
      <c r="K259" t="s" s="18">
        <v>20</v>
      </c>
      <c r="L259" t="s" s="20">
        <v>46</v>
      </c>
      <c r="M259" t="s" s="12">
        <v>94</v>
      </c>
      <c r="N259" t="s" s="21">
        <v>25</v>
      </c>
      <c r="O259" t="s" s="18">
        <v>25</v>
      </c>
      <c r="P259" t="s" s="18">
        <v>25</v>
      </c>
      <c r="Q259" s="14"/>
      <c r="R259" s="14"/>
      <c r="S259" s="14"/>
      <c r="T259" s="14"/>
      <c r="U259" s="14"/>
      <c r="V259" s="6"/>
      <c r="W259" s="6"/>
      <c r="X259" s="6"/>
      <c r="Y259" s="6"/>
      <c r="Z259" s="6"/>
    </row>
    <row r="260" ht="30.6" customHeight="1">
      <c r="A260" t="s" s="7">
        <v>1750</v>
      </c>
      <c r="B260" t="s" s="15">
        <v>1751</v>
      </c>
      <c r="C260" t="s" s="16">
        <v>1752</v>
      </c>
      <c r="D260" t="s" s="18">
        <f>"+6281388420240"</f>
        <v>1753</v>
      </c>
      <c r="E260" t="s" s="18">
        <v>1372</v>
      </c>
      <c r="F260" t="s" s="18">
        <v>1373</v>
      </c>
      <c r="G260" t="s" s="18">
        <v>1374</v>
      </c>
      <c r="H260" s="19">
        <v>35145</v>
      </c>
      <c r="I260" t="s" s="18">
        <v>1000</v>
      </c>
      <c r="J260" t="s" s="18">
        <v>35</v>
      </c>
      <c r="K260" t="s" s="18">
        <v>1754</v>
      </c>
      <c r="L260" t="s" s="20">
        <v>23</v>
      </c>
      <c r="M260" t="s" s="12">
        <v>24</v>
      </c>
      <c r="N260" t="s" s="21">
        <v>26</v>
      </c>
      <c r="O260" t="s" s="18">
        <v>26</v>
      </c>
      <c r="P260" t="s" s="18">
        <v>25</v>
      </c>
      <c r="Q260" s="14"/>
      <c r="R260" s="14"/>
      <c r="S260" s="14"/>
      <c r="T260" s="14"/>
      <c r="U260" s="14"/>
      <c r="V260" s="6"/>
      <c r="W260" s="6"/>
      <c r="X260" s="6"/>
      <c r="Y260" s="6"/>
      <c r="Z260" s="6"/>
    </row>
    <row r="261" ht="30.6" customHeight="1">
      <c r="A261" t="s" s="7">
        <v>1755</v>
      </c>
      <c r="B261" t="s" s="15">
        <v>1755</v>
      </c>
      <c r="C261" t="s" s="16">
        <v>1756</v>
      </c>
      <c r="D261" t="s" s="18">
        <f>"+628116551277"</f>
        <v>1757</v>
      </c>
      <c r="E261" t="s" s="18">
        <v>169</v>
      </c>
      <c r="F261" t="s" s="18">
        <v>908</v>
      </c>
      <c r="G261" t="s" s="18">
        <v>1758</v>
      </c>
      <c r="H261" s="19">
        <v>20238</v>
      </c>
      <c r="I261" t="s" s="18">
        <v>34</v>
      </c>
      <c r="J261" t="s" s="18">
        <v>35</v>
      </c>
      <c r="K261" t="s" s="18">
        <v>20</v>
      </c>
      <c r="L261" t="s" s="20">
        <v>23</v>
      </c>
      <c r="M261" t="s" s="12">
        <v>157</v>
      </c>
      <c r="N261" t="s" s="21">
        <v>25</v>
      </c>
      <c r="O261" t="s" s="18">
        <v>26</v>
      </c>
      <c r="P261" t="s" s="18">
        <v>26</v>
      </c>
      <c r="Q261" s="14"/>
      <c r="R261" s="14"/>
      <c r="S261" s="14"/>
      <c r="T261" s="14"/>
      <c r="U261" s="14"/>
      <c r="V261" s="6"/>
      <c r="W261" s="6"/>
      <c r="X261" s="6"/>
      <c r="Y261" s="6"/>
      <c r="Z261" s="6"/>
    </row>
    <row r="262" ht="30.6" customHeight="1">
      <c r="A262" t="s" s="7">
        <v>1759</v>
      </c>
      <c r="B262" t="s" s="15">
        <v>1760</v>
      </c>
      <c r="C262" t="s" s="16">
        <v>1761</v>
      </c>
      <c r="D262" t="s" s="18">
        <f>"+6281310618388"</f>
        <v>1762</v>
      </c>
      <c r="E262" t="s" s="18">
        <v>466</v>
      </c>
      <c r="F262" t="s" s="18">
        <v>467</v>
      </c>
      <c r="G262" t="s" s="18">
        <v>705</v>
      </c>
      <c r="H262" s="19">
        <v>17432</v>
      </c>
      <c r="I262" t="s" s="18">
        <v>469</v>
      </c>
      <c r="J262" t="s" s="18">
        <v>35</v>
      </c>
      <c r="K262" t="s" s="18">
        <v>1763</v>
      </c>
      <c r="L262" t="s" s="20">
        <v>46</v>
      </c>
      <c r="M262" t="s" s="12">
        <v>20</v>
      </c>
      <c r="N262" t="s" s="21">
        <v>25</v>
      </c>
      <c r="O262" t="s" s="18">
        <v>26</v>
      </c>
      <c r="P262" t="s" s="18">
        <v>26</v>
      </c>
      <c r="Q262" s="14"/>
      <c r="R262" s="14"/>
      <c r="S262" s="14"/>
      <c r="T262" s="14"/>
      <c r="U262" s="14"/>
      <c r="V262" s="14"/>
      <c r="W262" s="14"/>
      <c r="X262" s="14"/>
      <c r="Y262" s="6"/>
      <c r="Z262" s="6"/>
    </row>
    <row r="263" ht="30.6" customHeight="1">
      <c r="A263" t="s" s="7">
        <v>1764</v>
      </c>
      <c r="B263" t="s" s="15">
        <v>1765</v>
      </c>
      <c r="C263" t="s" s="16">
        <v>1766</v>
      </c>
      <c r="D263" t="s" s="18">
        <f t="shared" si="230" ref="D263:D264">"+6282116808638"</f>
        <v>1767</v>
      </c>
      <c r="E263" t="s" s="18">
        <v>640</v>
      </c>
      <c r="F263" t="s" s="18">
        <v>219</v>
      </c>
      <c r="G263" t="s" s="18">
        <v>1768</v>
      </c>
      <c r="H263" s="19">
        <v>42163</v>
      </c>
      <c r="I263" t="s" s="18">
        <v>962</v>
      </c>
      <c r="J263" t="s" s="18">
        <v>35</v>
      </c>
      <c r="K263" t="s" s="18">
        <v>1655</v>
      </c>
      <c r="L263" t="s" s="20">
        <v>46</v>
      </c>
      <c r="M263" t="s" s="12">
        <v>57</v>
      </c>
      <c r="N263" t="s" s="21">
        <v>25</v>
      </c>
      <c r="O263" t="s" s="18">
        <v>25</v>
      </c>
      <c r="P263" t="s" s="18">
        <v>25</v>
      </c>
      <c r="Q263" s="14"/>
      <c r="R263" s="14"/>
      <c r="S263" s="14"/>
      <c r="T263" s="14"/>
      <c r="U263" s="14"/>
      <c r="V263" s="6"/>
      <c r="W263" s="6"/>
      <c r="X263" s="6"/>
      <c r="Y263" s="6"/>
      <c r="Z263" s="6"/>
    </row>
    <row r="264" ht="16.6" customHeight="1">
      <c r="A264" t="s" s="7">
        <v>1764</v>
      </c>
      <c r="B264" t="s" s="15">
        <v>1765</v>
      </c>
      <c r="C264" t="s" s="16">
        <v>1766</v>
      </c>
      <c r="D264" t="s" s="18">
        <f t="shared" si="230"/>
        <v>1767</v>
      </c>
      <c r="E264" t="s" s="18">
        <v>640</v>
      </c>
      <c r="F264" t="s" s="18">
        <v>219</v>
      </c>
      <c r="G264" t="s" s="18">
        <v>965</v>
      </c>
      <c r="H264" s="19">
        <v>42163</v>
      </c>
      <c r="I264" t="s" s="18">
        <v>962</v>
      </c>
      <c r="J264" t="s" s="18">
        <v>35</v>
      </c>
      <c r="K264" t="s" s="18">
        <v>1655</v>
      </c>
      <c r="L264" t="s" s="20">
        <v>46</v>
      </c>
      <c r="M264" t="s" s="12">
        <v>57</v>
      </c>
      <c r="N264" t="s" s="21">
        <v>25</v>
      </c>
      <c r="O264" t="s" s="18">
        <v>26</v>
      </c>
      <c r="P264" t="s" s="18">
        <v>25</v>
      </c>
      <c r="Q264" s="14"/>
      <c r="R264" s="14"/>
      <c r="S264" s="14"/>
      <c r="T264" s="14"/>
      <c r="U264" s="14"/>
      <c r="V264" s="6"/>
      <c r="W264" s="6"/>
      <c r="X264" s="6"/>
      <c r="Y264" s="6"/>
      <c r="Z264" s="6"/>
    </row>
    <row r="265" ht="44.6" customHeight="1">
      <c r="A265" t="s" s="7">
        <v>1769</v>
      </c>
      <c r="B265" t="s" s="15">
        <v>1770</v>
      </c>
      <c r="C265" t="s" s="16">
        <v>1771</v>
      </c>
      <c r="D265" t="s" s="18">
        <f>"+336.50.08.25.10 "</f>
        <v>1772</v>
      </c>
      <c r="E265" t="s" s="18">
        <v>399</v>
      </c>
      <c r="F265" t="s" s="18">
        <v>1773</v>
      </c>
      <c r="G265" t="s" s="18">
        <v>1774</v>
      </c>
      <c r="H265" s="19">
        <v>10330</v>
      </c>
      <c r="I265" t="s" s="18">
        <v>1775</v>
      </c>
      <c r="J265" t="s" s="18">
        <v>1776</v>
      </c>
      <c r="K265" t="s" s="18">
        <v>1588</v>
      </c>
      <c r="L265" t="s" s="20">
        <v>23</v>
      </c>
      <c r="M265" t="s" s="12">
        <v>20</v>
      </c>
      <c r="N265" t="s" s="21">
        <v>25</v>
      </c>
      <c r="O265" t="s" s="18">
        <v>25</v>
      </c>
      <c r="P265" t="s" s="18">
        <v>25</v>
      </c>
      <c r="Q265" s="14"/>
      <c r="R265" s="14"/>
      <c r="S265" s="14"/>
      <c r="T265" s="14"/>
      <c r="U265" s="14"/>
      <c r="V265" s="6"/>
      <c r="W265" s="6"/>
      <c r="X265" s="6"/>
      <c r="Y265" s="6"/>
      <c r="Z265" s="6"/>
    </row>
    <row r="266" ht="30.6" customHeight="1">
      <c r="A266" t="s" s="7">
        <v>1777</v>
      </c>
      <c r="B266" t="s" s="27">
        <v>1778</v>
      </c>
      <c r="C266" t="s" s="16">
        <v>1779</v>
      </c>
      <c r="D266" t="s" s="28">
        <f>"+628112290911"</f>
        <v>1780</v>
      </c>
      <c r="E266" t="s" s="28">
        <v>184</v>
      </c>
      <c r="F266" t="s" s="28">
        <v>1781</v>
      </c>
      <c r="G266" t="s" s="28">
        <v>1782</v>
      </c>
      <c r="H266" t="s" s="28">
        <v>20</v>
      </c>
      <c r="I266" t="s" s="28">
        <v>187</v>
      </c>
      <c r="J266" t="s" s="28">
        <v>35</v>
      </c>
      <c r="K266" t="s" s="28">
        <v>20</v>
      </c>
      <c r="L266" t="s" s="30">
        <v>23</v>
      </c>
      <c r="M266" t="s" s="12">
        <v>157</v>
      </c>
      <c r="N266" t="s" s="31">
        <v>26</v>
      </c>
      <c r="O266" t="s" s="28">
        <v>26</v>
      </c>
      <c r="P266" t="s" s="28">
        <v>26</v>
      </c>
      <c r="Q266" s="26"/>
      <c r="R266" s="26"/>
      <c r="S266" s="26"/>
      <c r="T266" s="26"/>
      <c r="U266" s="26"/>
      <c r="V266" s="32"/>
      <c r="W266" s="32"/>
      <c r="X266" s="6"/>
      <c r="Y266" s="6"/>
      <c r="Z266" s="6"/>
    </row>
    <row r="267" ht="58.6" customHeight="1">
      <c r="A267" t="s" s="7">
        <v>1783</v>
      </c>
      <c r="B267" t="s" s="36">
        <v>1784</v>
      </c>
      <c r="C267" t="s" s="37">
        <v>1785</v>
      </c>
      <c r="D267" t="s" s="12">
        <f>"+33 6 50057004"</f>
        <v>1786</v>
      </c>
      <c r="E267" t="s" s="12">
        <v>1787</v>
      </c>
      <c r="F267" t="s" s="12">
        <v>1788</v>
      </c>
      <c r="G267" t="s" s="12">
        <v>1789</v>
      </c>
      <c r="H267" s="38">
        <v>75013</v>
      </c>
      <c r="I267" t="s" s="12">
        <v>1301</v>
      </c>
      <c r="J267" t="s" s="12">
        <v>22</v>
      </c>
      <c r="K267" t="s" s="12">
        <v>188</v>
      </c>
      <c r="L267" t="s" s="12">
        <v>23</v>
      </c>
      <c r="M267" t="s" s="12">
        <v>24</v>
      </c>
      <c r="N267" t="s" s="12">
        <v>26</v>
      </c>
      <c r="O267" t="s" s="12">
        <v>25</v>
      </c>
      <c r="P267" t="s" s="12">
        <v>25</v>
      </c>
      <c r="Q267" s="39"/>
      <c r="R267" s="39"/>
      <c r="S267" s="39"/>
      <c r="T267" s="39"/>
      <c r="U267" s="39"/>
      <c r="V267" s="39"/>
      <c r="W267" s="39"/>
      <c r="X267" s="40"/>
      <c r="Y267" s="14"/>
      <c r="Z267" s="14"/>
    </row>
    <row r="268" ht="30.6" customHeight="1">
      <c r="A268" t="s" s="7">
        <v>1790</v>
      </c>
      <c r="B268" t="s" s="8">
        <v>1791</v>
      </c>
      <c r="C268" t="s" s="16">
        <v>1792</v>
      </c>
      <c r="D268" t="s" s="10">
        <f>"+6281213135957"</f>
        <v>1793</v>
      </c>
      <c r="E268" t="s" s="10">
        <v>934</v>
      </c>
      <c r="F268" t="s" s="10">
        <v>1794</v>
      </c>
      <c r="G268" t="s" s="10">
        <v>1795</v>
      </c>
      <c r="H268" t="s" s="10">
        <v>20</v>
      </c>
      <c r="I268" t="s" s="10">
        <v>204</v>
      </c>
      <c r="J268" t="s" s="10">
        <v>35</v>
      </c>
      <c r="K268" t="s" s="10">
        <v>20</v>
      </c>
      <c r="L268" t="s" s="11">
        <v>23</v>
      </c>
      <c r="M268" t="s" s="12">
        <v>57</v>
      </c>
      <c r="N268" t="s" s="13">
        <v>25</v>
      </c>
      <c r="O268" t="s" s="10">
        <v>26</v>
      </c>
      <c r="P268" t="s" s="10">
        <v>26</v>
      </c>
      <c r="Q268" s="42"/>
      <c r="R268" s="48"/>
      <c r="S268" s="48"/>
      <c r="T268" s="48"/>
      <c r="U268" s="48"/>
      <c r="V268" s="48"/>
      <c r="W268" s="48"/>
      <c r="X268" s="6"/>
      <c r="Y268" s="6"/>
      <c r="Z268" s="6"/>
    </row>
    <row r="269" ht="30.6" customHeight="1">
      <c r="A269" t="s" s="7">
        <v>1796</v>
      </c>
      <c r="B269" t="s" s="15">
        <v>660</v>
      </c>
      <c r="C269" t="s" s="16">
        <v>1797</v>
      </c>
      <c r="D269" t="s" s="18">
        <f>"+62818975512"</f>
        <v>1798</v>
      </c>
      <c r="E269" t="s" s="18">
        <v>466</v>
      </c>
      <c r="F269" t="s" s="18">
        <v>467</v>
      </c>
      <c r="G269" t="s" s="18">
        <v>705</v>
      </c>
      <c r="H269" s="19">
        <v>17432</v>
      </c>
      <c r="I269" t="s" s="18">
        <v>469</v>
      </c>
      <c r="J269" t="s" s="18">
        <v>35</v>
      </c>
      <c r="K269" t="s" s="18">
        <v>1799</v>
      </c>
      <c r="L269" t="s" s="20">
        <v>46</v>
      </c>
      <c r="M269" t="s" s="12">
        <v>20</v>
      </c>
      <c r="N269" t="s" s="21">
        <v>25</v>
      </c>
      <c r="O269" t="s" s="18">
        <v>26</v>
      </c>
      <c r="P269" t="s" s="18">
        <v>26</v>
      </c>
      <c r="Q269" s="14"/>
      <c r="R269" s="14"/>
      <c r="S269" s="14"/>
      <c r="T269" s="14"/>
      <c r="U269" s="14"/>
      <c r="V269" s="6"/>
      <c r="W269" s="6"/>
      <c r="X269" s="6"/>
      <c r="Y269" s="6"/>
      <c r="Z269" s="6"/>
    </row>
    <row r="270" ht="44.6" customHeight="1">
      <c r="A270" t="s" s="7">
        <v>1800</v>
      </c>
      <c r="B270" t="s" s="15">
        <v>1801</v>
      </c>
      <c r="C270" t="s" s="16">
        <v>1802</v>
      </c>
      <c r="D270" t="s" s="18">
        <f>"+628129535592"</f>
        <v>1803</v>
      </c>
      <c r="E270" t="s" s="18">
        <v>209</v>
      </c>
      <c r="F270" t="s" s="18">
        <v>1804</v>
      </c>
      <c r="G270" t="s" s="18">
        <v>265</v>
      </c>
      <c r="H270" s="19">
        <v>10340</v>
      </c>
      <c r="I270" t="s" s="18">
        <v>266</v>
      </c>
      <c r="J270" t="s" s="18">
        <v>35</v>
      </c>
      <c r="K270" t="s" s="18">
        <v>1805</v>
      </c>
      <c r="L270" t="s" s="20">
        <v>20</v>
      </c>
      <c r="M270" t="s" s="12">
        <v>20</v>
      </c>
      <c r="N270" t="s" s="21">
        <v>25</v>
      </c>
      <c r="O270" t="s" s="18">
        <v>20</v>
      </c>
      <c r="P270" t="s" s="18">
        <v>26</v>
      </c>
      <c r="Q270" s="14"/>
      <c r="R270" s="14"/>
      <c r="S270" s="14"/>
      <c r="T270" s="14"/>
      <c r="U270" s="14"/>
      <c r="V270" s="6"/>
      <c r="W270" s="6"/>
      <c r="X270" s="6"/>
      <c r="Y270" s="6"/>
      <c r="Z270" s="6"/>
    </row>
    <row r="271" ht="30.6" customHeight="1">
      <c r="A271" t="s" s="7">
        <v>1806</v>
      </c>
      <c r="B271" t="s" s="15">
        <v>1807</v>
      </c>
      <c r="C271" t="s" s="16">
        <v>1808</v>
      </c>
      <c r="D271" t="s" s="18">
        <f>"085275211075"</f>
        <v>1809</v>
      </c>
      <c r="E271" t="s" s="18">
        <v>1065</v>
      </c>
      <c r="F271" t="s" s="18">
        <v>641</v>
      </c>
      <c r="G271" t="s" s="18">
        <v>1067</v>
      </c>
      <c r="H271" s="19">
        <v>15810</v>
      </c>
      <c r="I271" t="s" s="18">
        <v>73</v>
      </c>
      <c r="J271" t="s" s="18">
        <v>35</v>
      </c>
      <c r="K271" t="s" s="18">
        <v>1655</v>
      </c>
      <c r="L271" t="s" s="20">
        <v>23</v>
      </c>
      <c r="M271" t="s" s="12">
        <v>100</v>
      </c>
      <c r="N271" t="s" s="21">
        <v>26</v>
      </c>
      <c r="O271" t="s" s="18">
        <v>25</v>
      </c>
      <c r="P271" t="s" s="18">
        <v>25</v>
      </c>
      <c r="Q271" s="14"/>
      <c r="R271" s="14"/>
      <c r="S271" s="14"/>
      <c r="T271" s="14"/>
      <c r="U271" s="14"/>
      <c r="V271" s="6"/>
      <c r="W271" s="6"/>
      <c r="X271" s="6"/>
      <c r="Y271" s="6"/>
      <c r="Z271" s="6"/>
    </row>
    <row r="272" ht="30.6" customHeight="1">
      <c r="A272" t="s" s="7">
        <v>1810</v>
      </c>
      <c r="B272" t="s" s="15">
        <v>1811</v>
      </c>
      <c r="C272" t="s" s="16">
        <v>1812</v>
      </c>
      <c r="D272" t="s" s="18">
        <f>"+62 81368055715"</f>
        <v>1813</v>
      </c>
      <c r="E272" t="s" s="18">
        <v>1814</v>
      </c>
      <c r="F272" t="s" s="18">
        <v>1815</v>
      </c>
      <c r="G272" t="s" s="18">
        <v>1816</v>
      </c>
      <c r="H272" s="19">
        <v>30139</v>
      </c>
      <c r="I272" t="s" s="18">
        <v>917</v>
      </c>
      <c r="J272" t="s" s="18">
        <v>35</v>
      </c>
      <c r="K272" t="s" s="18">
        <v>1817</v>
      </c>
      <c r="L272" t="s" s="20">
        <v>46</v>
      </c>
      <c r="M272" t="s" s="12">
        <v>75</v>
      </c>
      <c r="N272" t="s" s="21">
        <v>20</v>
      </c>
      <c r="O272" t="s" s="18">
        <v>26</v>
      </c>
      <c r="P272" t="s" s="18">
        <v>26</v>
      </c>
      <c r="Q272" s="14"/>
      <c r="R272" s="6"/>
      <c r="S272" s="6"/>
      <c r="T272" s="6"/>
      <c r="U272" s="6"/>
      <c r="V272" s="6"/>
      <c r="W272" s="6"/>
      <c r="X272" s="6"/>
      <c r="Y272" s="6"/>
      <c r="Z272" s="6"/>
    </row>
    <row r="273" ht="44.6" customHeight="1">
      <c r="A273" t="s" s="7">
        <v>1818</v>
      </c>
      <c r="B273" t="s" s="15">
        <v>1649</v>
      </c>
      <c r="C273" t="s" s="16">
        <v>1819</v>
      </c>
      <c r="D273" t="s" s="18">
        <f>"+6289688220046"</f>
        <v>1820</v>
      </c>
      <c r="E273" t="s" s="18">
        <v>1731</v>
      </c>
      <c r="F273" t="s" s="18">
        <v>1821</v>
      </c>
      <c r="G273" t="s" s="18">
        <v>1733</v>
      </c>
      <c r="H273" s="19">
        <v>60115</v>
      </c>
      <c r="I273" t="s" s="18">
        <v>92</v>
      </c>
      <c r="J273" t="s" s="18">
        <v>35</v>
      </c>
      <c r="K273" t="s" s="18">
        <v>1822</v>
      </c>
      <c r="L273" t="s" s="20">
        <v>23</v>
      </c>
      <c r="M273" t="s" s="12">
        <v>75</v>
      </c>
      <c r="N273" t="s" s="21">
        <v>26</v>
      </c>
      <c r="O273" t="s" s="18">
        <v>26</v>
      </c>
      <c r="P273" t="s" s="18">
        <v>26</v>
      </c>
      <c r="Q273" s="14"/>
      <c r="R273" s="14"/>
      <c r="S273" s="14"/>
      <c r="T273" s="14"/>
      <c r="U273" s="14"/>
      <c r="V273" s="6"/>
      <c r="W273" s="6"/>
      <c r="X273" s="6"/>
      <c r="Y273" s="6"/>
      <c r="Z273" s="6"/>
    </row>
    <row r="274" ht="16.6" customHeight="1">
      <c r="A274" t="s" s="7">
        <v>1823</v>
      </c>
      <c r="B274" t="s" s="15">
        <v>1824</v>
      </c>
      <c r="C274" t="s" s="16">
        <v>1825</v>
      </c>
      <c r="D274" t="s" s="18">
        <f>"+6285316423239"</f>
        <v>1826</v>
      </c>
      <c r="E274" t="s" s="18">
        <v>751</v>
      </c>
      <c r="F274" t="s" s="18">
        <v>1827</v>
      </c>
      <c r="G274" t="s" s="18">
        <v>753</v>
      </c>
      <c r="H274" s="19">
        <v>45132</v>
      </c>
      <c r="I274" t="s" s="18">
        <v>754</v>
      </c>
      <c r="J274" t="s" s="18">
        <v>35</v>
      </c>
      <c r="K274" t="s" s="18">
        <v>1828</v>
      </c>
      <c r="L274" t="s" s="20">
        <v>46</v>
      </c>
      <c r="M274" t="s" s="12">
        <v>259</v>
      </c>
      <c r="N274" t="s" s="21">
        <v>26</v>
      </c>
      <c r="O274" t="s" s="18">
        <v>26</v>
      </c>
      <c r="P274" t="s" s="18">
        <v>25</v>
      </c>
      <c r="Q274" s="14"/>
      <c r="R274" s="14"/>
      <c r="S274" s="14"/>
      <c r="T274" s="14"/>
      <c r="U274" s="14"/>
      <c r="V274" s="6"/>
      <c r="W274" s="6"/>
      <c r="X274" s="6"/>
      <c r="Y274" s="6"/>
      <c r="Z274" s="6"/>
    </row>
    <row r="275" ht="30.6" customHeight="1">
      <c r="A275" t="s" s="7">
        <v>1829</v>
      </c>
      <c r="B275" t="s" s="15">
        <v>748</v>
      </c>
      <c r="C275" t="s" s="16">
        <v>1830</v>
      </c>
      <c r="D275" t="s" s="18">
        <f>"+6281336608875"</f>
        <v>1831</v>
      </c>
      <c r="E275" t="s" s="18">
        <v>1171</v>
      </c>
      <c r="F275" t="s" s="18">
        <v>744</v>
      </c>
      <c r="G275" t="s" s="18">
        <v>1832</v>
      </c>
      <c r="H275" s="19">
        <v>68121</v>
      </c>
      <c r="I275" t="s" s="18">
        <v>1173</v>
      </c>
      <c r="J275" t="s" s="18">
        <v>35</v>
      </c>
      <c r="K275" t="s" s="18">
        <v>20</v>
      </c>
      <c r="L275" t="s" s="20">
        <v>23</v>
      </c>
      <c r="M275" t="s" s="12">
        <v>57</v>
      </c>
      <c r="N275" t="s" s="21">
        <v>26</v>
      </c>
      <c r="O275" t="s" s="18">
        <v>26</v>
      </c>
      <c r="P275" t="s" s="18">
        <v>25</v>
      </c>
      <c r="Q275" s="14"/>
      <c r="R275" s="14"/>
      <c r="S275" s="14"/>
      <c r="T275" s="14"/>
      <c r="U275" s="14"/>
      <c r="V275" s="6"/>
      <c r="W275" s="6"/>
      <c r="X275" s="6"/>
      <c r="Y275" s="6"/>
      <c r="Z275" s="6"/>
    </row>
    <row r="276" ht="30.6" customHeight="1">
      <c r="A276" t="s" s="7">
        <v>1833</v>
      </c>
      <c r="B276" t="s" s="15">
        <v>1834</v>
      </c>
      <c r="C276" t="s" s="16">
        <v>1835</v>
      </c>
      <c r="D276" t="s" s="18">
        <f>"085668235622"</f>
        <v>1836</v>
      </c>
      <c r="E276" t="s" s="18">
        <v>416</v>
      </c>
      <c r="F276" t="s" s="18">
        <v>915</v>
      </c>
      <c r="G276" t="s" s="18">
        <v>1837</v>
      </c>
      <c r="H276" s="19">
        <v>29461</v>
      </c>
      <c r="I276" t="s" s="18">
        <v>419</v>
      </c>
      <c r="J276" t="s" s="18">
        <v>35</v>
      </c>
      <c r="K276" t="s" s="18">
        <v>950</v>
      </c>
      <c r="L276" t="s" s="20">
        <v>23</v>
      </c>
      <c r="M276" t="s" s="12">
        <v>47</v>
      </c>
      <c r="N276" t="s" s="21">
        <v>26</v>
      </c>
      <c r="O276" t="s" s="18">
        <v>26</v>
      </c>
      <c r="P276" t="s" s="18">
        <v>26</v>
      </c>
      <c r="Q276" s="14"/>
      <c r="R276" s="14"/>
      <c r="S276" s="14"/>
      <c r="T276" s="14"/>
      <c r="U276" s="14"/>
      <c r="V276" s="6"/>
      <c r="W276" s="6"/>
      <c r="X276" s="6"/>
      <c r="Y276" s="6"/>
      <c r="Z276" s="6"/>
    </row>
    <row r="277" ht="30.6" customHeight="1">
      <c r="A277" t="s" s="7">
        <v>1838</v>
      </c>
      <c r="B277" t="s" s="15">
        <v>1839</v>
      </c>
      <c r="C277" t="s" s="16">
        <v>1840</v>
      </c>
      <c r="D277" t="s" s="18">
        <f>"+62812-8610-2080"</f>
        <v>1841</v>
      </c>
      <c r="E277" t="s" s="18">
        <v>1842</v>
      </c>
      <c r="F277" t="s" s="18">
        <v>1843</v>
      </c>
      <c r="G277" t="s" s="18">
        <v>1844</v>
      </c>
      <c r="H277" s="19">
        <v>16424</v>
      </c>
      <c r="I277" t="s" s="18">
        <v>292</v>
      </c>
      <c r="J277" t="s" s="18">
        <v>35</v>
      </c>
      <c r="K277" t="s" s="18">
        <v>20</v>
      </c>
      <c r="L277" t="s" s="20">
        <v>23</v>
      </c>
      <c r="M277" t="s" s="12">
        <v>259</v>
      </c>
      <c r="N277" t="s" s="21">
        <v>26</v>
      </c>
      <c r="O277" t="s" s="18">
        <v>26</v>
      </c>
      <c r="P277" t="s" s="18">
        <v>25</v>
      </c>
      <c r="Q277" s="14"/>
      <c r="R277" s="14"/>
      <c r="S277" s="14"/>
      <c r="T277" s="14"/>
      <c r="U277" s="14"/>
      <c r="V277" s="6"/>
      <c r="W277" s="6"/>
      <c r="X277" s="6"/>
      <c r="Y277" s="6"/>
      <c r="Z277" s="6"/>
    </row>
    <row r="278" ht="30.6" customHeight="1">
      <c r="A278" t="s" s="7">
        <v>1838</v>
      </c>
      <c r="B278" t="s" s="15">
        <v>1839</v>
      </c>
      <c r="C278" t="s" s="16">
        <v>1840</v>
      </c>
      <c r="D278" t="s" s="18">
        <f>"+62 812-8610-2080"</f>
        <v>1845</v>
      </c>
      <c r="E278" t="s" s="18">
        <v>1653</v>
      </c>
      <c r="F278" t="s" s="18">
        <v>1846</v>
      </c>
      <c r="G278" t="s" s="18">
        <v>1847</v>
      </c>
      <c r="H278" s="19">
        <v>16424</v>
      </c>
      <c r="I278" t="s" s="18">
        <v>292</v>
      </c>
      <c r="J278" t="s" s="18">
        <v>35</v>
      </c>
      <c r="K278" t="s" s="18">
        <v>20</v>
      </c>
      <c r="L278" t="s" s="20">
        <v>23</v>
      </c>
      <c r="M278" t="s" s="12">
        <v>259</v>
      </c>
      <c r="N278" t="s" s="21">
        <v>26</v>
      </c>
      <c r="O278" t="s" s="18">
        <v>26</v>
      </c>
      <c r="P278" t="s" s="18">
        <v>25</v>
      </c>
      <c r="Q278" s="14"/>
      <c r="R278" s="14"/>
      <c r="S278" s="14"/>
      <c r="T278" s="14"/>
      <c r="U278" s="14"/>
      <c r="V278" s="14"/>
      <c r="W278" s="14"/>
      <c r="X278" s="14"/>
      <c r="Y278" s="6"/>
      <c r="Z278" s="6"/>
    </row>
    <row r="279" ht="58.6" customHeight="1">
      <c r="A279" t="s" s="7">
        <v>1848</v>
      </c>
      <c r="B279" t="s" s="15">
        <v>1849</v>
      </c>
      <c r="C279" t="s" s="16">
        <v>1511</v>
      </c>
      <c r="D279" t="s" s="18">
        <f>"+6282257475398"</f>
        <v>1850</v>
      </c>
      <c r="E279" t="s" s="18">
        <v>89</v>
      </c>
      <c r="F279" t="s" s="18">
        <v>1851</v>
      </c>
      <c r="G279" t="s" s="18">
        <v>91</v>
      </c>
      <c r="H279" s="19">
        <v>60111</v>
      </c>
      <c r="I279" t="s" s="18">
        <v>92</v>
      </c>
      <c r="J279" t="s" s="18">
        <v>35</v>
      </c>
      <c r="K279" t="s" s="18">
        <v>1852</v>
      </c>
      <c r="L279" t="s" s="20">
        <v>23</v>
      </c>
      <c r="M279" t="s" s="12">
        <v>94</v>
      </c>
      <c r="N279" t="s" s="21">
        <v>26</v>
      </c>
      <c r="O279" t="s" s="18">
        <v>26</v>
      </c>
      <c r="P279" t="s" s="18">
        <v>26</v>
      </c>
      <c r="Q279" s="14"/>
      <c r="R279" s="14"/>
      <c r="S279" s="14"/>
      <c r="T279" s="14"/>
      <c r="U279" s="14"/>
      <c r="V279" s="6"/>
      <c r="W279" s="6"/>
      <c r="X279" s="6"/>
      <c r="Y279" s="6"/>
      <c r="Z279" s="6"/>
    </row>
    <row r="280" ht="30.6" customHeight="1">
      <c r="A280" t="s" s="7">
        <v>1853</v>
      </c>
      <c r="B280" t="s" s="27">
        <v>1854</v>
      </c>
      <c r="C280" t="s" s="16">
        <v>1855</v>
      </c>
      <c r="D280" t="s" s="18">
        <f>"+6282116072745"</f>
        <v>1856</v>
      </c>
      <c r="E280" t="s" s="18">
        <v>1857</v>
      </c>
      <c r="F280" t="s" s="18">
        <v>313</v>
      </c>
      <c r="G280" t="s" s="18">
        <v>1858</v>
      </c>
      <c r="H280" s="19">
        <v>10270</v>
      </c>
      <c r="I280" t="s" s="18">
        <v>477</v>
      </c>
      <c r="J280" t="s" s="18">
        <v>35</v>
      </c>
      <c r="K280" t="s" s="18">
        <v>1859</v>
      </c>
      <c r="L280" t="s" s="20">
        <v>46</v>
      </c>
      <c r="M280" t="s" s="12">
        <v>157</v>
      </c>
      <c r="N280" t="s" s="21">
        <v>26</v>
      </c>
      <c r="O280" t="s" s="18">
        <v>26</v>
      </c>
      <c r="P280" t="s" s="18">
        <v>25</v>
      </c>
      <c r="Q280" s="14"/>
      <c r="R280" s="14"/>
      <c r="S280" s="14"/>
      <c r="T280" s="14"/>
      <c r="U280" s="14"/>
      <c r="V280" s="6"/>
      <c r="W280" s="6"/>
      <c r="X280" s="6"/>
      <c r="Y280" s="6"/>
      <c r="Z280" s="6"/>
    </row>
    <row r="281" ht="30.6" customHeight="1">
      <c r="A281" t="s" s="7">
        <v>1860</v>
      </c>
      <c r="B281" t="s" s="49">
        <v>1861</v>
      </c>
      <c r="C281" t="s" s="50">
        <v>1862</v>
      </c>
      <c r="D281" s="19">
        <v>8122044567</v>
      </c>
      <c r="E281" t="s" s="18">
        <v>1104</v>
      </c>
      <c r="F281" t="s" s="18">
        <v>1863</v>
      </c>
      <c r="G281" t="s" s="18">
        <v>1864</v>
      </c>
      <c r="H281" s="19">
        <v>40132</v>
      </c>
      <c r="I281" t="s" s="18">
        <v>196</v>
      </c>
      <c r="J281" t="s" s="18">
        <v>35</v>
      </c>
      <c r="K281" t="s" s="18">
        <v>652</v>
      </c>
      <c r="L281" t="s" s="20">
        <v>23</v>
      </c>
      <c r="M281" t="s" s="12">
        <v>20</v>
      </c>
      <c r="N281" t="s" s="21">
        <v>20</v>
      </c>
      <c r="O281" t="s" s="18">
        <v>20</v>
      </c>
      <c r="P281" t="s" s="18">
        <v>20</v>
      </c>
      <c r="Q281" s="14"/>
      <c r="R281" s="14"/>
      <c r="S281" s="14"/>
      <c r="T281" s="14"/>
      <c r="U281" s="14"/>
      <c r="V281" s="6"/>
      <c r="W281" s="6"/>
      <c r="X281" s="6"/>
      <c r="Y281" s="6"/>
      <c r="Z281" s="6"/>
    </row>
    <row r="282" ht="30.6" customHeight="1">
      <c r="A282" t="s" s="7">
        <v>1865</v>
      </c>
      <c r="B282" t="s" s="8">
        <v>660</v>
      </c>
      <c r="C282" t="s" s="16">
        <v>1866</v>
      </c>
      <c r="D282" t="s" s="18">
        <f>"+6281226577651"</f>
        <v>1867</v>
      </c>
      <c r="E282" t="s" s="18">
        <v>606</v>
      </c>
      <c r="F282" t="s" s="18">
        <v>1868</v>
      </c>
      <c r="G282" t="s" s="18">
        <v>1869</v>
      </c>
      <c r="H282" s="19">
        <v>55281</v>
      </c>
      <c r="I282" t="s" s="18">
        <v>212</v>
      </c>
      <c r="J282" t="s" s="18">
        <v>35</v>
      </c>
      <c r="K282" t="s" s="18">
        <v>1870</v>
      </c>
      <c r="L282" t="s" s="20">
        <v>46</v>
      </c>
      <c r="M282" t="s" s="12">
        <v>57</v>
      </c>
      <c r="N282" t="s" s="21">
        <v>26</v>
      </c>
      <c r="O282" t="s" s="18">
        <v>26</v>
      </c>
      <c r="P282" t="s" s="18">
        <v>20</v>
      </c>
      <c r="Q282" s="14"/>
      <c r="R282" s="14"/>
      <c r="S282" s="14"/>
      <c r="T282" s="14"/>
      <c r="U282" s="14"/>
      <c r="V282" s="6"/>
      <c r="W282" s="6"/>
      <c r="X282" s="6"/>
      <c r="Y282" s="6"/>
      <c r="Z282" s="6"/>
    </row>
    <row r="283" ht="30.6" customHeight="1">
      <c r="A283" t="s" s="7">
        <v>1871</v>
      </c>
      <c r="B283" t="s" s="15">
        <v>1872</v>
      </c>
      <c r="C283" t="s" s="16">
        <v>1873</v>
      </c>
      <c r="D283" t="s" s="18">
        <f>"+628157649229"</f>
        <v>1874</v>
      </c>
      <c r="E283" t="s" s="18">
        <v>80</v>
      </c>
      <c r="F283" t="s" s="18">
        <v>1875</v>
      </c>
      <c r="G283" t="s" s="18">
        <v>1876</v>
      </c>
      <c r="H283" s="19">
        <v>50275</v>
      </c>
      <c r="I283" t="s" s="18">
        <v>83</v>
      </c>
      <c r="J283" t="s" s="18">
        <v>35</v>
      </c>
      <c r="K283" t="s" s="18">
        <v>1877</v>
      </c>
      <c r="L283" t="s" s="20">
        <v>23</v>
      </c>
      <c r="M283" t="s" s="12">
        <v>130</v>
      </c>
      <c r="N283" t="s" s="21">
        <v>26</v>
      </c>
      <c r="O283" t="s" s="18">
        <v>26</v>
      </c>
      <c r="P283" t="s" s="18">
        <v>26</v>
      </c>
      <c r="Q283" s="14"/>
      <c r="R283" s="14"/>
      <c r="S283" s="14"/>
      <c r="T283" s="14"/>
      <c r="U283" s="14"/>
      <c r="V283" s="14"/>
      <c r="W283" s="14"/>
      <c r="X283" s="14"/>
      <c r="Y283" s="6"/>
      <c r="Z283" s="6"/>
    </row>
    <row r="284" ht="30.6" customHeight="1">
      <c r="A284" t="s" s="7">
        <v>1878</v>
      </c>
      <c r="B284" t="s" s="15">
        <v>1879</v>
      </c>
      <c r="C284" t="s" s="16">
        <v>1880</v>
      </c>
      <c r="D284" t="s" s="18">
        <f>"0652635527"</f>
        <v>1881</v>
      </c>
      <c r="E284" t="s" s="18">
        <v>578</v>
      </c>
      <c r="F284" t="s" s="18">
        <v>1882</v>
      </c>
      <c r="G284" t="s" s="18">
        <v>1883</v>
      </c>
      <c r="H284" s="19">
        <v>59300</v>
      </c>
      <c r="I284" t="s" s="18">
        <v>1884</v>
      </c>
      <c r="J284" t="s" s="18">
        <v>22</v>
      </c>
      <c r="K284" t="s" s="18">
        <v>1885</v>
      </c>
      <c r="L284" t="s" s="20">
        <v>23</v>
      </c>
      <c r="M284" t="s" s="12">
        <v>100</v>
      </c>
      <c r="N284" t="s" s="21">
        <v>26</v>
      </c>
      <c r="O284" t="s" s="18">
        <v>26</v>
      </c>
      <c r="P284" t="s" s="18">
        <v>26</v>
      </c>
      <c r="Q284" s="14"/>
      <c r="R284" s="14"/>
      <c r="S284" s="14"/>
      <c r="T284" s="14"/>
      <c r="U284" s="14"/>
      <c r="V284" s="6"/>
      <c r="W284" s="6"/>
      <c r="X284" s="6"/>
      <c r="Y284" s="6"/>
      <c r="Z284" s="6"/>
    </row>
    <row r="285" ht="30.6" customHeight="1">
      <c r="A285" t="s" s="7">
        <v>1886</v>
      </c>
      <c r="B285" t="s" s="15">
        <v>1887</v>
      </c>
      <c r="C285" t="s" s="16">
        <v>1888</v>
      </c>
      <c r="D285" t="s" s="18">
        <f>"+628115776161"</f>
        <v>1889</v>
      </c>
      <c r="E285" t="s" s="18">
        <v>117</v>
      </c>
      <c r="F285" t="s" s="18">
        <v>276</v>
      </c>
      <c r="G285" t="s" s="18">
        <v>277</v>
      </c>
      <c r="H285" s="19">
        <v>78124</v>
      </c>
      <c r="I285" t="s" s="18">
        <v>120</v>
      </c>
      <c r="J285" t="s" s="18">
        <v>35</v>
      </c>
      <c r="K285" t="s" s="18">
        <v>1890</v>
      </c>
      <c r="L285" t="s" s="20">
        <v>23</v>
      </c>
      <c r="M285" t="s" s="12">
        <v>47</v>
      </c>
      <c r="N285" t="s" s="21">
        <v>26</v>
      </c>
      <c r="O285" t="s" s="18">
        <v>26</v>
      </c>
      <c r="P285" t="s" s="18">
        <v>25</v>
      </c>
      <c r="Q285" s="14"/>
      <c r="R285" s="14"/>
      <c r="S285" s="14"/>
      <c r="T285" s="14"/>
      <c r="U285" s="14"/>
      <c r="V285" s="6"/>
      <c r="W285" s="6"/>
      <c r="X285" s="6"/>
      <c r="Y285" s="6"/>
      <c r="Z285" s="6"/>
    </row>
    <row r="286" ht="30.6" customHeight="1">
      <c r="A286" t="s" s="7">
        <v>1891</v>
      </c>
      <c r="B286" t="s" s="15">
        <v>1891</v>
      </c>
      <c r="C286" t="s" s="16">
        <v>1892</v>
      </c>
      <c r="D286" t="s" s="18">
        <f t="shared" si="28"/>
        <v>254</v>
      </c>
      <c r="E286" t="s" s="18">
        <v>255</v>
      </c>
      <c r="F286" t="s" s="18">
        <v>1893</v>
      </c>
      <c r="G286" t="s" s="18">
        <v>257</v>
      </c>
      <c r="H286" s="19">
        <v>55183</v>
      </c>
      <c r="I286" t="s" s="18">
        <v>212</v>
      </c>
      <c r="J286" t="s" s="18">
        <v>35</v>
      </c>
      <c r="K286" t="s" s="18">
        <v>1894</v>
      </c>
      <c r="L286" t="s" s="20">
        <v>23</v>
      </c>
      <c r="M286" t="s" s="12">
        <v>47</v>
      </c>
      <c r="N286" t="s" s="21">
        <v>26</v>
      </c>
      <c r="O286" t="s" s="18">
        <v>26</v>
      </c>
      <c r="P286" t="s" s="18">
        <v>25</v>
      </c>
      <c r="Q286" s="14"/>
      <c r="R286" s="14"/>
      <c r="S286" s="14"/>
      <c r="T286" s="14"/>
      <c r="U286" s="14"/>
      <c r="V286" s="14"/>
      <c r="W286" s="14"/>
      <c r="X286" s="14"/>
      <c r="Y286" s="6"/>
      <c r="Z286" s="6"/>
    </row>
    <row r="287" ht="44.6" customHeight="1">
      <c r="A287" t="s" s="7">
        <v>1895</v>
      </c>
      <c r="B287" t="s" s="15">
        <v>1896</v>
      </c>
      <c r="C287" t="s" s="16">
        <v>1897</v>
      </c>
      <c r="D287" s="19">
        <v>6287705550717</v>
      </c>
      <c r="E287" t="s" s="18">
        <v>1898</v>
      </c>
      <c r="F287" t="s" s="18">
        <v>1899</v>
      </c>
      <c r="G287" t="s" s="18">
        <v>1900</v>
      </c>
      <c r="H287" s="19">
        <v>40135</v>
      </c>
      <c r="I287" t="s" s="18">
        <v>196</v>
      </c>
      <c r="J287" t="s" s="18">
        <v>35</v>
      </c>
      <c r="K287" t="s" s="18">
        <v>950</v>
      </c>
      <c r="L287" t="s" s="20">
        <v>1901</v>
      </c>
      <c r="M287" t="s" s="12">
        <v>47</v>
      </c>
      <c r="N287" t="s" s="21">
        <v>26</v>
      </c>
      <c r="O287" t="s" s="18">
        <v>26</v>
      </c>
      <c r="P287" t="s" s="18">
        <v>25</v>
      </c>
      <c r="Q287" s="14"/>
      <c r="R287" s="14"/>
      <c r="S287" s="14"/>
      <c r="T287" s="14"/>
      <c r="U287" s="14"/>
      <c r="V287" s="6"/>
      <c r="W287" s="6"/>
      <c r="X287" s="6"/>
      <c r="Y287" s="6"/>
      <c r="Z287" s="6"/>
    </row>
    <row r="288" ht="30.6" customHeight="1">
      <c r="A288" t="s" s="7">
        <v>1902</v>
      </c>
      <c r="B288" t="s" s="15">
        <v>1903</v>
      </c>
      <c r="C288" t="s" s="16">
        <v>1463</v>
      </c>
      <c r="D288" s="19">
        <v>81320395044</v>
      </c>
      <c r="E288" t="s" s="18">
        <v>940</v>
      </c>
      <c r="F288" t="s" s="18">
        <v>1904</v>
      </c>
      <c r="G288" t="s" s="18">
        <v>1466</v>
      </c>
      <c r="H288" s="19">
        <v>40559</v>
      </c>
      <c r="I288" t="s" s="18">
        <v>527</v>
      </c>
      <c r="J288" t="s" s="18">
        <v>35</v>
      </c>
      <c r="K288" t="s" s="18">
        <v>20</v>
      </c>
      <c r="L288" t="s" s="20">
        <v>23</v>
      </c>
      <c r="M288" t="s" s="12">
        <v>24</v>
      </c>
      <c r="N288" t="s" s="21">
        <v>26</v>
      </c>
      <c r="O288" t="s" s="18">
        <v>26</v>
      </c>
      <c r="P288" t="s" s="18">
        <v>25</v>
      </c>
      <c r="Q288" s="14"/>
      <c r="R288" s="14"/>
      <c r="S288" s="14"/>
      <c r="T288" s="14"/>
      <c r="U288" s="14"/>
      <c r="V288" s="6"/>
      <c r="W288" s="6"/>
      <c r="X288" s="6"/>
      <c r="Y288" s="6"/>
      <c r="Z288" s="6"/>
    </row>
    <row r="289" ht="30.6" customHeight="1">
      <c r="A289" t="s" s="7">
        <v>1905</v>
      </c>
      <c r="B289" t="s" s="27">
        <v>1906</v>
      </c>
      <c r="C289" t="s" s="16">
        <v>1907</v>
      </c>
      <c r="D289" t="s" s="18">
        <f>"+628121406890"</f>
        <v>1908</v>
      </c>
      <c r="E289" t="s" s="18">
        <v>751</v>
      </c>
      <c r="F289" t="s" s="18">
        <v>1909</v>
      </c>
      <c r="G289" t="s" s="18">
        <v>753</v>
      </c>
      <c r="H289" s="19">
        <v>45132</v>
      </c>
      <c r="I289" t="s" s="18">
        <v>754</v>
      </c>
      <c r="J289" t="s" s="18">
        <v>35</v>
      </c>
      <c r="K289" t="s" s="18">
        <v>1910</v>
      </c>
      <c r="L289" t="s" s="20">
        <v>46</v>
      </c>
      <c r="M289" t="s" s="12">
        <v>259</v>
      </c>
      <c r="N289" t="s" s="21">
        <v>26</v>
      </c>
      <c r="O289" t="s" s="18">
        <v>26</v>
      </c>
      <c r="P289" t="s" s="18">
        <v>25</v>
      </c>
      <c r="Q289" s="14"/>
      <c r="R289" s="14"/>
      <c r="S289" s="14"/>
      <c r="T289" s="14"/>
      <c r="U289" s="14"/>
      <c r="V289" s="14"/>
      <c r="W289" s="14"/>
      <c r="X289" s="14"/>
      <c r="Y289" s="6"/>
      <c r="Z289" s="6"/>
    </row>
    <row r="290" ht="30.6" customHeight="1">
      <c r="A290" t="s" s="7">
        <v>1911</v>
      </c>
      <c r="B290" t="s" s="58">
        <v>1912</v>
      </c>
      <c r="C290" t="s" s="50">
        <v>1913</v>
      </c>
      <c r="D290" t="s" s="18">
        <f>"+6281321013363"</f>
        <v>1914</v>
      </c>
      <c r="E290" t="s" s="18">
        <v>940</v>
      </c>
      <c r="F290" t="s" s="18">
        <v>1915</v>
      </c>
      <c r="G290" t="s" s="18">
        <v>942</v>
      </c>
      <c r="H290" s="19">
        <v>40154</v>
      </c>
      <c r="I290" t="s" s="18">
        <v>196</v>
      </c>
      <c r="J290" t="s" s="18">
        <v>35</v>
      </c>
      <c r="K290" t="s" s="18">
        <v>1916</v>
      </c>
      <c r="L290" t="s" s="20">
        <v>23</v>
      </c>
      <c r="M290" t="s" s="12">
        <v>24</v>
      </c>
      <c r="N290" t="s" s="21">
        <v>25</v>
      </c>
      <c r="O290" t="s" s="18">
        <v>25</v>
      </c>
      <c r="P290" t="s" s="18">
        <v>25</v>
      </c>
      <c r="Q290" s="14"/>
      <c r="R290" s="14"/>
      <c r="S290" s="14"/>
      <c r="T290" s="14"/>
      <c r="U290" s="14"/>
      <c r="V290" s="14"/>
      <c r="W290" s="14"/>
      <c r="X290" s="14"/>
      <c r="Y290" s="6"/>
      <c r="Z290" s="6"/>
    </row>
    <row r="291" ht="30.6" customHeight="1">
      <c r="A291" t="s" s="7">
        <v>1917</v>
      </c>
      <c r="B291" t="s" s="8">
        <v>114</v>
      </c>
      <c r="C291" t="s" s="16">
        <v>1918</v>
      </c>
      <c r="D291" t="s" s="18">
        <f>"+33750580550"</f>
        <v>1919</v>
      </c>
      <c r="E291" t="s" s="18">
        <v>423</v>
      </c>
      <c r="F291" t="s" s="18">
        <v>1920</v>
      </c>
      <c r="G291" t="s" s="18">
        <v>1921</v>
      </c>
      <c r="H291" s="19">
        <v>59300</v>
      </c>
      <c r="I291" t="s" s="18">
        <v>44</v>
      </c>
      <c r="J291" t="s" s="18">
        <v>22</v>
      </c>
      <c r="K291" t="s" s="18">
        <v>20</v>
      </c>
      <c r="L291" t="s" s="20">
        <v>23</v>
      </c>
      <c r="M291" t="s" s="12">
        <v>20</v>
      </c>
      <c r="N291" t="s" s="21">
        <v>26</v>
      </c>
      <c r="O291" t="s" s="18">
        <v>26</v>
      </c>
      <c r="P291" t="s" s="18">
        <v>25</v>
      </c>
      <c r="Q291" s="14"/>
      <c r="R291" s="14"/>
      <c r="S291" s="14"/>
      <c r="T291" s="14"/>
      <c r="U291" s="14"/>
      <c r="V291" s="6"/>
      <c r="W291" s="6"/>
      <c r="X291" s="6"/>
      <c r="Y291" s="6"/>
      <c r="Z291" s="6"/>
    </row>
    <row r="292" ht="30.6" customHeight="1">
      <c r="A292" t="s" s="7">
        <v>1922</v>
      </c>
      <c r="B292" t="s" s="15">
        <v>1923</v>
      </c>
      <c r="C292" t="s" s="16">
        <v>1924</v>
      </c>
      <c r="D292" t="s" s="18">
        <f>"+628117970046"</f>
        <v>1925</v>
      </c>
      <c r="E292" t="s" s="18">
        <v>1926</v>
      </c>
      <c r="F292" t="s" s="18">
        <v>744</v>
      </c>
      <c r="G292" t="s" s="18">
        <v>1927</v>
      </c>
      <c r="H292" s="19">
        <v>35145</v>
      </c>
      <c r="I292" t="s" s="18">
        <v>1000</v>
      </c>
      <c r="J292" t="s" s="18">
        <v>35</v>
      </c>
      <c r="K292" t="s" s="18">
        <v>652</v>
      </c>
      <c r="L292" t="s" s="20">
        <v>23</v>
      </c>
      <c r="M292" t="s" s="12">
        <v>47</v>
      </c>
      <c r="N292" t="s" s="21">
        <v>26</v>
      </c>
      <c r="O292" t="s" s="18">
        <v>26</v>
      </c>
      <c r="P292" t="s" s="18">
        <v>25</v>
      </c>
      <c r="Q292" s="14"/>
      <c r="R292" s="14"/>
      <c r="S292" s="14"/>
      <c r="T292" s="14"/>
      <c r="U292" s="14"/>
      <c r="V292" s="14"/>
      <c r="W292" s="14"/>
      <c r="X292" s="14"/>
      <c r="Y292" s="6"/>
      <c r="Z292" s="6"/>
    </row>
    <row r="293" ht="30.6" customHeight="1">
      <c r="A293" t="s" s="7">
        <v>1928</v>
      </c>
      <c r="B293" t="s" s="15">
        <v>1929</v>
      </c>
      <c r="C293" t="s" s="16">
        <v>1930</v>
      </c>
      <c r="D293" t="s" s="18">
        <f>"+628112288706"</f>
        <v>1931</v>
      </c>
      <c r="E293" t="s" s="18">
        <v>892</v>
      </c>
      <c r="F293" t="s" s="18">
        <v>20</v>
      </c>
      <c r="G293" t="s" s="18">
        <v>1438</v>
      </c>
      <c r="H293" s="19">
        <v>11440</v>
      </c>
      <c r="I293" t="s" s="18">
        <v>477</v>
      </c>
      <c r="J293" t="s" s="18">
        <v>35</v>
      </c>
      <c r="K293" t="s" s="18">
        <v>156</v>
      </c>
      <c r="L293" t="s" s="20">
        <v>23</v>
      </c>
      <c r="M293" t="s" s="12">
        <v>47</v>
      </c>
      <c r="N293" t="s" s="21">
        <v>25</v>
      </c>
      <c r="O293" t="s" s="18">
        <v>26</v>
      </c>
      <c r="P293" t="s" s="18">
        <v>26</v>
      </c>
      <c r="Q293" s="14"/>
      <c r="R293" s="14"/>
      <c r="S293" s="14"/>
      <c r="T293" s="14"/>
      <c r="U293" s="14"/>
      <c r="V293" s="6"/>
      <c r="W293" s="6"/>
      <c r="X293" s="6"/>
      <c r="Y293" s="6"/>
      <c r="Z293" s="6"/>
    </row>
    <row r="294" ht="16.6" customHeight="1">
      <c r="A294" t="s" s="7">
        <v>1932</v>
      </c>
      <c r="B294" t="s" s="15">
        <v>1933</v>
      </c>
      <c r="C294" t="s" s="16">
        <v>1934</v>
      </c>
      <c r="D294" t="s" s="18">
        <f>"+628112404312"</f>
        <v>1935</v>
      </c>
      <c r="E294" t="s" s="18">
        <v>751</v>
      </c>
      <c r="F294" t="s" s="18">
        <v>1373</v>
      </c>
      <c r="G294" t="s" s="18">
        <v>753</v>
      </c>
      <c r="H294" s="19">
        <v>45132</v>
      </c>
      <c r="I294" t="s" s="28">
        <v>754</v>
      </c>
      <c r="J294" t="s" s="18">
        <v>35</v>
      </c>
      <c r="K294" t="s" s="18">
        <v>1936</v>
      </c>
      <c r="L294" t="s" s="20">
        <v>46</v>
      </c>
      <c r="M294" t="s" s="12">
        <v>24</v>
      </c>
      <c r="N294" t="s" s="21">
        <v>26</v>
      </c>
      <c r="O294" t="s" s="18">
        <v>26</v>
      </c>
      <c r="P294" t="s" s="18">
        <v>25</v>
      </c>
      <c r="Q294" s="14"/>
      <c r="R294" s="14"/>
      <c r="S294" s="14"/>
      <c r="T294" s="14"/>
      <c r="U294" s="14"/>
      <c r="V294" s="14"/>
      <c r="W294" s="14"/>
      <c r="X294" s="14"/>
      <c r="Y294" s="6"/>
      <c r="Z294" s="6"/>
    </row>
    <row r="295" ht="30.6" customHeight="1">
      <c r="A295" t="s" s="7">
        <v>1937</v>
      </c>
      <c r="B295" t="s" s="15">
        <v>1938</v>
      </c>
      <c r="C295" t="s" s="16">
        <v>1939</v>
      </c>
      <c r="D295" t="s" s="18">
        <f>"+628123301210"</f>
        <v>1940</v>
      </c>
      <c r="E295" t="s" s="18">
        <v>1941</v>
      </c>
      <c r="F295" t="s" s="18">
        <v>1942</v>
      </c>
      <c r="G295" t="s" s="18">
        <v>1943</v>
      </c>
      <c r="H295" s="59">
        <v>65145</v>
      </c>
      <c r="I295" t="s" s="60">
        <v>1944</v>
      </c>
      <c r="J295" t="s" s="21">
        <v>35</v>
      </c>
      <c r="K295" t="s" s="18">
        <v>1945</v>
      </c>
      <c r="L295" t="s" s="20">
        <v>23</v>
      </c>
      <c r="M295" t="s" s="12">
        <v>24</v>
      </c>
      <c r="N295" t="s" s="21">
        <v>26</v>
      </c>
      <c r="O295" t="s" s="18">
        <v>26</v>
      </c>
      <c r="P295" t="s" s="18">
        <v>26</v>
      </c>
      <c r="Q295" s="14"/>
      <c r="R295" s="14"/>
      <c r="S295" s="14"/>
      <c r="T295" s="14"/>
      <c r="U295" s="14"/>
      <c r="V295" s="6"/>
      <c r="W295" s="6"/>
      <c r="X295" s="6"/>
      <c r="Y295" s="6"/>
      <c r="Z295" s="6"/>
    </row>
    <row r="296" ht="30.6" customHeight="1">
      <c r="A296" t="s" s="7">
        <v>1946</v>
      </c>
      <c r="B296" t="s" s="15">
        <v>1947</v>
      </c>
      <c r="C296" t="s" s="16">
        <v>1948</v>
      </c>
      <c r="D296" t="s" s="18">
        <f>"+6281342753868"</f>
        <v>1949</v>
      </c>
      <c r="E296" t="s" s="18">
        <v>852</v>
      </c>
      <c r="F296" t="s" s="18">
        <v>1950</v>
      </c>
      <c r="G296" t="s" s="18">
        <v>854</v>
      </c>
      <c r="H296" s="19">
        <v>97233</v>
      </c>
      <c r="I296" t="s" s="10">
        <v>855</v>
      </c>
      <c r="J296" t="s" s="18">
        <v>35</v>
      </c>
      <c r="K296" t="s" s="18">
        <v>1951</v>
      </c>
      <c r="L296" t="s" s="20">
        <v>23</v>
      </c>
      <c r="M296" t="s" s="12">
        <v>130</v>
      </c>
      <c r="N296" t="s" s="21">
        <v>26</v>
      </c>
      <c r="O296" t="s" s="18">
        <v>26</v>
      </c>
      <c r="P296" t="s" s="18">
        <v>25</v>
      </c>
      <c r="Q296" s="14"/>
      <c r="R296" s="14"/>
      <c r="S296" s="14"/>
      <c r="T296" s="14"/>
      <c r="U296" s="14"/>
      <c r="V296" s="6"/>
      <c r="W296" s="6"/>
      <c r="X296" s="6"/>
      <c r="Y296" s="6"/>
      <c r="Z296" s="6"/>
    </row>
    <row r="297" ht="30.6" customHeight="1">
      <c r="A297" t="s" s="7">
        <v>1952</v>
      </c>
      <c r="B297" t="s" s="15">
        <v>1953</v>
      </c>
      <c r="C297" t="s" s="16">
        <v>1954</v>
      </c>
      <c r="D297" t="s" s="18">
        <f>"+628111173827"</f>
        <v>1955</v>
      </c>
      <c r="E297" t="s" s="18">
        <v>1956</v>
      </c>
      <c r="F297" t="s" s="18">
        <v>1957</v>
      </c>
      <c r="G297" t="s" s="18">
        <v>1958</v>
      </c>
      <c r="H297" s="19">
        <v>29124</v>
      </c>
      <c r="I297" t="s" s="18">
        <v>1959</v>
      </c>
      <c r="J297" t="s" s="18">
        <v>35</v>
      </c>
      <c r="K297" t="s" s="18">
        <v>1960</v>
      </c>
      <c r="L297" t="s" s="20">
        <v>23</v>
      </c>
      <c r="M297" t="s" s="12">
        <v>130</v>
      </c>
      <c r="N297" t="s" s="21">
        <v>26</v>
      </c>
      <c r="O297" t="s" s="18">
        <v>26</v>
      </c>
      <c r="P297" t="s" s="18">
        <v>25</v>
      </c>
      <c r="Q297" s="14"/>
      <c r="R297" s="14"/>
      <c r="S297" s="14"/>
      <c r="T297" s="14"/>
      <c r="U297" s="14"/>
      <c r="V297" s="14"/>
      <c r="W297" s="14"/>
      <c r="X297" s="14"/>
      <c r="Y297" s="6"/>
      <c r="Z297" s="6"/>
    </row>
    <row r="298" ht="30.6" customHeight="1">
      <c r="A298" t="s" s="7">
        <v>1961</v>
      </c>
      <c r="B298" t="s" s="15">
        <v>1962</v>
      </c>
      <c r="C298" t="s" s="16">
        <v>1963</v>
      </c>
      <c r="D298" t="s" s="18">
        <f>"0320255167"</f>
        <v>1964</v>
      </c>
      <c r="E298" t="s" s="18">
        <v>982</v>
      </c>
      <c r="F298" t="s" s="18">
        <v>135</v>
      </c>
      <c r="G298" t="s" s="18">
        <v>299</v>
      </c>
      <c r="H298" s="19">
        <v>59313</v>
      </c>
      <c r="I298" t="s" s="18">
        <v>44</v>
      </c>
      <c r="J298" t="s" s="18">
        <v>22</v>
      </c>
      <c r="K298" t="s" s="18">
        <v>1965</v>
      </c>
      <c r="L298" t="s" s="20">
        <v>23</v>
      </c>
      <c r="M298" t="s" s="12">
        <v>75</v>
      </c>
      <c r="N298" t="s" s="21">
        <v>26</v>
      </c>
      <c r="O298" t="s" s="18">
        <v>25</v>
      </c>
      <c r="P298" t="s" s="18">
        <v>25</v>
      </c>
      <c r="Q298" s="14"/>
      <c r="R298" s="14"/>
      <c r="S298" s="14"/>
      <c r="T298" s="14"/>
      <c r="U298" s="14"/>
      <c r="V298" s="6"/>
      <c r="W298" s="6"/>
      <c r="X298" s="6"/>
      <c r="Y298" s="6"/>
      <c r="Z298" s="6"/>
    </row>
    <row r="299" ht="30.6" customHeight="1">
      <c r="A299" t="s" s="7">
        <v>1966</v>
      </c>
      <c r="B299" t="s" s="15">
        <v>1967</v>
      </c>
      <c r="C299" t="s" s="16">
        <v>1968</v>
      </c>
      <c r="D299" t="s" s="18">
        <f>"+6281806060567 "</f>
        <v>1969</v>
      </c>
      <c r="E299" t="s" s="18">
        <v>1336</v>
      </c>
      <c r="F299" t="s" s="18">
        <v>1337</v>
      </c>
      <c r="G299" t="s" s="18">
        <v>265</v>
      </c>
      <c r="H299" s="19">
        <v>10340</v>
      </c>
      <c r="I299" t="s" s="18">
        <v>266</v>
      </c>
      <c r="J299" t="s" s="18">
        <v>35</v>
      </c>
      <c r="K299" t="s" s="18">
        <v>1970</v>
      </c>
      <c r="L299" t="s" s="20">
        <v>20</v>
      </c>
      <c r="M299" t="s" s="12">
        <v>20</v>
      </c>
      <c r="N299" t="s" s="21">
        <v>20</v>
      </c>
      <c r="O299" t="s" s="18">
        <v>20</v>
      </c>
      <c r="P299" t="s" s="18">
        <v>26</v>
      </c>
      <c r="Q299" s="14"/>
      <c r="R299" s="14"/>
      <c r="S299" s="14"/>
      <c r="T299" s="14"/>
      <c r="U299" s="14"/>
      <c r="V299" s="14"/>
      <c r="W299" s="14"/>
      <c r="X299" s="14"/>
      <c r="Y299" s="6"/>
      <c r="Z299" s="6"/>
    </row>
    <row r="300" ht="30.6" customHeight="1">
      <c r="A300" t="s" s="7">
        <v>1971</v>
      </c>
      <c r="B300" t="s" s="15">
        <v>1972</v>
      </c>
      <c r="C300" t="s" s="16">
        <v>1973</v>
      </c>
      <c r="D300" t="s" s="18">
        <f>"+6289521573453"</f>
        <v>1974</v>
      </c>
      <c r="E300" t="s" s="18">
        <v>1975</v>
      </c>
      <c r="F300" t="s" s="18">
        <v>1976</v>
      </c>
      <c r="G300" t="s" s="18">
        <v>1977</v>
      </c>
      <c r="H300" s="19">
        <v>78813</v>
      </c>
      <c r="I300" t="s" s="18">
        <v>1978</v>
      </c>
      <c r="J300" t="s" s="18">
        <v>35</v>
      </c>
      <c r="K300" t="s" s="18">
        <v>20</v>
      </c>
      <c r="L300" t="s" s="20">
        <v>23</v>
      </c>
      <c r="M300" t="s" s="12">
        <v>24</v>
      </c>
      <c r="N300" t="s" s="21">
        <v>26</v>
      </c>
      <c r="O300" t="s" s="18">
        <v>26</v>
      </c>
      <c r="P300" t="s" s="18">
        <v>25</v>
      </c>
      <c r="Q300" s="14"/>
      <c r="R300" s="14"/>
      <c r="S300" s="14"/>
      <c r="T300" s="14"/>
      <c r="U300" s="14"/>
      <c r="V300" s="14"/>
      <c r="W300" s="14"/>
      <c r="X300" s="14"/>
      <c r="Y300" s="6"/>
      <c r="Z300" s="6"/>
    </row>
    <row r="301" ht="30.6" customHeight="1">
      <c r="A301" t="s" s="7">
        <v>1979</v>
      </c>
      <c r="B301" t="s" s="15">
        <v>1980</v>
      </c>
      <c r="C301" t="s" s="16">
        <v>1981</v>
      </c>
      <c r="D301" t="s" s="18">
        <f>"+622123557900"</f>
        <v>1982</v>
      </c>
      <c r="E301" t="s" s="18">
        <v>1983</v>
      </c>
      <c r="F301" t="s" s="18">
        <v>1984</v>
      </c>
      <c r="G301" t="s" s="18">
        <v>1985</v>
      </c>
      <c r="H301" s="19">
        <v>10350</v>
      </c>
      <c r="I301" t="s" s="18">
        <v>477</v>
      </c>
      <c r="J301" t="s" s="18">
        <v>35</v>
      </c>
      <c r="K301" t="s" s="18">
        <v>1986</v>
      </c>
      <c r="L301" t="s" s="20">
        <v>46</v>
      </c>
      <c r="M301" t="s" s="12">
        <v>20</v>
      </c>
      <c r="N301" t="s" s="21">
        <v>26</v>
      </c>
      <c r="O301" t="s" s="18">
        <v>26</v>
      </c>
      <c r="P301" t="s" s="18">
        <v>25</v>
      </c>
      <c r="Q301" s="14"/>
      <c r="R301" s="6"/>
      <c r="S301" s="6"/>
      <c r="T301" s="6"/>
      <c r="U301" s="6"/>
      <c r="V301" s="6"/>
      <c r="W301" s="6"/>
      <c r="X301" s="6"/>
      <c r="Y301" s="6"/>
      <c r="Z301" s="6"/>
    </row>
    <row r="302" ht="44.6" customHeight="1">
      <c r="A302" t="s" s="7">
        <v>1987</v>
      </c>
      <c r="B302" t="s" s="15">
        <v>1988</v>
      </c>
      <c r="C302" t="s" s="16">
        <v>1989</v>
      </c>
      <c r="D302" t="s" s="18">
        <f>"+33768664813"</f>
        <v>1990</v>
      </c>
      <c r="E302" t="s" s="18">
        <v>1991</v>
      </c>
      <c r="F302" t="s" s="18">
        <v>1992</v>
      </c>
      <c r="G302" t="s" s="18">
        <v>1993</v>
      </c>
      <c r="H302" s="19">
        <v>75006</v>
      </c>
      <c r="I302" t="s" s="18">
        <v>363</v>
      </c>
      <c r="J302" t="s" s="18">
        <v>22</v>
      </c>
      <c r="K302" t="s" s="18">
        <v>1994</v>
      </c>
      <c r="L302" t="s" s="20">
        <v>23</v>
      </c>
      <c r="M302" t="s" s="12">
        <v>20</v>
      </c>
      <c r="N302" t="s" s="21">
        <v>25</v>
      </c>
      <c r="O302" t="s" s="18">
        <v>26</v>
      </c>
      <c r="P302" t="s" s="18">
        <v>25</v>
      </c>
      <c r="Q302" s="14"/>
      <c r="R302" s="14"/>
      <c r="S302" s="14"/>
      <c r="T302" s="14"/>
      <c r="U302" s="14"/>
      <c r="V302" s="6"/>
      <c r="W302" s="6"/>
      <c r="X302" s="6"/>
      <c r="Y302" s="6"/>
      <c r="Z302" s="6"/>
    </row>
    <row r="303" ht="30.6" customHeight="1">
      <c r="A303" t="s" s="7">
        <v>1995</v>
      </c>
      <c r="B303" t="s" s="15">
        <v>1996</v>
      </c>
      <c r="C303" t="s" s="16">
        <v>1997</v>
      </c>
      <c r="D303" t="s" s="18">
        <f>"+33478337997"</f>
        <v>1998</v>
      </c>
      <c r="E303" t="s" s="18">
        <v>1999</v>
      </c>
      <c r="F303" t="s" s="18">
        <v>2000</v>
      </c>
      <c r="G303" t="s" s="18">
        <v>2001</v>
      </c>
      <c r="H303" s="19">
        <v>69134</v>
      </c>
      <c r="I303" t="s" s="18">
        <v>2002</v>
      </c>
      <c r="J303" t="s" s="18">
        <v>22</v>
      </c>
      <c r="K303" t="s" s="18">
        <v>2003</v>
      </c>
      <c r="L303" t="s" s="20">
        <v>23</v>
      </c>
      <c r="M303" t="s" s="12">
        <v>24</v>
      </c>
      <c r="N303" t="s" s="24">
        <v>25</v>
      </c>
      <c r="O303" t="s" s="25">
        <v>26</v>
      </c>
      <c r="P303" t="s" s="25">
        <v>25</v>
      </c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30.6" customHeight="1">
      <c r="A304" t="s" s="7">
        <v>2004</v>
      </c>
      <c r="B304" t="s" s="15">
        <v>2005</v>
      </c>
      <c r="C304" t="s" s="16">
        <v>2006</v>
      </c>
      <c r="D304" t="s" s="18">
        <f>"+6281317970546"</f>
        <v>2007</v>
      </c>
      <c r="E304" t="s" s="18">
        <v>209</v>
      </c>
      <c r="F304" t="s" s="18">
        <v>2008</v>
      </c>
      <c r="G304" t="s" s="18">
        <v>698</v>
      </c>
      <c r="H304" s="19">
        <v>16911</v>
      </c>
      <c r="I304" t="s" s="18">
        <v>699</v>
      </c>
      <c r="J304" t="s" s="18">
        <v>35</v>
      </c>
      <c r="K304" t="s" s="18">
        <v>1025</v>
      </c>
      <c r="L304" t="s" s="20">
        <v>46</v>
      </c>
      <c r="M304" t="s" s="12">
        <v>20</v>
      </c>
      <c r="N304" t="s" s="21">
        <v>20</v>
      </c>
      <c r="O304" t="s" s="18">
        <v>20</v>
      </c>
      <c r="P304" t="s" s="18">
        <v>26</v>
      </c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30.6" customHeight="1">
      <c r="A305" t="s" s="7">
        <v>2009</v>
      </c>
      <c r="B305" t="s" s="15">
        <v>2010</v>
      </c>
      <c r="C305" t="s" s="16">
        <v>2011</v>
      </c>
      <c r="D305" t="s" s="18">
        <f>"+62- 082268296259"</f>
        <v>2012</v>
      </c>
      <c r="E305" t="s" s="18">
        <v>997</v>
      </c>
      <c r="F305" t="s" s="18">
        <v>641</v>
      </c>
      <c r="G305" t="s" s="18">
        <v>1580</v>
      </c>
      <c r="H305" s="19">
        <v>35145</v>
      </c>
      <c r="I305" t="s" s="18">
        <v>1581</v>
      </c>
      <c r="J305" t="s" s="18">
        <v>35</v>
      </c>
      <c r="K305" t="s" s="18">
        <v>2013</v>
      </c>
      <c r="L305" t="s" s="20">
        <v>23</v>
      </c>
      <c r="M305" t="s" s="12">
        <v>24</v>
      </c>
      <c r="N305" t="s" s="21">
        <v>26</v>
      </c>
      <c r="O305" t="s" s="18">
        <v>26</v>
      </c>
      <c r="P305" t="s" s="18">
        <v>25</v>
      </c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30.6" customHeight="1">
      <c r="A306" t="s" s="7">
        <v>2014</v>
      </c>
      <c r="B306" t="s" s="15">
        <v>1138</v>
      </c>
      <c r="C306" t="s" s="16">
        <v>2015</v>
      </c>
      <c r="D306" t="s" s="18">
        <f>"+628112540689"</f>
        <v>2016</v>
      </c>
      <c r="E306" t="s" s="18">
        <v>2017</v>
      </c>
      <c r="F306" t="s" s="18">
        <v>2018</v>
      </c>
      <c r="G306" t="s" s="18">
        <v>2019</v>
      </c>
      <c r="H306" s="19">
        <v>57126</v>
      </c>
      <c r="I306" t="s" s="18">
        <v>2020</v>
      </c>
      <c r="J306" t="s" s="18">
        <v>35</v>
      </c>
      <c r="K306" t="s" s="18">
        <v>36</v>
      </c>
      <c r="L306" t="s" s="20">
        <v>23</v>
      </c>
      <c r="M306" t="s" s="12">
        <v>157</v>
      </c>
      <c r="N306" t="s" s="21">
        <v>26</v>
      </c>
      <c r="O306" t="s" s="18">
        <v>26</v>
      </c>
      <c r="P306" t="s" s="18">
        <v>26</v>
      </c>
      <c r="Q306" s="14"/>
      <c r="R306" s="6"/>
      <c r="S306" s="6"/>
      <c r="T306" s="6"/>
      <c r="U306" s="6"/>
      <c r="V306" s="6"/>
      <c r="W306" s="6"/>
      <c r="X306" s="6"/>
      <c r="Y306" s="6"/>
      <c r="Z306" s="6"/>
    </row>
    <row r="307" ht="30.6" customHeight="1">
      <c r="A307" t="s" s="7">
        <v>2021</v>
      </c>
      <c r="B307" t="s" s="15">
        <v>2022</v>
      </c>
      <c r="C307" t="s" s="16">
        <v>2023</v>
      </c>
      <c r="D307" t="s" s="18">
        <f>" +628122615528"</f>
        <v>2024</v>
      </c>
      <c r="E307" t="s" s="18">
        <v>2025</v>
      </c>
      <c r="F307" t="s" s="18">
        <v>276</v>
      </c>
      <c r="G307" t="s" s="18">
        <v>2026</v>
      </c>
      <c r="H307" s="19">
        <v>63514</v>
      </c>
      <c r="I307" t="s" s="18">
        <v>2027</v>
      </c>
      <c r="J307" t="s" s="18">
        <v>35</v>
      </c>
      <c r="K307" t="s" s="18">
        <v>36</v>
      </c>
      <c r="L307" t="s" s="20">
        <v>23</v>
      </c>
      <c r="M307" t="s" s="12">
        <v>47</v>
      </c>
      <c r="N307" t="s" s="21">
        <v>26</v>
      </c>
      <c r="O307" t="s" s="18">
        <v>25</v>
      </c>
      <c r="P307" t="s" s="18">
        <v>25</v>
      </c>
      <c r="Q307" s="14"/>
      <c r="R307" s="14"/>
      <c r="S307" s="14"/>
      <c r="T307" s="14"/>
      <c r="U307" s="14"/>
      <c r="V307" s="14"/>
      <c r="W307" s="14"/>
      <c r="X307" s="14"/>
      <c r="Y307" s="6"/>
      <c r="Z307" s="6"/>
    </row>
    <row r="308" ht="30.6" customHeight="1">
      <c r="A308" t="s" s="7">
        <v>2028</v>
      </c>
      <c r="B308" t="s" s="15">
        <v>2029</v>
      </c>
      <c r="C308" t="s" s="16">
        <v>2030</v>
      </c>
      <c r="D308" t="s" s="18">
        <f>"+628113891807"</f>
        <v>2031</v>
      </c>
      <c r="E308" t="s" s="18">
        <v>2032</v>
      </c>
      <c r="F308" t="s" s="18">
        <v>2033</v>
      </c>
      <c r="G308" t="s" s="18">
        <v>2034</v>
      </c>
      <c r="H308" s="19">
        <v>80239</v>
      </c>
      <c r="I308" t="s" s="18">
        <v>432</v>
      </c>
      <c r="J308" t="s" s="18">
        <v>35</v>
      </c>
      <c r="K308" t="s" s="18">
        <v>2035</v>
      </c>
      <c r="L308" t="s" s="20">
        <v>23</v>
      </c>
      <c r="M308" t="s" s="12">
        <v>100</v>
      </c>
      <c r="N308" t="s" s="21">
        <v>26</v>
      </c>
      <c r="O308" t="s" s="18">
        <v>26</v>
      </c>
      <c r="P308" t="s" s="18">
        <v>25</v>
      </c>
      <c r="Q308" s="14"/>
      <c r="R308" s="14"/>
      <c r="S308" s="14"/>
      <c r="T308" s="14"/>
      <c r="U308" s="14"/>
      <c r="V308" s="6"/>
      <c r="W308" s="6"/>
      <c r="X308" s="6"/>
      <c r="Y308" s="6"/>
      <c r="Z308" s="6"/>
    </row>
    <row r="309" ht="30.6" customHeight="1">
      <c r="A309" t="s" s="7">
        <v>2036</v>
      </c>
      <c r="B309" t="s" s="15">
        <v>2037</v>
      </c>
      <c r="C309" t="s" s="16">
        <v>2038</v>
      </c>
      <c r="D309" t="s" s="18">
        <f>"0771645659"</f>
        <v>2039</v>
      </c>
      <c r="E309" t="s" s="18">
        <v>861</v>
      </c>
      <c r="F309" t="s" s="18">
        <v>20</v>
      </c>
      <c r="G309" t="s" s="18">
        <v>2040</v>
      </c>
      <c r="H309" s="19">
        <v>59100</v>
      </c>
      <c r="I309" t="s" s="18">
        <v>2041</v>
      </c>
      <c r="J309" t="s" s="18">
        <v>22</v>
      </c>
      <c r="K309" t="s" s="18">
        <v>20</v>
      </c>
      <c r="L309" t="s" s="20">
        <v>23</v>
      </c>
      <c r="M309" t="s" s="12">
        <v>24</v>
      </c>
      <c r="N309" t="s" s="21">
        <v>26</v>
      </c>
      <c r="O309" t="s" s="18">
        <v>26</v>
      </c>
      <c r="P309" t="s" s="18">
        <v>25</v>
      </c>
      <c r="Q309" s="14"/>
      <c r="R309" s="14"/>
      <c r="S309" s="14"/>
      <c r="T309" s="14"/>
      <c r="U309" s="14"/>
      <c r="V309" s="6"/>
      <c r="W309" s="6"/>
      <c r="X309" s="6"/>
      <c r="Y309" s="6"/>
      <c r="Z309" s="6"/>
    </row>
    <row r="310" ht="44.6" customHeight="1">
      <c r="A310" t="s" s="7">
        <v>2042</v>
      </c>
      <c r="B310" t="s" s="27">
        <v>2043</v>
      </c>
      <c r="C310" t="s" s="16">
        <v>2044</v>
      </c>
      <c r="D310" t="s" s="28">
        <f>"+6282225072928"</f>
        <v>2045</v>
      </c>
      <c r="E310" t="s" s="28">
        <v>2046</v>
      </c>
      <c r="F310" t="s" s="28">
        <v>2047</v>
      </c>
      <c r="G310" t="s" s="28">
        <v>2048</v>
      </c>
      <c r="H310" s="29">
        <v>42435</v>
      </c>
      <c r="I310" t="s" s="28">
        <v>643</v>
      </c>
      <c r="J310" t="s" s="28">
        <v>35</v>
      </c>
      <c r="K310" t="s" s="28">
        <v>950</v>
      </c>
      <c r="L310" t="s" s="30">
        <v>23</v>
      </c>
      <c r="M310" t="s" s="12">
        <v>57</v>
      </c>
      <c r="N310" t="s" s="31">
        <v>26</v>
      </c>
      <c r="O310" t="s" s="28">
        <v>25</v>
      </c>
      <c r="P310" t="s" s="28">
        <v>25</v>
      </c>
      <c r="Q310" s="26"/>
      <c r="R310" s="26"/>
      <c r="S310" s="26"/>
      <c r="T310" s="26"/>
      <c r="U310" s="26"/>
      <c r="V310" s="32"/>
      <c r="W310" s="32"/>
      <c r="X310" s="6"/>
      <c r="Y310" s="6"/>
      <c r="Z310" s="6"/>
    </row>
    <row r="311" ht="44.6" customHeight="1">
      <c r="A311" t="s" s="43">
        <v>2049</v>
      </c>
      <c r="B311" t="s" s="44">
        <v>2049</v>
      </c>
      <c r="C311" t="s" s="37">
        <v>2050</v>
      </c>
      <c r="D311" t="s" s="44">
        <f>"+33626366809"</f>
        <v>2051</v>
      </c>
      <c r="E311" t="s" s="44">
        <v>2052</v>
      </c>
      <c r="F311" t="s" s="44">
        <v>2053</v>
      </c>
      <c r="G311" t="s" s="44">
        <v>1020</v>
      </c>
      <c r="H311" s="45">
        <v>75116</v>
      </c>
      <c r="I311" t="s" s="44">
        <v>363</v>
      </c>
      <c r="J311" t="s" s="44">
        <v>22</v>
      </c>
      <c r="K311" t="s" s="44">
        <v>20</v>
      </c>
      <c r="L311" t="s" s="44">
        <v>46</v>
      </c>
      <c r="M311" t="s" s="44">
        <v>20</v>
      </c>
      <c r="N311" t="s" s="44">
        <v>20</v>
      </c>
      <c r="O311" t="s" s="44">
        <v>20</v>
      </c>
      <c r="P311" t="s" s="44">
        <v>20</v>
      </c>
      <c r="Q311" s="39"/>
      <c r="R311" s="39"/>
      <c r="S311" s="39"/>
      <c r="T311" s="39"/>
      <c r="U311" s="39"/>
      <c r="V311" s="47"/>
      <c r="W311" s="47"/>
      <c r="X311" s="5"/>
      <c r="Y311" s="6"/>
      <c r="Z311" s="6"/>
    </row>
    <row r="312" ht="72.6" customHeight="1">
      <c r="A312" t="s" s="7">
        <v>2054</v>
      </c>
      <c r="B312" t="s" s="8">
        <v>2055</v>
      </c>
      <c r="C312" t="s" s="16">
        <v>2056</v>
      </c>
      <c r="D312" t="s" s="10">
        <f>"0647487616"</f>
        <v>2057</v>
      </c>
      <c r="E312" t="s" s="10">
        <v>1345</v>
      </c>
      <c r="F312" t="s" s="10">
        <v>2058</v>
      </c>
      <c r="G312" t="s" s="10">
        <v>1447</v>
      </c>
      <c r="H312" s="41">
        <v>17042</v>
      </c>
      <c r="I312" t="s" s="10">
        <v>1348</v>
      </c>
      <c r="J312" t="s" s="10">
        <v>22</v>
      </c>
      <c r="K312" t="s" s="10">
        <v>2059</v>
      </c>
      <c r="L312" t="s" s="11">
        <v>23</v>
      </c>
      <c r="M312" t="s" s="12">
        <v>24</v>
      </c>
      <c r="N312" t="s" s="13">
        <v>25</v>
      </c>
      <c r="O312" t="s" s="10">
        <v>26</v>
      </c>
      <c r="P312" t="s" s="10">
        <v>26</v>
      </c>
      <c r="Q312" s="48"/>
      <c r="R312" s="48"/>
      <c r="S312" s="48"/>
      <c r="T312" s="48"/>
      <c r="U312" s="48"/>
      <c r="V312" s="48"/>
      <c r="W312" s="48"/>
      <c r="X312" s="6"/>
      <c r="Y312" s="6"/>
      <c r="Z312" s="6"/>
    </row>
    <row r="313" ht="30.6" customHeight="1">
      <c r="A313" t="s" s="7">
        <v>2060</v>
      </c>
      <c r="B313" t="s" s="15">
        <v>2061</v>
      </c>
      <c r="C313" t="s" s="16">
        <v>2062</v>
      </c>
      <c r="D313" t="s" s="18">
        <f>"+62271646994"</f>
        <v>2063</v>
      </c>
      <c r="E313" t="s" s="18">
        <v>2017</v>
      </c>
      <c r="F313" t="s" s="18">
        <v>2064</v>
      </c>
      <c r="G313" t="s" s="18">
        <v>2019</v>
      </c>
      <c r="H313" s="19">
        <v>57126</v>
      </c>
      <c r="I313" t="s" s="18">
        <v>2020</v>
      </c>
      <c r="J313" t="s" s="18">
        <v>35</v>
      </c>
      <c r="K313" t="s" s="18">
        <v>156</v>
      </c>
      <c r="L313" t="s" s="20">
        <v>23</v>
      </c>
      <c r="M313" t="s" s="12">
        <v>157</v>
      </c>
      <c r="N313" t="s" s="21">
        <v>26</v>
      </c>
      <c r="O313" t="s" s="18">
        <v>26</v>
      </c>
      <c r="P313" t="s" s="18">
        <v>26</v>
      </c>
      <c r="Q313" s="14"/>
      <c r="R313" s="14"/>
      <c r="S313" s="14"/>
      <c r="T313" s="14"/>
      <c r="U313" s="14"/>
      <c r="V313" s="6"/>
      <c r="W313" s="6"/>
      <c r="X313" s="6"/>
      <c r="Y313" s="6"/>
      <c r="Z313" s="6"/>
    </row>
    <row r="314" ht="30.6" customHeight="1">
      <c r="A314" t="s" s="7">
        <v>2065</v>
      </c>
      <c r="B314" t="s" s="15">
        <v>2066</v>
      </c>
      <c r="C314" t="s" s="16">
        <v>2067</v>
      </c>
      <c r="D314" t="s" s="18">
        <v>20</v>
      </c>
      <c r="E314" t="s" s="18">
        <v>1235</v>
      </c>
      <c r="F314" t="s" s="18">
        <v>20</v>
      </c>
      <c r="G314" t="s" s="18">
        <v>1237</v>
      </c>
      <c r="H314" s="19">
        <v>96128</v>
      </c>
      <c r="I314" t="s" s="18">
        <v>1238</v>
      </c>
      <c r="J314" t="s" s="18">
        <v>35</v>
      </c>
      <c r="K314" t="s" s="18">
        <v>156</v>
      </c>
      <c r="L314" t="s" s="20">
        <v>23</v>
      </c>
      <c r="M314" t="s" s="12">
        <v>130</v>
      </c>
      <c r="N314" t="s" s="21">
        <v>26</v>
      </c>
      <c r="O314" t="s" s="18">
        <v>26</v>
      </c>
      <c r="P314" t="s" s="18">
        <v>26</v>
      </c>
      <c r="Q314" s="14"/>
      <c r="R314" s="14"/>
      <c r="S314" s="14"/>
      <c r="T314" s="14"/>
      <c r="U314" s="14"/>
      <c r="V314" s="14"/>
      <c r="W314" s="14"/>
      <c r="X314" s="14"/>
      <c r="Y314" s="6"/>
      <c r="Z314" s="6"/>
    </row>
    <row r="315" ht="30.6" customHeight="1">
      <c r="A315" t="s" s="7">
        <v>550</v>
      </c>
      <c r="B315" t="s" s="15">
        <v>549</v>
      </c>
      <c r="C315" t="s" s="16">
        <v>551</v>
      </c>
      <c r="D315" t="s" s="18">
        <f t="shared" si="62"/>
        <v>552</v>
      </c>
      <c r="E315" t="s" s="18">
        <v>553</v>
      </c>
      <c r="F315" t="s" s="18">
        <v>554</v>
      </c>
      <c r="G315" t="s" s="18">
        <v>2068</v>
      </c>
      <c r="H315" s="19">
        <v>16424</v>
      </c>
      <c r="I315" t="s" s="18">
        <v>292</v>
      </c>
      <c r="J315" t="s" s="18">
        <v>35</v>
      </c>
      <c r="K315" t="s" s="18">
        <v>556</v>
      </c>
      <c r="L315" t="s" s="20">
        <v>20</v>
      </c>
      <c r="M315" t="s" s="12">
        <v>75</v>
      </c>
      <c r="N315" t="s" s="21">
        <v>26</v>
      </c>
      <c r="O315" t="s" s="18">
        <v>26</v>
      </c>
      <c r="P315" t="s" s="18">
        <v>25</v>
      </c>
      <c r="Q315" s="14"/>
      <c r="R315" s="14"/>
      <c r="S315" s="14"/>
      <c r="T315" s="14"/>
      <c r="U315" s="14"/>
      <c r="V315" s="6"/>
      <c r="W315" s="6"/>
      <c r="X315" s="6"/>
      <c r="Y315" s="6"/>
      <c r="Z315" s="6"/>
    </row>
    <row r="316" ht="16.6" customHeight="1">
      <c r="A316" t="s" s="7">
        <v>1595</v>
      </c>
      <c r="B316" t="s" s="15">
        <v>1595</v>
      </c>
      <c r="C316" t="s" s="16">
        <v>1596</v>
      </c>
      <c r="D316" t="s" s="18">
        <f>"091275147152"</f>
        <v>2069</v>
      </c>
      <c r="E316" t="s" s="18">
        <v>1598</v>
      </c>
      <c r="F316" t="s" s="18">
        <v>2070</v>
      </c>
      <c r="G316" t="s" s="18">
        <v>2071</v>
      </c>
      <c r="H316" s="19">
        <v>52142</v>
      </c>
      <c r="I316" t="s" s="18">
        <v>992</v>
      </c>
      <c r="J316" t="s" s="18">
        <v>35</v>
      </c>
      <c r="K316" t="s" s="18">
        <v>2072</v>
      </c>
      <c r="L316" t="s" s="20">
        <v>46</v>
      </c>
      <c r="M316" t="s" s="12">
        <v>157</v>
      </c>
      <c r="N316" t="s" s="21">
        <v>26</v>
      </c>
      <c r="O316" t="s" s="18">
        <v>26</v>
      </c>
      <c r="P316" t="s" s="18">
        <v>26</v>
      </c>
      <c r="Q316" s="14"/>
      <c r="R316" s="14"/>
      <c r="S316" s="14"/>
      <c r="T316" s="14"/>
      <c r="U316" s="14"/>
      <c r="V316" s="6"/>
      <c r="W316" s="6"/>
      <c r="X316" s="6"/>
      <c r="Y316" s="6"/>
      <c r="Z316" s="6"/>
    </row>
    <row r="317" ht="30.6" customHeight="1">
      <c r="A317" t="s" s="7">
        <v>2073</v>
      </c>
      <c r="B317" t="s" s="15">
        <v>2074</v>
      </c>
      <c r="C317" t="s" s="16">
        <v>2075</v>
      </c>
      <c r="D317" t="s" s="18">
        <f>"+33612453164"</f>
        <v>2076</v>
      </c>
      <c r="E317" t="s" s="18">
        <v>41</v>
      </c>
      <c r="F317" t="s" s="18">
        <v>2077</v>
      </c>
      <c r="G317" t="s" s="18">
        <v>2078</v>
      </c>
      <c r="H317" s="19">
        <v>59200</v>
      </c>
      <c r="I317" t="s" s="18">
        <v>2079</v>
      </c>
      <c r="J317" t="s" s="18">
        <v>22</v>
      </c>
      <c r="K317" t="s" s="18">
        <v>2080</v>
      </c>
      <c r="L317" t="s" s="20">
        <v>23</v>
      </c>
      <c r="M317" t="s" s="12">
        <v>75</v>
      </c>
      <c r="N317" t="s" s="21">
        <v>25</v>
      </c>
      <c r="O317" t="s" s="18">
        <v>25</v>
      </c>
      <c r="P317" t="s" s="18">
        <v>25</v>
      </c>
      <c r="Q317" s="14"/>
      <c r="R317" s="14"/>
      <c r="S317" s="14"/>
      <c r="T317" s="14"/>
      <c r="U317" s="14"/>
      <c r="V317" s="6"/>
      <c r="W317" s="6"/>
      <c r="X317" s="6"/>
      <c r="Y317" s="6"/>
      <c r="Z317" s="6"/>
    </row>
    <row r="318" ht="30.6" customHeight="1">
      <c r="A318" t="s" s="7">
        <v>2081</v>
      </c>
      <c r="B318" t="s" s="15">
        <v>2081</v>
      </c>
      <c r="C318" t="s" s="16">
        <v>2082</v>
      </c>
      <c r="D318" t="s" s="18">
        <f>"+6281226602825"</f>
        <v>2083</v>
      </c>
      <c r="E318" t="s" s="18">
        <v>989</v>
      </c>
      <c r="F318" t="s" s="18">
        <v>1373</v>
      </c>
      <c r="G318" t="s" s="18">
        <v>991</v>
      </c>
      <c r="H318" s="19">
        <v>25163</v>
      </c>
      <c r="I318" t="s" s="18">
        <v>992</v>
      </c>
      <c r="J318" t="s" s="18">
        <v>35</v>
      </c>
      <c r="K318" t="s" s="18">
        <v>156</v>
      </c>
      <c r="L318" t="s" s="20">
        <v>23</v>
      </c>
      <c r="M318" t="s" s="12">
        <v>24</v>
      </c>
      <c r="N318" t="s" s="21">
        <v>26</v>
      </c>
      <c r="O318" t="s" s="18">
        <v>26</v>
      </c>
      <c r="P318" t="s" s="18">
        <v>25</v>
      </c>
      <c r="Q318" s="14"/>
      <c r="R318" s="14"/>
      <c r="S318" s="14"/>
      <c r="T318" s="14"/>
      <c r="U318" s="14"/>
      <c r="V318" s="6"/>
      <c r="W318" s="6"/>
      <c r="X318" s="6"/>
      <c r="Y318" s="6"/>
      <c r="Z318" s="6"/>
    </row>
    <row r="319" ht="44.6" customHeight="1">
      <c r="A319" t="s" s="7">
        <v>2084</v>
      </c>
      <c r="B319" t="s" s="15">
        <v>2085</v>
      </c>
      <c r="C319" t="s" s="16">
        <v>2086</v>
      </c>
      <c r="D319" t="s" s="18">
        <f>"+33769384405"</f>
        <v>2087</v>
      </c>
      <c r="E319" t="s" s="18">
        <v>2088</v>
      </c>
      <c r="F319" t="s" s="18">
        <v>2089</v>
      </c>
      <c r="G319" t="s" s="18">
        <v>2090</v>
      </c>
      <c r="H319" t="s" s="18">
        <v>2091</v>
      </c>
      <c r="I319" t="s" s="18">
        <v>2092</v>
      </c>
      <c r="J319" t="s" s="18">
        <v>2093</v>
      </c>
      <c r="K319" t="s" s="18">
        <v>2094</v>
      </c>
      <c r="L319" t="s" s="20">
        <v>23</v>
      </c>
      <c r="M319" t="s" s="12">
        <v>157</v>
      </c>
      <c r="N319" t="s" s="21">
        <v>25</v>
      </c>
      <c r="O319" t="s" s="18">
        <v>26</v>
      </c>
      <c r="P319" t="s" s="18">
        <v>25</v>
      </c>
      <c r="Q319" s="14"/>
      <c r="R319" s="6"/>
      <c r="S319" s="6"/>
      <c r="T319" s="6"/>
      <c r="U319" s="6"/>
      <c r="V319" s="6"/>
      <c r="W319" s="6"/>
      <c r="X319" s="6"/>
      <c r="Y319" s="6"/>
      <c r="Z319" s="6"/>
    </row>
    <row r="320" ht="30.6" customHeight="1">
      <c r="A320" t="s" s="7">
        <v>2095</v>
      </c>
      <c r="B320" t="s" s="27">
        <v>2096</v>
      </c>
      <c r="C320" t="s" s="16">
        <v>2097</v>
      </c>
      <c r="D320" t="s" s="28">
        <f>"+6281284794409"</f>
        <v>2098</v>
      </c>
      <c r="E320" t="s" s="28">
        <v>751</v>
      </c>
      <c r="F320" t="s" s="28">
        <v>833</v>
      </c>
      <c r="G320" t="s" s="28">
        <v>753</v>
      </c>
      <c r="H320" s="29">
        <v>45132</v>
      </c>
      <c r="I320" t="s" s="28">
        <v>754</v>
      </c>
      <c r="J320" t="s" s="28">
        <v>35</v>
      </c>
      <c r="K320" t="s" s="28">
        <v>2099</v>
      </c>
      <c r="L320" t="s" s="30">
        <v>46</v>
      </c>
      <c r="M320" t="s" s="12">
        <v>259</v>
      </c>
      <c r="N320" t="s" s="31">
        <v>26</v>
      </c>
      <c r="O320" t="s" s="28">
        <v>26</v>
      </c>
      <c r="P320" t="s" s="28">
        <v>25</v>
      </c>
      <c r="Q320" s="26"/>
      <c r="R320" s="26"/>
      <c r="S320" s="26"/>
      <c r="T320" s="26"/>
      <c r="U320" s="26"/>
      <c r="V320" s="32"/>
      <c r="W320" s="32"/>
      <c r="X320" s="6"/>
      <c r="Y320" s="6"/>
      <c r="Z320" s="6"/>
    </row>
    <row r="321" ht="16.6" customHeight="1">
      <c r="A321" s="61"/>
      <c r="B321" s="62"/>
      <c r="C321" s="63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39"/>
      <c r="R321" s="39"/>
      <c r="S321" s="39"/>
      <c r="T321" s="39"/>
      <c r="U321" s="39"/>
      <c r="V321" s="39"/>
      <c r="W321" s="39"/>
      <c r="X321" s="40"/>
      <c r="Y321" s="14"/>
      <c r="Z321" s="14"/>
    </row>
    <row r="322" ht="16.6" customHeight="1">
      <c r="A322" s="61"/>
      <c r="B322" s="62"/>
      <c r="C322" s="63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39"/>
      <c r="R322" s="39"/>
      <c r="S322" s="39"/>
      <c r="T322" s="39"/>
      <c r="U322" s="39"/>
      <c r="V322" s="39"/>
      <c r="W322" s="39"/>
      <c r="X322" s="40"/>
      <c r="Y322" s="14"/>
      <c r="Z322" s="14"/>
    </row>
    <row r="323" ht="16.6" customHeight="1">
      <c r="A323" s="61"/>
      <c r="B323" s="62"/>
      <c r="C323" s="63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39"/>
      <c r="R323" s="39"/>
      <c r="S323" s="39"/>
      <c r="T323" s="39"/>
      <c r="U323" s="39"/>
      <c r="V323" s="39"/>
      <c r="W323" s="39"/>
      <c r="X323" s="40"/>
      <c r="Y323" s="14"/>
      <c r="Z323" s="14"/>
    </row>
    <row r="324" ht="16.6" customHeight="1">
      <c r="A324" s="61"/>
      <c r="B324" s="62"/>
      <c r="C324" s="63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39"/>
      <c r="R324" s="39"/>
      <c r="S324" s="39"/>
      <c r="T324" s="39"/>
      <c r="U324" s="39"/>
      <c r="V324" s="39"/>
      <c r="W324" s="39"/>
      <c r="X324" s="40"/>
      <c r="Y324" s="14"/>
      <c r="Z324" s="14"/>
    </row>
    <row r="325" ht="16.6" customHeight="1">
      <c r="A325" s="61"/>
      <c r="B325" s="62"/>
      <c r="C325" s="63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39"/>
      <c r="R325" s="39"/>
      <c r="S325" s="39"/>
      <c r="T325" s="39"/>
      <c r="U325" s="39"/>
      <c r="V325" s="39"/>
      <c r="W325" s="39"/>
      <c r="X325" s="40"/>
      <c r="Y325" s="14"/>
      <c r="Z325" s="14"/>
    </row>
    <row r="326" ht="16.6" customHeight="1">
      <c r="A326" s="61"/>
      <c r="B326" s="62"/>
      <c r="C326" s="63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39"/>
      <c r="R326" s="39"/>
      <c r="S326" s="39"/>
      <c r="T326" s="39"/>
      <c r="U326" s="39"/>
      <c r="V326" s="39"/>
      <c r="W326" s="39"/>
      <c r="X326" s="40"/>
      <c r="Y326" s="14"/>
      <c r="Z326" s="14"/>
    </row>
    <row r="327" ht="16.6" customHeight="1">
      <c r="A327" s="61"/>
      <c r="B327" s="62"/>
      <c r="C327" s="63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39"/>
      <c r="R327" s="39"/>
      <c r="S327" s="39"/>
      <c r="T327" s="39"/>
      <c r="U327" s="39"/>
      <c r="V327" s="39"/>
      <c r="W327" s="39"/>
      <c r="X327" s="40"/>
      <c r="Y327" s="14"/>
      <c r="Z327" s="14"/>
    </row>
    <row r="328" ht="16.6" customHeight="1">
      <c r="A328" s="61"/>
      <c r="B328" s="62"/>
      <c r="C328" s="63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39"/>
      <c r="R328" s="39"/>
      <c r="S328" s="39"/>
      <c r="T328" s="39"/>
      <c r="U328" s="39"/>
      <c r="V328" s="39"/>
      <c r="W328" s="39"/>
      <c r="X328" s="40"/>
      <c r="Y328" s="14"/>
      <c r="Z328" s="14"/>
    </row>
    <row r="329" ht="16.6" customHeight="1">
      <c r="A329" s="61"/>
      <c r="B329" s="62"/>
      <c r="C329" s="63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39"/>
      <c r="R329" s="39"/>
      <c r="S329" s="39"/>
      <c r="T329" s="39"/>
      <c r="U329" s="39"/>
      <c r="V329" s="39"/>
      <c r="W329" s="39"/>
      <c r="X329" s="40"/>
      <c r="Y329" s="14"/>
      <c r="Z329" s="14"/>
    </row>
    <row r="330" ht="16.6" customHeight="1">
      <c r="A330" s="61"/>
      <c r="B330" s="62"/>
      <c r="C330" s="63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39"/>
      <c r="R330" s="39"/>
      <c r="S330" s="39"/>
      <c r="T330" s="39"/>
      <c r="U330" s="39"/>
      <c r="V330" s="39"/>
      <c r="W330" s="39"/>
      <c r="X330" s="40"/>
      <c r="Y330" s="14"/>
      <c r="Z330" s="14"/>
    </row>
    <row r="331" ht="16.6" customHeight="1">
      <c r="A331" s="61"/>
      <c r="B331" s="62"/>
      <c r="C331" s="63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39"/>
      <c r="R331" s="39"/>
      <c r="S331" s="39"/>
      <c r="T331" s="39"/>
      <c r="U331" s="39"/>
      <c r="V331" s="39"/>
      <c r="W331" s="39"/>
      <c r="X331" s="40"/>
      <c r="Y331" s="14"/>
      <c r="Z331" s="14"/>
    </row>
    <row r="332" ht="16.6" customHeight="1">
      <c r="A332" s="61"/>
      <c r="B332" s="62"/>
      <c r="C332" s="63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39"/>
      <c r="R332" s="39"/>
      <c r="S332" s="39"/>
      <c r="T332" s="39"/>
      <c r="U332" s="39"/>
      <c r="V332" s="39"/>
      <c r="W332" s="39"/>
      <c r="X332" s="40"/>
      <c r="Y332" s="14"/>
      <c r="Z332" s="14"/>
    </row>
    <row r="333" ht="16.6" customHeight="1">
      <c r="A333" s="61"/>
      <c r="B333" s="62"/>
      <c r="C333" s="63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39"/>
      <c r="R333" s="39"/>
      <c r="S333" s="39"/>
      <c r="T333" s="39"/>
      <c r="U333" s="39"/>
      <c r="V333" s="39"/>
      <c r="W333" s="39"/>
      <c r="X333" s="40"/>
      <c r="Y333" s="14"/>
      <c r="Z333" s="14"/>
    </row>
    <row r="334" ht="16.6" customHeight="1">
      <c r="A334" s="61"/>
      <c r="B334" s="62"/>
      <c r="C334" s="63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39"/>
      <c r="R334" s="39"/>
      <c r="S334" s="39"/>
      <c r="T334" s="39"/>
      <c r="U334" s="39"/>
      <c r="V334" s="39"/>
      <c r="W334" s="39"/>
      <c r="X334" s="40"/>
      <c r="Y334" s="14"/>
      <c r="Z334" s="14"/>
    </row>
    <row r="335" ht="16.6" customHeight="1">
      <c r="A335" s="61"/>
      <c r="B335" s="62"/>
      <c r="C335" s="63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39"/>
      <c r="R335" s="39"/>
      <c r="S335" s="39"/>
      <c r="T335" s="39"/>
      <c r="U335" s="39"/>
      <c r="V335" s="39"/>
      <c r="W335" s="39"/>
      <c r="X335" s="40"/>
      <c r="Y335" s="14"/>
      <c r="Z335" s="14"/>
    </row>
    <row r="336" ht="16.6" customHeight="1">
      <c r="A336" s="61"/>
      <c r="B336" s="62"/>
      <c r="C336" s="63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39"/>
      <c r="R336" s="39"/>
      <c r="S336" s="39"/>
      <c r="T336" s="39"/>
      <c r="U336" s="39"/>
      <c r="V336" s="39"/>
      <c r="W336" s="39"/>
      <c r="X336" s="40"/>
      <c r="Y336" s="14"/>
      <c r="Z336" s="14"/>
    </row>
    <row r="337" ht="16.6" customHeight="1">
      <c r="A337" s="61"/>
      <c r="B337" s="62"/>
      <c r="C337" s="63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39"/>
      <c r="R337" s="39"/>
      <c r="S337" s="39"/>
      <c r="T337" s="39"/>
      <c r="U337" s="39"/>
      <c r="V337" s="39"/>
      <c r="W337" s="39"/>
      <c r="X337" s="40"/>
      <c r="Y337" s="14"/>
      <c r="Z337" s="14"/>
    </row>
    <row r="338" ht="16.6" customHeight="1">
      <c r="A338" s="61"/>
      <c r="B338" s="62"/>
      <c r="C338" s="63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39"/>
      <c r="R338" s="39"/>
      <c r="S338" s="39"/>
      <c r="T338" s="39"/>
      <c r="U338" s="39"/>
      <c r="V338" s="39"/>
      <c r="W338" s="39"/>
      <c r="X338" s="40"/>
      <c r="Y338" s="14"/>
      <c r="Z338" s="14"/>
    </row>
    <row r="339" ht="16.6" customHeight="1">
      <c r="A339" s="61"/>
      <c r="B339" s="62"/>
      <c r="C339" s="63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39"/>
      <c r="R339" s="39"/>
      <c r="S339" s="39"/>
      <c r="T339" s="39"/>
      <c r="U339" s="39"/>
      <c r="V339" s="39"/>
      <c r="W339" s="39"/>
      <c r="X339" s="40"/>
      <c r="Y339" s="14"/>
      <c r="Z339" s="14"/>
    </row>
    <row r="340" ht="16.6" customHeight="1">
      <c r="A340" s="61"/>
      <c r="B340" s="62"/>
      <c r="C340" s="63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39"/>
      <c r="R340" s="39"/>
      <c r="S340" s="39"/>
      <c r="T340" s="39"/>
      <c r="U340" s="39"/>
      <c r="V340" s="39"/>
      <c r="W340" s="39"/>
      <c r="X340" s="40"/>
      <c r="Y340" s="14"/>
      <c r="Z340" s="14"/>
    </row>
    <row r="341" ht="16.6" customHeight="1">
      <c r="A341" s="61"/>
      <c r="B341" s="62"/>
      <c r="C341" s="63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39"/>
      <c r="R341" s="39"/>
      <c r="S341" s="39"/>
      <c r="T341" s="39"/>
      <c r="U341" s="39"/>
      <c r="V341" s="39"/>
      <c r="W341" s="39"/>
      <c r="X341" s="40"/>
      <c r="Y341" s="14"/>
      <c r="Z341" s="14"/>
    </row>
    <row r="342" ht="16.6" customHeight="1">
      <c r="A342" s="61"/>
      <c r="B342" s="62"/>
      <c r="C342" s="63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39"/>
      <c r="R342" s="39"/>
      <c r="S342" s="39"/>
      <c r="T342" s="39"/>
      <c r="U342" s="39"/>
      <c r="V342" s="39"/>
      <c r="W342" s="39"/>
      <c r="X342" s="40"/>
      <c r="Y342" s="14"/>
      <c r="Z342" s="14"/>
    </row>
    <row r="343" ht="16.6" customHeight="1">
      <c r="A343" s="61"/>
      <c r="B343" s="62"/>
      <c r="C343" s="63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39"/>
      <c r="R343" s="39"/>
      <c r="S343" s="39"/>
      <c r="T343" s="39"/>
      <c r="U343" s="39"/>
      <c r="V343" s="39"/>
      <c r="W343" s="39"/>
      <c r="X343" s="40"/>
      <c r="Y343" s="14"/>
      <c r="Z343" s="14"/>
    </row>
    <row r="344" ht="16.6" customHeight="1">
      <c r="A344" s="61"/>
      <c r="B344" s="62"/>
      <c r="C344" s="63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39"/>
      <c r="R344" s="39"/>
      <c r="S344" s="39"/>
      <c r="T344" s="39"/>
      <c r="U344" s="39"/>
      <c r="V344" s="39"/>
      <c r="W344" s="39"/>
      <c r="X344" s="40"/>
      <c r="Y344" s="14"/>
      <c r="Z344" s="14"/>
    </row>
    <row r="345" ht="16.6" customHeight="1">
      <c r="A345" s="61"/>
      <c r="B345" s="62"/>
      <c r="C345" s="63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39"/>
      <c r="R345" s="39"/>
      <c r="S345" s="39"/>
      <c r="T345" s="39"/>
      <c r="U345" s="39"/>
      <c r="V345" s="39"/>
      <c r="W345" s="39"/>
      <c r="X345" s="40"/>
      <c r="Y345" s="14"/>
      <c r="Z345" s="14"/>
    </row>
    <row r="346" ht="16.6" customHeight="1">
      <c r="A346" s="61"/>
      <c r="B346" s="62"/>
      <c r="C346" s="63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39"/>
      <c r="R346" s="39"/>
      <c r="S346" s="39"/>
      <c r="T346" s="39"/>
      <c r="U346" s="39"/>
      <c r="V346" s="39"/>
      <c r="W346" s="39"/>
      <c r="X346" s="40"/>
      <c r="Y346" s="14"/>
      <c r="Z346" s="14"/>
    </row>
    <row r="347" ht="16.6" customHeight="1">
      <c r="A347" s="61"/>
      <c r="B347" s="62"/>
      <c r="C347" s="63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39"/>
      <c r="R347" s="39"/>
      <c r="S347" s="39"/>
      <c r="T347" s="39"/>
      <c r="U347" s="39"/>
      <c r="V347" s="39"/>
      <c r="W347" s="39"/>
      <c r="X347" s="40"/>
      <c r="Y347" s="14"/>
      <c r="Z347" s="14"/>
    </row>
    <row r="348" ht="16.6" customHeight="1">
      <c r="A348" s="61"/>
      <c r="B348" s="62"/>
      <c r="C348" s="63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39"/>
      <c r="R348" s="39"/>
      <c r="S348" s="39"/>
      <c r="T348" s="39"/>
      <c r="U348" s="39"/>
      <c r="V348" s="39"/>
      <c r="W348" s="39"/>
      <c r="X348" s="40"/>
      <c r="Y348" s="14"/>
      <c r="Z348" s="14"/>
    </row>
    <row r="349" ht="16.6" customHeight="1">
      <c r="A349" s="61"/>
      <c r="B349" s="62"/>
      <c r="C349" s="63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39"/>
      <c r="R349" s="39"/>
      <c r="S349" s="39"/>
      <c r="T349" s="39"/>
      <c r="U349" s="39"/>
      <c r="V349" s="39"/>
      <c r="W349" s="39"/>
      <c r="X349" s="40"/>
      <c r="Y349" s="14"/>
      <c r="Z349" s="14"/>
    </row>
    <row r="350" ht="16.6" customHeight="1">
      <c r="A350" s="61"/>
      <c r="B350" s="62"/>
      <c r="C350" s="63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39"/>
      <c r="R350" s="39"/>
      <c r="S350" s="39"/>
      <c r="T350" s="39"/>
      <c r="U350" s="39"/>
      <c r="V350" s="39"/>
      <c r="W350" s="39"/>
      <c r="X350" s="40"/>
      <c r="Y350" s="14"/>
      <c r="Z350" s="14"/>
    </row>
    <row r="351" ht="16.6" customHeight="1">
      <c r="A351" s="61"/>
      <c r="B351" s="62"/>
      <c r="C351" s="63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39"/>
      <c r="R351" s="39"/>
      <c r="S351" s="39"/>
      <c r="T351" s="39"/>
      <c r="U351" s="39"/>
      <c r="V351" s="39"/>
      <c r="W351" s="39"/>
      <c r="X351" s="40"/>
      <c r="Y351" s="14"/>
      <c r="Z351" s="14"/>
    </row>
    <row r="352" ht="16.6" customHeight="1">
      <c r="A352" s="61"/>
      <c r="B352" s="62"/>
      <c r="C352" s="63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39"/>
      <c r="R352" s="39"/>
      <c r="S352" s="39"/>
      <c r="T352" s="39"/>
      <c r="U352" s="39"/>
      <c r="V352" s="39"/>
      <c r="W352" s="39"/>
      <c r="X352" s="40"/>
      <c r="Y352" s="14"/>
      <c r="Z352" s="14"/>
    </row>
    <row r="353" ht="16.6" customHeight="1">
      <c r="A353" s="61"/>
      <c r="B353" s="62"/>
      <c r="C353" s="63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39"/>
      <c r="R353" s="39"/>
      <c r="S353" s="39"/>
      <c r="T353" s="39"/>
      <c r="U353" s="39"/>
      <c r="V353" s="39"/>
      <c r="W353" s="39"/>
      <c r="X353" s="40"/>
      <c r="Y353" s="14"/>
      <c r="Z353" s="14"/>
    </row>
    <row r="354" ht="16.6" customHeight="1">
      <c r="A354" s="61"/>
      <c r="B354" s="62"/>
      <c r="C354" s="63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39"/>
      <c r="R354" s="39"/>
      <c r="S354" s="39"/>
      <c r="T354" s="39"/>
      <c r="U354" s="39"/>
      <c r="V354" s="39"/>
      <c r="W354" s="39"/>
      <c r="X354" s="40"/>
      <c r="Y354" s="14"/>
      <c r="Z354" s="14"/>
    </row>
    <row r="355" ht="16.6" customHeight="1">
      <c r="A355" s="61"/>
      <c r="B355" s="62"/>
      <c r="C355" s="63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39"/>
      <c r="R355" s="39"/>
      <c r="S355" s="39"/>
      <c r="T355" s="39"/>
      <c r="U355" s="39"/>
      <c r="V355" s="39"/>
      <c r="W355" s="39"/>
      <c r="X355" s="40"/>
      <c r="Y355" s="14"/>
      <c r="Z355" s="14"/>
    </row>
    <row r="356" ht="16.6" customHeight="1">
      <c r="A356" s="61"/>
      <c r="B356" s="62"/>
      <c r="C356" s="63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39"/>
      <c r="R356" s="39"/>
      <c r="S356" s="39"/>
      <c r="T356" s="39"/>
      <c r="U356" s="39"/>
      <c r="V356" s="39"/>
      <c r="W356" s="39"/>
      <c r="X356" s="40"/>
      <c r="Y356" s="14"/>
      <c r="Z356" s="14"/>
    </row>
    <row r="357" ht="16.6" customHeight="1">
      <c r="A357" s="61"/>
      <c r="B357" s="62"/>
      <c r="C357" s="63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39"/>
      <c r="R357" s="39"/>
      <c r="S357" s="39"/>
      <c r="T357" s="39"/>
      <c r="U357" s="39"/>
      <c r="V357" s="39"/>
      <c r="W357" s="39"/>
      <c r="X357" s="40"/>
      <c r="Y357" s="14"/>
      <c r="Z357" s="14"/>
    </row>
    <row r="358" ht="16.6" customHeight="1">
      <c r="A358" s="61"/>
      <c r="B358" s="62"/>
      <c r="C358" s="63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39"/>
      <c r="R358" s="39"/>
      <c r="S358" s="39"/>
      <c r="T358" s="39"/>
      <c r="U358" s="39"/>
      <c r="V358" s="39"/>
      <c r="W358" s="39"/>
      <c r="X358" s="40"/>
      <c r="Y358" s="14"/>
      <c r="Z358" s="14"/>
    </row>
    <row r="359" ht="16.6" customHeight="1">
      <c r="A359" s="61"/>
      <c r="B359" s="62"/>
      <c r="C359" s="63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39"/>
      <c r="R359" s="39"/>
      <c r="S359" s="39"/>
      <c r="T359" s="39"/>
      <c r="U359" s="39"/>
      <c r="V359" s="39"/>
      <c r="W359" s="39"/>
      <c r="X359" s="40"/>
      <c r="Y359" s="14"/>
      <c r="Z359" s="14"/>
    </row>
    <row r="360" ht="16.6" customHeight="1">
      <c r="A360" s="61"/>
      <c r="B360" s="62"/>
      <c r="C360" s="63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39"/>
      <c r="R360" s="39"/>
      <c r="S360" s="39"/>
      <c r="T360" s="39"/>
      <c r="U360" s="39"/>
      <c r="V360" s="39"/>
      <c r="W360" s="39"/>
      <c r="X360" s="40"/>
      <c r="Y360" s="14"/>
      <c r="Z360" s="14"/>
    </row>
    <row r="361" ht="16.6" customHeight="1">
      <c r="A361" s="61"/>
      <c r="B361" s="62"/>
      <c r="C361" s="63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39"/>
      <c r="R361" s="39"/>
      <c r="S361" s="39"/>
      <c r="T361" s="39"/>
      <c r="U361" s="39"/>
      <c r="V361" s="39"/>
      <c r="W361" s="39"/>
      <c r="X361" s="40"/>
      <c r="Y361" s="14"/>
      <c r="Z361" s="14"/>
    </row>
    <row r="362" ht="16.6" customHeight="1">
      <c r="A362" s="61"/>
      <c r="B362" s="62"/>
      <c r="C362" s="63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39"/>
      <c r="R362" s="39"/>
      <c r="S362" s="39"/>
      <c r="T362" s="39"/>
      <c r="U362" s="39"/>
      <c r="V362" s="39"/>
      <c r="W362" s="39"/>
      <c r="X362" s="40"/>
      <c r="Y362" s="14"/>
      <c r="Z362" s="14"/>
    </row>
    <row r="363" ht="16.6" customHeight="1">
      <c r="A363" s="61"/>
      <c r="B363" s="62"/>
      <c r="C363" s="63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39"/>
      <c r="R363" s="39"/>
      <c r="S363" s="39"/>
      <c r="T363" s="39"/>
      <c r="U363" s="39"/>
      <c r="V363" s="39"/>
      <c r="W363" s="39"/>
      <c r="X363" s="40"/>
      <c r="Y363" s="14"/>
      <c r="Z363" s="14"/>
    </row>
    <row r="364" ht="16.6" customHeight="1">
      <c r="A364" s="61"/>
      <c r="B364" s="62"/>
      <c r="C364" s="63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39"/>
      <c r="R364" s="39"/>
      <c r="S364" s="39"/>
      <c r="T364" s="39"/>
      <c r="U364" s="39"/>
      <c r="V364" s="39"/>
      <c r="W364" s="39"/>
      <c r="X364" s="40"/>
      <c r="Y364" s="14"/>
      <c r="Z364" s="14"/>
    </row>
    <row r="365" ht="16.6" customHeight="1">
      <c r="A365" s="61"/>
      <c r="B365" s="62"/>
      <c r="C365" s="63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39"/>
      <c r="R365" s="39"/>
      <c r="S365" s="39"/>
      <c r="T365" s="39"/>
      <c r="U365" s="39"/>
      <c r="V365" s="39"/>
      <c r="W365" s="39"/>
      <c r="X365" s="40"/>
      <c r="Y365" s="14"/>
      <c r="Z365" s="14"/>
    </row>
    <row r="366" ht="16.6" customHeight="1">
      <c r="A366" s="61"/>
      <c r="B366" s="62"/>
      <c r="C366" s="63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39"/>
      <c r="R366" s="39"/>
      <c r="S366" s="39"/>
      <c r="T366" s="39"/>
      <c r="U366" s="39"/>
      <c r="V366" s="39"/>
      <c r="W366" s="39"/>
      <c r="X366" s="40"/>
      <c r="Y366" s="14"/>
      <c r="Z366" s="14"/>
    </row>
    <row r="367" ht="16.6" customHeight="1">
      <c r="A367" s="61"/>
      <c r="B367" s="62"/>
      <c r="C367" s="63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39"/>
      <c r="R367" s="39"/>
      <c r="S367" s="39"/>
      <c r="T367" s="39"/>
      <c r="U367" s="39"/>
      <c r="V367" s="39"/>
      <c r="W367" s="39"/>
      <c r="X367" s="40"/>
      <c r="Y367" s="14"/>
      <c r="Z367" s="14"/>
    </row>
    <row r="368" ht="16.6" customHeight="1">
      <c r="A368" s="61"/>
      <c r="B368" s="62"/>
      <c r="C368" s="63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39"/>
      <c r="R368" s="39"/>
      <c r="S368" s="39"/>
      <c r="T368" s="39"/>
      <c r="U368" s="39"/>
      <c r="V368" s="39"/>
      <c r="W368" s="39"/>
      <c r="X368" s="40"/>
      <c r="Y368" s="14"/>
      <c r="Z368" s="14"/>
    </row>
    <row r="369" ht="16.6" customHeight="1">
      <c r="A369" s="61"/>
      <c r="B369" s="62"/>
      <c r="C369" s="63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39"/>
      <c r="R369" s="39"/>
      <c r="S369" s="39"/>
      <c r="T369" s="39"/>
      <c r="U369" s="39"/>
      <c r="V369" s="39"/>
      <c r="W369" s="39"/>
      <c r="X369" s="40"/>
      <c r="Y369" s="14"/>
      <c r="Z369" s="14"/>
    </row>
    <row r="370" ht="16.6" customHeight="1">
      <c r="A370" s="61"/>
      <c r="B370" s="62"/>
      <c r="C370" s="63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39"/>
      <c r="R370" s="39"/>
      <c r="S370" s="39"/>
      <c r="T370" s="39"/>
      <c r="U370" s="39"/>
      <c r="V370" s="39"/>
      <c r="W370" s="39"/>
      <c r="X370" s="40"/>
      <c r="Y370" s="14"/>
      <c r="Z370" s="14"/>
    </row>
    <row r="371" ht="16.6" customHeight="1">
      <c r="A371" s="61"/>
      <c r="B371" s="62"/>
      <c r="C371" s="63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39"/>
      <c r="R371" s="39"/>
      <c r="S371" s="39"/>
      <c r="T371" s="39"/>
      <c r="U371" s="39"/>
      <c r="V371" s="39"/>
      <c r="W371" s="39"/>
      <c r="X371" s="40"/>
      <c r="Y371" s="14"/>
      <c r="Z371" s="14"/>
    </row>
    <row r="372" ht="16.6" customHeight="1">
      <c r="A372" s="61"/>
      <c r="B372" s="62"/>
      <c r="C372" s="63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39"/>
      <c r="R372" s="39"/>
      <c r="S372" s="39"/>
      <c r="T372" s="39"/>
      <c r="U372" s="39"/>
      <c r="V372" s="39"/>
      <c r="W372" s="39"/>
      <c r="X372" s="40"/>
      <c r="Y372" s="14"/>
      <c r="Z372" s="14"/>
    </row>
    <row r="373" ht="16.6" customHeight="1">
      <c r="A373" s="61"/>
      <c r="B373" s="62"/>
      <c r="C373" s="63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39"/>
      <c r="R373" s="39"/>
      <c r="S373" s="39"/>
      <c r="T373" s="39"/>
      <c r="U373" s="39"/>
      <c r="V373" s="39"/>
      <c r="W373" s="39"/>
      <c r="X373" s="40"/>
      <c r="Y373" s="14"/>
      <c r="Z373" s="14"/>
    </row>
    <row r="374" ht="16.6" customHeight="1">
      <c r="A374" s="61"/>
      <c r="B374" s="62"/>
      <c r="C374" s="63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39"/>
      <c r="R374" s="39"/>
      <c r="S374" s="39"/>
      <c r="T374" s="39"/>
      <c r="U374" s="39"/>
      <c r="V374" s="39"/>
      <c r="W374" s="39"/>
      <c r="X374" s="40"/>
      <c r="Y374" s="14"/>
      <c r="Z374" s="14"/>
    </row>
    <row r="375" ht="16.6" customHeight="1">
      <c r="A375" s="61"/>
      <c r="B375" s="62"/>
      <c r="C375" s="63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39"/>
      <c r="R375" s="39"/>
      <c r="S375" s="39"/>
      <c r="T375" s="39"/>
      <c r="U375" s="39"/>
      <c r="V375" s="39"/>
      <c r="W375" s="39"/>
      <c r="X375" s="40"/>
      <c r="Y375" s="14"/>
      <c r="Z375" s="14"/>
    </row>
    <row r="376" ht="16.6" customHeight="1">
      <c r="A376" s="61"/>
      <c r="B376" s="62"/>
      <c r="C376" s="63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39"/>
      <c r="R376" s="39"/>
      <c r="S376" s="39"/>
      <c r="T376" s="39"/>
      <c r="U376" s="39"/>
      <c r="V376" s="39"/>
      <c r="W376" s="39"/>
      <c r="X376" s="40"/>
      <c r="Y376" s="14"/>
      <c r="Z376" s="14"/>
    </row>
    <row r="377" ht="16.6" customHeight="1">
      <c r="A377" s="61"/>
      <c r="B377" s="62"/>
      <c r="C377" s="63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39"/>
      <c r="R377" s="39"/>
      <c r="S377" s="39"/>
      <c r="T377" s="39"/>
      <c r="U377" s="39"/>
      <c r="V377" s="39"/>
      <c r="W377" s="39"/>
      <c r="X377" s="40"/>
      <c r="Y377" s="14"/>
      <c r="Z377" s="14"/>
    </row>
    <row r="378" ht="16.6" customHeight="1">
      <c r="A378" s="61"/>
      <c r="B378" s="62"/>
      <c r="C378" s="63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39"/>
      <c r="R378" s="39"/>
      <c r="S378" s="39"/>
      <c r="T378" s="39"/>
      <c r="U378" s="39"/>
      <c r="V378" s="39"/>
      <c r="W378" s="39"/>
      <c r="X378" s="40"/>
      <c r="Y378" s="14"/>
      <c r="Z378" s="14"/>
    </row>
    <row r="379" ht="16.6" customHeight="1">
      <c r="A379" s="61"/>
      <c r="B379" s="62"/>
      <c r="C379" s="63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39"/>
      <c r="R379" s="39"/>
      <c r="S379" s="39"/>
      <c r="T379" s="39"/>
      <c r="U379" s="39"/>
      <c r="V379" s="39"/>
      <c r="W379" s="39"/>
      <c r="X379" s="40"/>
      <c r="Y379" s="14"/>
      <c r="Z379" s="14"/>
    </row>
    <row r="380" ht="16.6" customHeight="1">
      <c r="A380" s="61"/>
      <c r="B380" s="62"/>
      <c r="C380" s="63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39"/>
      <c r="R380" s="39"/>
      <c r="S380" s="39"/>
      <c r="T380" s="39"/>
      <c r="U380" s="39"/>
      <c r="V380" s="39"/>
      <c r="W380" s="39"/>
      <c r="X380" s="40"/>
      <c r="Y380" s="14"/>
      <c r="Z380" s="14"/>
    </row>
    <row r="381" ht="16.6" customHeight="1">
      <c r="A381" s="61"/>
      <c r="B381" s="62"/>
      <c r="C381" s="63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39"/>
      <c r="R381" s="39"/>
      <c r="S381" s="39"/>
      <c r="T381" s="39"/>
      <c r="U381" s="39"/>
      <c r="V381" s="39"/>
      <c r="W381" s="39"/>
      <c r="X381" s="40"/>
      <c r="Y381" s="14"/>
      <c r="Z381" s="14"/>
    </row>
    <row r="382" ht="16.6" customHeight="1">
      <c r="A382" s="61"/>
      <c r="B382" s="62"/>
      <c r="C382" s="63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39"/>
      <c r="R382" s="39"/>
      <c r="S382" s="39"/>
      <c r="T382" s="39"/>
      <c r="U382" s="39"/>
      <c r="V382" s="39"/>
      <c r="W382" s="39"/>
      <c r="X382" s="40"/>
      <c r="Y382" s="14"/>
      <c r="Z382" s="14"/>
    </row>
    <row r="383" ht="16.6" customHeight="1">
      <c r="A383" s="61"/>
      <c r="B383" s="62"/>
      <c r="C383" s="63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39"/>
      <c r="R383" s="39"/>
      <c r="S383" s="39"/>
      <c r="T383" s="39"/>
      <c r="U383" s="39"/>
      <c r="V383" s="39"/>
      <c r="W383" s="39"/>
      <c r="X383" s="40"/>
      <c r="Y383" s="14"/>
      <c r="Z383" s="14"/>
    </row>
    <row r="384" ht="16.6" customHeight="1">
      <c r="A384" s="61"/>
      <c r="B384" s="62"/>
      <c r="C384" s="63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39"/>
      <c r="R384" s="39"/>
      <c r="S384" s="39"/>
      <c r="T384" s="39"/>
      <c r="U384" s="39"/>
      <c r="V384" s="39"/>
      <c r="W384" s="39"/>
      <c r="X384" s="40"/>
      <c r="Y384" s="14"/>
      <c r="Z384" s="14"/>
    </row>
    <row r="385" ht="16.6" customHeight="1">
      <c r="A385" s="61"/>
      <c r="B385" s="62"/>
      <c r="C385" s="63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39"/>
      <c r="R385" s="39"/>
      <c r="S385" s="39"/>
      <c r="T385" s="39"/>
      <c r="U385" s="39"/>
      <c r="V385" s="39"/>
      <c r="W385" s="39"/>
      <c r="X385" s="40"/>
      <c r="Y385" s="14"/>
      <c r="Z385" s="14"/>
    </row>
    <row r="386" ht="16.6" customHeight="1">
      <c r="A386" s="61"/>
      <c r="B386" s="62"/>
      <c r="C386" s="63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39"/>
      <c r="R386" s="39"/>
      <c r="S386" s="39"/>
      <c r="T386" s="39"/>
      <c r="U386" s="39"/>
      <c r="V386" s="39"/>
      <c r="W386" s="39"/>
      <c r="X386" s="40"/>
      <c r="Y386" s="14"/>
      <c r="Z386" s="14"/>
    </row>
    <row r="387" ht="16.6" customHeight="1">
      <c r="A387" s="61"/>
      <c r="B387" s="62"/>
      <c r="C387" s="63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39"/>
      <c r="R387" s="39"/>
      <c r="S387" s="39"/>
      <c r="T387" s="39"/>
      <c r="U387" s="39"/>
      <c r="V387" s="39"/>
      <c r="W387" s="39"/>
      <c r="X387" s="40"/>
      <c r="Y387" s="14"/>
      <c r="Z387" s="14"/>
    </row>
    <row r="388" ht="16.6" customHeight="1">
      <c r="A388" s="61"/>
      <c r="B388" s="62"/>
      <c r="C388" s="63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39"/>
      <c r="R388" s="39"/>
      <c r="S388" s="39"/>
      <c r="T388" s="39"/>
      <c r="U388" s="39"/>
      <c r="V388" s="39"/>
      <c r="W388" s="39"/>
      <c r="X388" s="40"/>
      <c r="Y388" s="14"/>
      <c r="Z388" s="14"/>
    </row>
    <row r="389" ht="16.6" customHeight="1">
      <c r="A389" s="61"/>
      <c r="B389" s="62"/>
      <c r="C389" s="63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39"/>
      <c r="R389" s="39"/>
      <c r="S389" s="39"/>
      <c r="T389" s="39"/>
      <c r="U389" s="39"/>
      <c r="V389" s="39"/>
      <c r="W389" s="39"/>
      <c r="X389" s="40"/>
      <c r="Y389" s="14"/>
      <c r="Z389" s="14"/>
    </row>
    <row r="390" ht="16.6" customHeight="1">
      <c r="A390" s="61"/>
      <c r="B390" s="62"/>
      <c r="C390" s="63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39"/>
      <c r="R390" s="39"/>
      <c r="S390" s="39"/>
      <c r="T390" s="39"/>
      <c r="U390" s="39"/>
      <c r="V390" s="39"/>
      <c r="W390" s="39"/>
      <c r="X390" s="40"/>
      <c r="Y390" s="14"/>
      <c r="Z390" s="14"/>
    </row>
    <row r="391" ht="16.6" customHeight="1">
      <c r="A391" s="61"/>
      <c r="B391" s="62"/>
      <c r="C391" s="63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39"/>
      <c r="R391" s="39"/>
      <c r="S391" s="39"/>
      <c r="T391" s="39"/>
      <c r="U391" s="39"/>
      <c r="V391" s="39"/>
      <c r="W391" s="39"/>
      <c r="X391" s="40"/>
      <c r="Y391" s="14"/>
      <c r="Z391" s="14"/>
    </row>
    <row r="392" ht="16.6" customHeight="1">
      <c r="A392" s="61"/>
      <c r="B392" s="62"/>
      <c r="C392" s="63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39"/>
      <c r="R392" s="39"/>
      <c r="S392" s="39"/>
      <c r="T392" s="39"/>
      <c r="U392" s="39"/>
      <c r="V392" s="39"/>
      <c r="W392" s="39"/>
      <c r="X392" s="40"/>
      <c r="Y392" s="14"/>
      <c r="Z392" s="14"/>
    </row>
    <row r="393" ht="16.6" customHeight="1">
      <c r="A393" s="61"/>
      <c r="B393" s="62"/>
      <c r="C393" s="63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39"/>
      <c r="R393" s="39"/>
      <c r="S393" s="39"/>
      <c r="T393" s="39"/>
      <c r="U393" s="39"/>
      <c r="V393" s="39"/>
      <c r="W393" s="39"/>
      <c r="X393" s="40"/>
      <c r="Y393" s="14"/>
      <c r="Z393" s="14"/>
    </row>
    <row r="394" ht="16.6" customHeight="1">
      <c r="A394" s="61"/>
      <c r="B394" s="62"/>
      <c r="C394" s="63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39"/>
      <c r="R394" s="39"/>
      <c r="S394" s="39"/>
      <c r="T394" s="39"/>
      <c r="U394" s="39"/>
      <c r="V394" s="39"/>
      <c r="W394" s="39"/>
      <c r="X394" s="40"/>
      <c r="Y394" s="14"/>
      <c r="Z394" s="14"/>
    </row>
    <row r="395" ht="16.6" customHeight="1">
      <c r="A395" s="61"/>
      <c r="B395" s="62"/>
      <c r="C395" s="63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39"/>
      <c r="R395" s="39"/>
      <c r="S395" s="39"/>
      <c r="T395" s="39"/>
      <c r="U395" s="39"/>
      <c r="V395" s="39"/>
      <c r="W395" s="39"/>
      <c r="X395" s="40"/>
      <c r="Y395" s="14"/>
      <c r="Z395" s="14"/>
    </row>
    <row r="396" ht="16.6" customHeight="1">
      <c r="A396" s="61"/>
      <c r="B396" s="62"/>
      <c r="C396" s="63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39"/>
      <c r="R396" s="39"/>
      <c r="S396" s="39"/>
      <c r="T396" s="39"/>
      <c r="U396" s="39"/>
      <c r="V396" s="39"/>
      <c r="W396" s="39"/>
      <c r="X396" s="40"/>
      <c r="Y396" s="14"/>
      <c r="Z396" s="14"/>
    </row>
    <row r="397" ht="16.6" customHeight="1">
      <c r="A397" s="61"/>
      <c r="B397" s="62"/>
      <c r="C397" s="63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39"/>
      <c r="R397" s="39"/>
      <c r="S397" s="39"/>
      <c r="T397" s="39"/>
      <c r="U397" s="39"/>
      <c r="V397" s="39"/>
      <c r="W397" s="39"/>
      <c r="X397" s="40"/>
      <c r="Y397" s="14"/>
      <c r="Z397" s="14"/>
    </row>
    <row r="398" ht="16.6" customHeight="1">
      <c r="A398" s="61"/>
      <c r="B398" s="62"/>
      <c r="C398" s="63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39"/>
      <c r="R398" s="39"/>
      <c r="S398" s="39"/>
      <c r="T398" s="39"/>
      <c r="U398" s="39"/>
      <c r="V398" s="39"/>
      <c r="W398" s="39"/>
      <c r="X398" s="40"/>
      <c r="Y398" s="14"/>
      <c r="Z398" s="14"/>
    </row>
    <row r="399" ht="16.6" customHeight="1">
      <c r="A399" s="61"/>
      <c r="B399" s="62"/>
      <c r="C399" s="63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39"/>
      <c r="R399" s="39"/>
      <c r="S399" s="39"/>
      <c r="T399" s="39"/>
      <c r="U399" s="39"/>
      <c r="V399" s="39"/>
      <c r="W399" s="39"/>
      <c r="X399" s="40"/>
      <c r="Y399" s="14"/>
      <c r="Z399" s="14"/>
    </row>
    <row r="400" ht="16.6" customHeight="1">
      <c r="A400" s="65"/>
      <c r="B400" s="66"/>
      <c r="C400" s="63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47"/>
      <c r="R400" s="47"/>
      <c r="S400" s="47"/>
      <c r="T400" s="47"/>
      <c r="U400" s="47"/>
      <c r="V400" s="47"/>
      <c r="W400" s="47"/>
      <c r="X400" s="5"/>
      <c r="Y400" s="6"/>
      <c r="Z400" s="6"/>
    </row>
    <row r="401" ht="16.6" customHeight="1">
      <c r="A401" s="65"/>
      <c r="B401" s="66"/>
      <c r="C401" s="63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47"/>
      <c r="R401" s="47"/>
      <c r="S401" s="47"/>
      <c r="T401" s="47"/>
      <c r="U401" s="47"/>
      <c r="V401" s="47"/>
      <c r="W401" s="47"/>
      <c r="X401" s="5"/>
      <c r="Y401" s="6"/>
      <c r="Z401" s="6"/>
    </row>
    <row r="402" ht="16.6" customHeight="1">
      <c r="A402" s="65"/>
      <c r="B402" s="66"/>
      <c r="C402" s="63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47"/>
      <c r="R402" s="47"/>
      <c r="S402" s="47"/>
      <c r="T402" s="47"/>
      <c r="U402" s="47"/>
      <c r="V402" s="47"/>
      <c r="W402" s="47"/>
      <c r="X402" s="5"/>
      <c r="Y402" s="6"/>
      <c r="Z402" s="6"/>
    </row>
    <row r="403" ht="16.6" customHeight="1">
      <c r="A403" s="65"/>
      <c r="B403" s="66"/>
      <c r="C403" s="63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47"/>
      <c r="R403" s="47"/>
      <c r="S403" s="47"/>
      <c r="T403" s="47"/>
      <c r="U403" s="47"/>
      <c r="V403" s="47"/>
      <c r="W403" s="47"/>
      <c r="X403" s="5"/>
      <c r="Y403" s="6"/>
      <c r="Z403" s="6"/>
    </row>
    <row r="404" ht="16.6" customHeight="1">
      <c r="A404" s="65"/>
      <c r="B404" s="66"/>
      <c r="C404" s="63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47"/>
      <c r="R404" s="47"/>
      <c r="S404" s="47"/>
      <c r="T404" s="47"/>
      <c r="U404" s="47"/>
      <c r="V404" s="47"/>
      <c r="W404" s="47"/>
      <c r="X404" s="5"/>
      <c r="Y404" s="6"/>
      <c r="Z404" s="6"/>
    </row>
    <row r="405" ht="16.6" customHeight="1">
      <c r="A405" s="65"/>
      <c r="B405" s="66"/>
      <c r="C405" s="63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47"/>
      <c r="R405" s="47"/>
      <c r="S405" s="47"/>
      <c r="T405" s="47"/>
      <c r="U405" s="47"/>
      <c r="V405" s="47"/>
      <c r="W405" s="47"/>
      <c r="X405" s="5"/>
      <c r="Y405" s="6"/>
      <c r="Z405" s="6"/>
    </row>
    <row r="406" ht="16.6" customHeight="1">
      <c r="A406" s="65"/>
      <c r="B406" s="66"/>
      <c r="C406" s="63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47"/>
      <c r="R406" s="47"/>
      <c r="S406" s="47"/>
      <c r="T406" s="47"/>
      <c r="U406" s="47"/>
      <c r="V406" s="47"/>
      <c r="W406" s="47"/>
      <c r="X406" s="5"/>
      <c r="Y406" s="6"/>
      <c r="Z406" s="6"/>
    </row>
    <row r="407" ht="16.6" customHeight="1">
      <c r="A407" s="65"/>
      <c r="B407" s="66"/>
      <c r="C407" s="63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47"/>
      <c r="R407" s="47"/>
      <c r="S407" s="47"/>
      <c r="T407" s="47"/>
      <c r="U407" s="47"/>
      <c r="V407" s="47"/>
      <c r="W407" s="47"/>
      <c r="X407" s="5"/>
      <c r="Y407" s="6"/>
      <c r="Z407" s="6"/>
    </row>
    <row r="408" ht="16.6" customHeight="1">
      <c r="A408" s="65"/>
      <c r="B408" s="66"/>
      <c r="C408" s="63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47"/>
      <c r="R408" s="47"/>
      <c r="S408" s="47"/>
      <c r="T408" s="47"/>
      <c r="U408" s="47"/>
      <c r="V408" s="47"/>
      <c r="W408" s="47"/>
      <c r="X408" s="5"/>
      <c r="Y408" s="6"/>
      <c r="Z408" s="6"/>
    </row>
    <row r="409" ht="16.6" customHeight="1">
      <c r="A409" s="65"/>
      <c r="B409" s="66"/>
      <c r="C409" s="63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47"/>
      <c r="R409" s="47"/>
      <c r="S409" s="47"/>
      <c r="T409" s="47"/>
      <c r="U409" s="47"/>
      <c r="V409" s="47"/>
      <c r="W409" s="47"/>
      <c r="X409" s="5"/>
      <c r="Y409" s="6"/>
      <c r="Z409" s="6"/>
    </row>
    <row r="410" ht="16.6" customHeight="1">
      <c r="A410" s="65"/>
      <c r="B410" s="66"/>
      <c r="C410" s="63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47"/>
      <c r="R410" s="47"/>
      <c r="S410" s="47"/>
      <c r="T410" s="47"/>
      <c r="U410" s="47"/>
      <c r="V410" s="47"/>
      <c r="W410" s="47"/>
      <c r="X410" s="5"/>
      <c r="Y410" s="6"/>
      <c r="Z410" s="6"/>
    </row>
    <row r="411" ht="16.6" customHeight="1">
      <c r="A411" s="65"/>
      <c r="B411" s="66"/>
      <c r="C411" s="63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47"/>
      <c r="R411" s="47"/>
      <c r="S411" s="47"/>
      <c r="T411" s="47"/>
      <c r="U411" s="47"/>
      <c r="V411" s="47"/>
      <c r="W411" s="47"/>
      <c r="X411" s="5"/>
      <c r="Y411" s="6"/>
      <c r="Z411" s="6"/>
    </row>
    <row r="412" ht="16.6" customHeight="1">
      <c r="A412" s="65"/>
      <c r="B412" s="66"/>
      <c r="C412" s="63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47"/>
      <c r="R412" s="47"/>
      <c r="S412" s="47"/>
      <c r="T412" s="47"/>
      <c r="U412" s="47"/>
      <c r="V412" s="47"/>
      <c r="W412" s="47"/>
      <c r="X412" s="5"/>
      <c r="Y412" s="6"/>
      <c r="Z412" s="6"/>
    </row>
    <row r="413" ht="16.6" customHeight="1">
      <c r="A413" s="65"/>
      <c r="B413" s="66"/>
      <c r="C413" s="63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47"/>
      <c r="R413" s="47"/>
      <c r="S413" s="47"/>
      <c r="T413" s="47"/>
      <c r="U413" s="47"/>
      <c r="V413" s="47"/>
      <c r="W413" s="47"/>
      <c r="X413" s="5"/>
      <c r="Y413" s="6"/>
      <c r="Z413" s="6"/>
    </row>
    <row r="414" ht="16.6" customHeight="1">
      <c r="A414" s="65"/>
      <c r="B414" s="66"/>
      <c r="C414" s="63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47"/>
      <c r="R414" s="47"/>
      <c r="S414" s="47"/>
      <c r="T414" s="47"/>
      <c r="U414" s="47"/>
      <c r="V414" s="47"/>
      <c r="W414" s="47"/>
      <c r="X414" s="5"/>
      <c r="Y414" s="6"/>
      <c r="Z414" s="6"/>
    </row>
    <row r="415" ht="16.6" customHeight="1">
      <c r="A415" s="65"/>
      <c r="B415" s="66"/>
      <c r="C415" s="63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47"/>
      <c r="R415" s="47"/>
      <c r="S415" s="47"/>
      <c r="T415" s="47"/>
      <c r="U415" s="47"/>
      <c r="V415" s="47"/>
      <c r="W415" s="47"/>
      <c r="X415" s="5"/>
      <c r="Y415" s="6"/>
      <c r="Z415" s="6"/>
    </row>
    <row r="416" ht="16.6" customHeight="1">
      <c r="A416" s="65"/>
      <c r="B416" s="66"/>
      <c r="C416" s="68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47"/>
      <c r="R416" s="47"/>
      <c r="S416" s="47"/>
      <c r="T416" s="47"/>
      <c r="U416" s="47"/>
      <c r="V416" s="47"/>
      <c r="W416" s="47"/>
      <c r="X416" s="5"/>
      <c r="Y416" s="6"/>
      <c r="Z416" s="6"/>
    </row>
    <row r="417" ht="13.65" customHeight="1">
      <c r="A417" s="65"/>
      <c r="B417" s="66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47"/>
      <c r="R417" s="47"/>
      <c r="S417" s="47"/>
      <c r="T417" s="47"/>
      <c r="U417" s="47"/>
      <c r="V417" s="47"/>
      <c r="W417" s="47"/>
      <c r="X417" s="5"/>
      <c r="Y417" s="6"/>
      <c r="Z417" s="6"/>
    </row>
    <row r="418" ht="13.65" customHeight="1">
      <c r="A418" s="65"/>
      <c r="B418" s="66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47"/>
      <c r="R418" s="47"/>
      <c r="S418" s="47"/>
      <c r="T418" s="47"/>
      <c r="U418" s="47"/>
      <c r="V418" s="47"/>
      <c r="W418" s="47"/>
      <c r="X418" s="5"/>
      <c r="Y418" s="6"/>
      <c r="Z418" s="6"/>
    </row>
    <row r="419" ht="13.65" customHeight="1">
      <c r="A419" s="65"/>
      <c r="B419" s="66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47"/>
      <c r="R419" s="47"/>
      <c r="S419" s="47"/>
      <c r="T419" s="47"/>
      <c r="U419" s="47"/>
      <c r="V419" s="47"/>
      <c r="W419" s="47"/>
      <c r="X419" s="5"/>
      <c r="Y419" s="6"/>
      <c r="Z419" s="6"/>
    </row>
    <row r="420" ht="13.65" customHeight="1">
      <c r="A420" s="65"/>
      <c r="B420" s="66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47"/>
      <c r="R420" s="47"/>
      <c r="S420" s="47"/>
      <c r="T420" s="47"/>
      <c r="U420" s="47"/>
      <c r="V420" s="47"/>
      <c r="W420" s="47"/>
      <c r="X420" s="5"/>
      <c r="Y420" s="6"/>
      <c r="Z420" s="6"/>
    </row>
    <row r="421" ht="13.65" customHeight="1">
      <c r="A421" s="65"/>
      <c r="B421" s="66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47"/>
      <c r="R421" s="47"/>
      <c r="S421" s="47"/>
      <c r="T421" s="47"/>
      <c r="U421" s="47"/>
      <c r="V421" s="47"/>
      <c r="W421" s="47"/>
      <c r="X421" s="5"/>
      <c r="Y421" s="6"/>
      <c r="Z421" s="6"/>
    </row>
    <row r="422" ht="13.65" customHeight="1">
      <c r="A422" s="65"/>
      <c r="B422" s="66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47"/>
      <c r="R422" s="47"/>
      <c r="S422" s="47"/>
      <c r="T422" s="47"/>
      <c r="U422" s="47"/>
      <c r="V422" s="47"/>
      <c r="W422" s="47"/>
      <c r="X422" s="5"/>
      <c r="Y422" s="6"/>
      <c r="Z422" s="6"/>
    </row>
    <row r="423" ht="13.65" customHeight="1">
      <c r="A423" s="65"/>
      <c r="B423" s="66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47"/>
      <c r="R423" s="47"/>
      <c r="S423" s="47"/>
      <c r="T423" s="47"/>
      <c r="U423" s="47"/>
      <c r="V423" s="47"/>
      <c r="W423" s="47"/>
      <c r="X423" s="5"/>
      <c r="Y423" s="6"/>
      <c r="Z423" s="6"/>
    </row>
    <row r="424" ht="13.65" customHeight="1">
      <c r="A424" s="65"/>
      <c r="B424" s="66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47"/>
      <c r="R424" s="47"/>
      <c r="S424" s="47"/>
      <c r="T424" s="47"/>
      <c r="U424" s="47"/>
      <c r="V424" s="47"/>
      <c r="W424" s="47"/>
      <c r="X424" s="5"/>
      <c r="Y424" s="6"/>
      <c r="Z424" s="6"/>
    </row>
    <row r="425" ht="13.65" customHeight="1">
      <c r="A425" s="65"/>
      <c r="B425" s="66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47"/>
      <c r="R425" s="47"/>
      <c r="S425" s="47"/>
      <c r="T425" s="47"/>
      <c r="U425" s="47"/>
      <c r="V425" s="47"/>
      <c r="W425" s="47"/>
      <c r="X425" s="5"/>
      <c r="Y425" s="6"/>
      <c r="Z425" s="6"/>
    </row>
    <row r="426" ht="13.65" customHeight="1">
      <c r="A426" s="65"/>
      <c r="B426" s="66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47"/>
      <c r="R426" s="47"/>
      <c r="S426" s="47"/>
      <c r="T426" s="47"/>
      <c r="U426" s="47"/>
      <c r="V426" s="47"/>
      <c r="W426" s="47"/>
      <c r="X426" s="5"/>
      <c r="Y426" s="6"/>
      <c r="Z426" s="6"/>
    </row>
    <row r="427" ht="13.65" customHeight="1">
      <c r="A427" s="65"/>
      <c r="B427" s="66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47"/>
      <c r="R427" s="47"/>
      <c r="S427" s="47"/>
      <c r="T427" s="47"/>
      <c r="U427" s="47"/>
      <c r="V427" s="47"/>
      <c r="W427" s="47"/>
      <c r="X427" s="5"/>
      <c r="Y427" s="6"/>
      <c r="Z427" s="6"/>
    </row>
    <row r="428" ht="13.65" customHeight="1">
      <c r="A428" s="65"/>
      <c r="B428" s="66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47"/>
      <c r="R428" s="47"/>
      <c r="S428" s="47"/>
      <c r="T428" s="47"/>
      <c r="U428" s="47"/>
      <c r="V428" s="47"/>
      <c r="W428" s="47"/>
      <c r="X428" s="5"/>
      <c r="Y428" s="6"/>
      <c r="Z428" s="6"/>
    </row>
    <row r="429" ht="13.65" customHeight="1">
      <c r="A429" s="65"/>
      <c r="B429" s="66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47"/>
      <c r="R429" s="47"/>
      <c r="S429" s="47"/>
      <c r="T429" s="47"/>
      <c r="U429" s="47"/>
      <c r="V429" s="47"/>
      <c r="W429" s="47"/>
      <c r="X429" s="5"/>
      <c r="Y429" s="6"/>
      <c r="Z429" s="6"/>
    </row>
    <row r="430" ht="13.65" customHeight="1">
      <c r="A430" s="65"/>
      <c r="B430" s="66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47"/>
      <c r="R430" s="47"/>
      <c r="S430" s="47"/>
      <c r="T430" s="47"/>
      <c r="U430" s="47"/>
      <c r="V430" s="47"/>
      <c r="W430" s="47"/>
      <c r="X430" s="5"/>
      <c r="Y430" s="6"/>
      <c r="Z430" s="6"/>
    </row>
    <row r="431" ht="13.65" customHeight="1">
      <c r="A431" s="65"/>
      <c r="B431" s="66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47"/>
      <c r="R431" s="47"/>
      <c r="S431" s="47"/>
      <c r="T431" s="47"/>
      <c r="U431" s="47"/>
      <c r="V431" s="47"/>
      <c r="W431" s="47"/>
      <c r="X431" s="5"/>
      <c r="Y431" s="6"/>
      <c r="Z431" s="6"/>
    </row>
    <row r="432" ht="13.65" customHeight="1">
      <c r="A432" s="65"/>
      <c r="B432" s="66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47"/>
      <c r="R432" s="47"/>
      <c r="S432" s="47"/>
      <c r="T432" s="47"/>
      <c r="U432" s="47"/>
      <c r="V432" s="47"/>
      <c r="W432" s="47"/>
      <c r="X432" s="5"/>
      <c r="Y432" s="6"/>
      <c r="Z432" s="6"/>
    </row>
    <row r="433" ht="13.65" customHeight="1">
      <c r="A433" s="65"/>
      <c r="B433" s="66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47"/>
      <c r="R433" s="47"/>
      <c r="S433" s="47"/>
      <c r="T433" s="47"/>
      <c r="U433" s="47"/>
      <c r="V433" s="47"/>
      <c r="W433" s="47"/>
      <c r="X433" s="5"/>
      <c r="Y433" s="6"/>
      <c r="Z433" s="6"/>
    </row>
    <row r="434" ht="13.65" customHeight="1">
      <c r="A434" s="65"/>
      <c r="B434" s="66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47"/>
      <c r="R434" s="47"/>
      <c r="S434" s="47"/>
      <c r="T434" s="47"/>
      <c r="U434" s="47"/>
      <c r="V434" s="47"/>
      <c r="W434" s="47"/>
      <c r="X434" s="5"/>
      <c r="Y434" s="6"/>
      <c r="Z434" s="6"/>
    </row>
    <row r="435" ht="13.65" customHeight="1">
      <c r="A435" s="65"/>
      <c r="B435" s="66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47"/>
      <c r="R435" s="47"/>
      <c r="S435" s="47"/>
      <c r="T435" s="47"/>
      <c r="U435" s="47"/>
      <c r="V435" s="47"/>
      <c r="W435" s="47"/>
      <c r="X435" s="5"/>
      <c r="Y435" s="6"/>
      <c r="Z435" s="6"/>
    </row>
    <row r="436" ht="13.65" customHeight="1">
      <c r="A436" s="65"/>
      <c r="B436" s="66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47"/>
      <c r="R436" s="47"/>
      <c r="S436" s="47"/>
      <c r="T436" s="47"/>
      <c r="U436" s="47"/>
      <c r="V436" s="47"/>
      <c r="W436" s="47"/>
      <c r="X436" s="5"/>
      <c r="Y436" s="6"/>
      <c r="Z436" s="6"/>
    </row>
    <row r="437" ht="13.65" customHeight="1">
      <c r="A437" s="65"/>
      <c r="B437" s="66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47"/>
      <c r="R437" s="47"/>
      <c r="S437" s="47"/>
      <c r="T437" s="47"/>
      <c r="U437" s="47"/>
      <c r="V437" s="47"/>
      <c r="W437" s="47"/>
      <c r="X437" s="5"/>
      <c r="Y437" s="6"/>
      <c r="Z437" s="6"/>
    </row>
    <row r="438" ht="13.65" customHeight="1">
      <c r="A438" s="65"/>
      <c r="B438" s="66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47"/>
      <c r="R438" s="47"/>
      <c r="S438" s="47"/>
      <c r="T438" s="47"/>
      <c r="U438" s="47"/>
      <c r="V438" s="47"/>
      <c r="W438" s="47"/>
      <c r="X438" s="5"/>
      <c r="Y438" s="6"/>
      <c r="Z438" s="6"/>
    </row>
    <row r="439" ht="13.65" customHeight="1">
      <c r="A439" s="65"/>
      <c r="B439" s="66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47"/>
      <c r="R439" s="47"/>
      <c r="S439" s="47"/>
      <c r="T439" s="47"/>
      <c r="U439" s="47"/>
      <c r="V439" s="47"/>
      <c r="W439" s="47"/>
      <c r="X439" s="5"/>
      <c r="Y439" s="6"/>
      <c r="Z439" s="6"/>
    </row>
    <row r="440" ht="13.65" customHeight="1">
      <c r="A440" s="65"/>
      <c r="B440" s="66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47"/>
      <c r="R440" s="47"/>
      <c r="S440" s="47"/>
      <c r="T440" s="47"/>
      <c r="U440" s="47"/>
      <c r="V440" s="47"/>
      <c r="W440" s="47"/>
      <c r="X440" s="5"/>
      <c r="Y440" s="6"/>
      <c r="Z440" s="6"/>
    </row>
    <row r="441" ht="13.65" customHeight="1">
      <c r="A441" s="65"/>
      <c r="B441" s="66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47"/>
      <c r="R441" s="47"/>
      <c r="S441" s="47"/>
      <c r="T441" s="47"/>
      <c r="U441" s="47"/>
      <c r="V441" s="47"/>
      <c r="W441" s="47"/>
      <c r="X441" s="5"/>
      <c r="Y441" s="6"/>
      <c r="Z441" s="6"/>
    </row>
    <row r="442" ht="13.65" customHeight="1">
      <c r="A442" s="65"/>
      <c r="B442" s="66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47"/>
      <c r="R442" s="47"/>
      <c r="S442" s="47"/>
      <c r="T442" s="47"/>
      <c r="U442" s="47"/>
      <c r="V442" s="47"/>
      <c r="W442" s="47"/>
      <c r="X442" s="5"/>
      <c r="Y442" s="6"/>
      <c r="Z442" s="6"/>
    </row>
    <row r="443" ht="13.65" customHeight="1">
      <c r="A443" s="65"/>
      <c r="B443" s="66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47"/>
      <c r="R443" s="47"/>
      <c r="S443" s="47"/>
      <c r="T443" s="47"/>
      <c r="U443" s="47"/>
      <c r="V443" s="47"/>
      <c r="W443" s="47"/>
      <c r="X443" s="5"/>
      <c r="Y443" s="6"/>
      <c r="Z443" s="6"/>
    </row>
    <row r="444" ht="13.65" customHeight="1">
      <c r="A444" s="65"/>
      <c r="B444" s="66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47"/>
      <c r="R444" s="47"/>
      <c r="S444" s="47"/>
      <c r="T444" s="47"/>
      <c r="U444" s="47"/>
      <c r="V444" s="47"/>
      <c r="W444" s="47"/>
      <c r="X444" s="5"/>
      <c r="Y444" s="6"/>
      <c r="Z444" s="6"/>
    </row>
    <row r="445" ht="13.65" customHeight="1">
      <c r="A445" s="65"/>
      <c r="B445" s="66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47"/>
      <c r="R445" s="47"/>
      <c r="S445" s="47"/>
      <c r="T445" s="47"/>
      <c r="U445" s="47"/>
      <c r="V445" s="47"/>
      <c r="W445" s="47"/>
      <c r="X445" s="5"/>
      <c r="Y445" s="6"/>
      <c r="Z445" s="6"/>
    </row>
    <row r="446" ht="13.65" customHeight="1">
      <c r="A446" s="65"/>
      <c r="B446" s="66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47"/>
      <c r="R446" s="47"/>
      <c r="S446" s="47"/>
      <c r="T446" s="47"/>
      <c r="U446" s="47"/>
      <c r="V446" s="47"/>
      <c r="W446" s="47"/>
      <c r="X446" s="5"/>
      <c r="Y446" s="6"/>
      <c r="Z446" s="6"/>
    </row>
    <row r="447" ht="13.65" customHeight="1">
      <c r="A447" s="65"/>
      <c r="B447" s="66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47"/>
      <c r="R447" s="47"/>
      <c r="S447" s="47"/>
      <c r="T447" s="47"/>
      <c r="U447" s="47"/>
      <c r="V447" s="47"/>
      <c r="W447" s="47"/>
      <c r="X447" s="5"/>
      <c r="Y447" s="6"/>
      <c r="Z447" s="6"/>
    </row>
    <row r="448" ht="13.65" customHeight="1">
      <c r="A448" s="65"/>
      <c r="B448" s="66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47"/>
      <c r="R448" s="47"/>
      <c r="S448" s="47"/>
      <c r="T448" s="47"/>
      <c r="U448" s="47"/>
      <c r="V448" s="47"/>
      <c r="W448" s="47"/>
      <c r="X448" s="5"/>
      <c r="Y448" s="6"/>
      <c r="Z448" s="6"/>
    </row>
    <row r="449" ht="13.65" customHeight="1">
      <c r="A449" s="65"/>
      <c r="B449" s="66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47"/>
      <c r="R449" s="47"/>
      <c r="S449" s="47"/>
      <c r="T449" s="47"/>
      <c r="U449" s="47"/>
      <c r="V449" s="47"/>
      <c r="W449" s="47"/>
      <c r="X449" s="5"/>
      <c r="Y449" s="6"/>
      <c r="Z449" s="6"/>
    </row>
    <row r="450" ht="13.65" customHeight="1">
      <c r="A450" s="65"/>
      <c r="B450" s="66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47"/>
      <c r="R450" s="47"/>
      <c r="S450" s="47"/>
      <c r="T450" s="47"/>
      <c r="U450" s="47"/>
      <c r="V450" s="47"/>
      <c r="W450" s="47"/>
      <c r="X450" s="5"/>
      <c r="Y450" s="6"/>
      <c r="Z450" s="6"/>
    </row>
    <row r="451" ht="13.65" customHeight="1">
      <c r="A451" s="65"/>
      <c r="B451" s="66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47"/>
      <c r="R451" s="47"/>
      <c r="S451" s="47"/>
      <c r="T451" s="47"/>
      <c r="U451" s="47"/>
      <c r="V451" s="47"/>
      <c r="W451" s="47"/>
      <c r="X451" s="5"/>
      <c r="Y451" s="6"/>
      <c r="Z451" s="6"/>
    </row>
    <row r="452" ht="13.65" customHeight="1">
      <c r="A452" s="65"/>
      <c r="B452" s="66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47"/>
      <c r="R452" s="47"/>
      <c r="S452" s="47"/>
      <c r="T452" s="47"/>
      <c r="U452" s="47"/>
      <c r="V452" s="47"/>
      <c r="W452" s="47"/>
      <c r="X452" s="5"/>
      <c r="Y452" s="6"/>
      <c r="Z452" s="6"/>
    </row>
    <row r="453" ht="13.65" customHeight="1">
      <c r="A453" s="65"/>
      <c r="B453" s="66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47"/>
      <c r="R453" s="47"/>
      <c r="S453" s="47"/>
      <c r="T453" s="47"/>
      <c r="U453" s="47"/>
      <c r="V453" s="47"/>
      <c r="W453" s="47"/>
      <c r="X453" s="5"/>
      <c r="Y453" s="6"/>
      <c r="Z453" s="6"/>
    </row>
    <row r="454" ht="13.65" customHeight="1">
      <c r="A454" s="65"/>
      <c r="B454" s="66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47"/>
      <c r="R454" s="47"/>
      <c r="S454" s="47"/>
      <c r="T454" s="47"/>
      <c r="U454" s="47"/>
      <c r="V454" s="47"/>
      <c r="W454" s="47"/>
      <c r="X454" s="5"/>
      <c r="Y454" s="6"/>
      <c r="Z454" s="6"/>
    </row>
    <row r="455" ht="13.65" customHeight="1">
      <c r="A455" s="65"/>
      <c r="B455" s="66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47"/>
      <c r="R455" s="47"/>
      <c r="S455" s="47"/>
      <c r="T455" s="47"/>
      <c r="U455" s="47"/>
      <c r="V455" s="47"/>
      <c r="W455" s="47"/>
      <c r="X455" s="5"/>
      <c r="Y455" s="6"/>
      <c r="Z455" s="6"/>
    </row>
    <row r="456" ht="13.65" customHeight="1">
      <c r="A456" s="65"/>
      <c r="B456" s="66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47"/>
      <c r="R456" s="47"/>
      <c r="S456" s="47"/>
      <c r="T456" s="47"/>
      <c r="U456" s="47"/>
      <c r="V456" s="47"/>
      <c r="W456" s="47"/>
      <c r="X456" s="5"/>
      <c r="Y456" s="6"/>
      <c r="Z456" s="6"/>
    </row>
    <row r="457" ht="13.65" customHeight="1">
      <c r="A457" s="65"/>
      <c r="B457" s="66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47"/>
      <c r="R457" s="47"/>
      <c r="S457" s="47"/>
      <c r="T457" s="47"/>
      <c r="U457" s="47"/>
      <c r="V457" s="47"/>
      <c r="W457" s="47"/>
      <c r="X457" s="5"/>
      <c r="Y457" s="6"/>
      <c r="Z457" s="6"/>
    </row>
    <row r="458" ht="13.65" customHeight="1">
      <c r="A458" s="65"/>
      <c r="B458" s="66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47"/>
      <c r="R458" s="47"/>
      <c r="S458" s="47"/>
      <c r="T458" s="47"/>
      <c r="U458" s="47"/>
      <c r="V458" s="47"/>
      <c r="W458" s="47"/>
      <c r="X458" s="5"/>
      <c r="Y458" s="6"/>
      <c r="Z458" s="6"/>
    </row>
    <row r="459" ht="13.65" customHeight="1">
      <c r="A459" s="65"/>
      <c r="B459" s="66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47"/>
      <c r="R459" s="47"/>
      <c r="S459" s="47"/>
      <c r="T459" s="47"/>
      <c r="U459" s="47"/>
      <c r="V459" s="47"/>
      <c r="W459" s="47"/>
      <c r="X459" s="5"/>
      <c r="Y459" s="6"/>
      <c r="Z459" s="6"/>
    </row>
    <row r="460" ht="13.65" customHeight="1">
      <c r="A460" s="65"/>
      <c r="B460" s="66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47"/>
      <c r="R460" s="47"/>
      <c r="S460" s="47"/>
      <c r="T460" s="47"/>
      <c r="U460" s="47"/>
      <c r="V460" s="47"/>
      <c r="W460" s="47"/>
      <c r="X460" s="5"/>
      <c r="Y460" s="6"/>
      <c r="Z460" s="6"/>
    </row>
    <row r="461" ht="13.65" customHeight="1">
      <c r="A461" s="65"/>
      <c r="B461" s="66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47"/>
      <c r="R461" s="47"/>
      <c r="S461" s="47"/>
      <c r="T461" s="47"/>
      <c r="U461" s="47"/>
      <c r="V461" s="47"/>
      <c r="W461" s="47"/>
      <c r="X461" s="5"/>
      <c r="Y461" s="6"/>
      <c r="Z461" s="6"/>
    </row>
    <row r="462" ht="13.65" customHeight="1">
      <c r="A462" s="65"/>
      <c r="B462" s="66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47"/>
      <c r="R462" s="47"/>
      <c r="S462" s="47"/>
      <c r="T462" s="47"/>
      <c r="U462" s="47"/>
      <c r="V462" s="47"/>
      <c r="W462" s="47"/>
      <c r="X462" s="5"/>
      <c r="Y462" s="6"/>
      <c r="Z462" s="6"/>
    </row>
    <row r="463" ht="13.65" customHeight="1">
      <c r="A463" s="65"/>
      <c r="B463" s="66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47"/>
      <c r="R463" s="47"/>
      <c r="S463" s="47"/>
      <c r="T463" s="47"/>
      <c r="U463" s="47"/>
      <c r="V463" s="47"/>
      <c r="W463" s="47"/>
      <c r="X463" s="5"/>
      <c r="Y463" s="6"/>
      <c r="Z463" s="6"/>
    </row>
    <row r="464" ht="13.65" customHeight="1">
      <c r="A464" s="65"/>
      <c r="B464" s="66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47"/>
      <c r="R464" s="47"/>
      <c r="S464" s="47"/>
      <c r="T464" s="47"/>
      <c r="U464" s="47"/>
      <c r="V464" s="47"/>
      <c r="W464" s="47"/>
      <c r="X464" s="5"/>
      <c r="Y464" s="6"/>
      <c r="Z464" s="6"/>
    </row>
    <row r="465" ht="13.65" customHeight="1">
      <c r="A465" s="65"/>
      <c r="B465" s="66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47"/>
      <c r="R465" s="47"/>
      <c r="S465" s="47"/>
      <c r="T465" s="47"/>
      <c r="U465" s="47"/>
      <c r="V465" s="47"/>
      <c r="W465" s="47"/>
      <c r="X465" s="5"/>
      <c r="Y465" s="6"/>
      <c r="Z465" s="6"/>
    </row>
    <row r="466" ht="13.65" customHeight="1">
      <c r="A466" s="65"/>
      <c r="B466" s="66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47"/>
      <c r="R466" s="47"/>
      <c r="S466" s="47"/>
      <c r="T466" s="47"/>
      <c r="U466" s="47"/>
      <c r="V466" s="47"/>
      <c r="W466" s="47"/>
      <c r="X466" s="5"/>
      <c r="Y466" s="6"/>
      <c r="Z466" s="6"/>
    </row>
    <row r="467" ht="13.65" customHeight="1">
      <c r="A467" s="65"/>
      <c r="B467" s="66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47"/>
      <c r="R467" s="47"/>
      <c r="S467" s="47"/>
      <c r="T467" s="47"/>
      <c r="U467" s="47"/>
      <c r="V467" s="47"/>
      <c r="W467" s="47"/>
      <c r="X467" s="5"/>
      <c r="Y467" s="6"/>
      <c r="Z467" s="6"/>
    </row>
    <row r="468" ht="13.65" customHeight="1">
      <c r="A468" s="65"/>
      <c r="B468" s="66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47"/>
      <c r="R468" s="47"/>
      <c r="S468" s="47"/>
      <c r="T468" s="47"/>
      <c r="U468" s="47"/>
      <c r="V468" s="47"/>
      <c r="W468" s="47"/>
      <c r="X468" s="5"/>
      <c r="Y468" s="6"/>
      <c r="Z468" s="6"/>
    </row>
    <row r="469" ht="13.65" customHeight="1">
      <c r="A469" s="65"/>
      <c r="B469" s="66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47"/>
      <c r="R469" s="47"/>
      <c r="S469" s="47"/>
      <c r="T469" s="47"/>
      <c r="U469" s="47"/>
      <c r="V469" s="47"/>
      <c r="W469" s="47"/>
      <c r="X469" s="5"/>
      <c r="Y469" s="6"/>
      <c r="Z469" s="6"/>
    </row>
    <row r="470" ht="13.65" customHeight="1">
      <c r="A470" s="65"/>
      <c r="B470" s="66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47"/>
      <c r="R470" s="47"/>
      <c r="S470" s="47"/>
      <c r="T470" s="47"/>
      <c r="U470" s="47"/>
      <c r="V470" s="47"/>
      <c r="W470" s="47"/>
      <c r="X470" s="5"/>
      <c r="Y470" s="6"/>
      <c r="Z470" s="6"/>
    </row>
    <row r="471" ht="13.65" customHeight="1">
      <c r="A471" s="65"/>
      <c r="B471" s="66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47"/>
      <c r="R471" s="47"/>
      <c r="S471" s="47"/>
      <c r="T471" s="47"/>
      <c r="U471" s="47"/>
      <c r="V471" s="47"/>
      <c r="W471" s="47"/>
      <c r="X471" s="5"/>
      <c r="Y471" s="6"/>
      <c r="Z471" s="6"/>
    </row>
    <row r="472" ht="13.65" customHeight="1">
      <c r="A472" s="65"/>
      <c r="B472" s="66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47"/>
      <c r="R472" s="47"/>
      <c r="S472" s="47"/>
      <c r="T472" s="47"/>
      <c r="U472" s="47"/>
      <c r="V472" s="47"/>
      <c r="W472" s="47"/>
      <c r="X472" s="5"/>
      <c r="Y472" s="6"/>
      <c r="Z472" s="6"/>
    </row>
    <row r="473" ht="13.65" customHeight="1">
      <c r="A473" s="65"/>
      <c r="B473" s="66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47"/>
      <c r="R473" s="47"/>
      <c r="S473" s="47"/>
      <c r="T473" s="47"/>
      <c r="U473" s="47"/>
      <c r="V473" s="47"/>
      <c r="W473" s="47"/>
      <c r="X473" s="5"/>
      <c r="Y473" s="6"/>
      <c r="Z473" s="6"/>
    </row>
    <row r="474" ht="13.65" customHeight="1">
      <c r="A474" s="65"/>
      <c r="B474" s="66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47"/>
      <c r="R474" s="47"/>
      <c r="S474" s="47"/>
      <c r="T474" s="47"/>
      <c r="U474" s="47"/>
      <c r="V474" s="47"/>
      <c r="W474" s="47"/>
      <c r="X474" s="5"/>
      <c r="Y474" s="6"/>
      <c r="Z474" s="6"/>
    </row>
    <row r="475" ht="13.65" customHeight="1">
      <c r="A475" s="65"/>
      <c r="B475" s="66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47"/>
      <c r="R475" s="47"/>
      <c r="S475" s="47"/>
      <c r="T475" s="47"/>
      <c r="U475" s="47"/>
      <c r="V475" s="47"/>
      <c r="W475" s="47"/>
      <c r="X475" s="5"/>
      <c r="Y475" s="6"/>
      <c r="Z475" s="6"/>
    </row>
    <row r="476" ht="13.65" customHeight="1">
      <c r="A476" s="65"/>
      <c r="B476" s="66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47"/>
      <c r="R476" s="47"/>
      <c r="S476" s="47"/>
      <c r="T476" s="47"/>
      <c r="U476" s="47"/>
      <c r="V476" s="47"/>
      <c r="W476" s="47"/>
      <c r="X476" s="5"/>
      <c r="Y476" s="6"/>
      <c r="Z476" s="6"/>
    </row>
    <row r="477" ht="13.65" customHeight="1">
      <c r="A477" s="65"/>
      <c r="B477" s="66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47"/>
      <c r="R477" s="47"/>
      <c r="S477" s="47"/>
      <c r="T477" s="47"/>
      <c r="U477" s="47"/>
      <c r="V477" s="47"/>
      <c r="W477" s="47"/>
      <c r="X477" s="5"/>
      <c r="Y477" s="6"/>
      <c r="Z477" s="6"/>
    </row>
    <row r="478" ht="13.65" customHeight="1">
      <c r="A478" s="65"/>
      <c r="B478" s="66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47"/>
      <c r="R478" s="47"/>
      <c r="S478" s="47"/>
      <c r="T478" s="47"/>
      <c r="U478" s="47"/>
      <c r="V478" s="47"/>
      <c r="W478" s="47"/>
      <c r="X478" s="5"/>
      <c r="Y478" s="6"/>
      <c r="Z478" s="6"/>
    </row>
    <row r="479" ht="13.65" customHeight="1">
      <c r="A479" s="65"/>
      <c r="B479" s="66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47"/>
      <c r="R479" s="47"/>
      <c r="S479" s="47"/>
      <c r="T479" s="47"/>
      <c r="U479" s="47"/>
      <c r="V479" s="47"/>
      <c r="W479" s="47"/>
      <c r="X479" s="5"/>
      <c r="Y479" s="6"/>
      <c r="Z479" s="6"/>
    </row>
    <row r="480" ht="13.65" customHeight="1">
      <c r="A480" s="65"/>
      <c r="B480" s="66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47"/>
      <c r="R480" s="47"/>
      <c r="S480" s="47"/>
      <c r="T480" s="47"/>
      <c r="U480" s="47"/>
      <c r="V480" s="47"/>
      <c r="W480" s="47"/>
      <c r="X480" s="5"/>
      <c r="Y480" s="6"/>
      <c r="Z480" s="6"/>
    </row>
    <row r="481" ht="13.65" customHeight="1">
      <c r="A481" s="65"/>
      <c r="B481" s="66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47"/>
      <c r="R481" s="47"/>
      <c r="S481" s="47"/>
      <c r="T481" s="47"/>
      <c r="U481" s="47"/>
      <c r="V481" s="47"/>
      <c r="W481" s="47"/>
      <c r="X481" s="5"/>
      <c r="Y481" s="6"/>
      <c r="Z481" s="6"/>
    </row>
    <row r="482" ht="13.65" customHeight="1">
      <c r="A482" s="65"/>
      <c r="B482" s="66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47"/>
      <c r="R482" s="47"/>
      <c r="S482" s="47"/>
      <c r="T482" s="47"/>
      <c r="U482" s="47"/>
      <c r="V482" s="47"/>
      <c r="W482" s="47"/>
      <c r="X482" s="5"/>
      <c r="Y482" s="6"/>
      <c r="Z482" s="6"/>
    </row>
    <row r="483" ht="13.65" customHeight="1">
      <c r="A483" s="65"/>
      <c r="B483" s="66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47"/>
      <c r="R483" s="47"/>
      <c r="S483" s="47"/>
      <c r="T483" s="47"/>
      <c r="U483" s="47"/>
      <c r="V483" s="47"/>
      <c r="W483" s="47"/>
      <c r="X483" s="5"/>
      <c r="Y483" s="6"/>
      <c r="Z483" s="6"/>
    </row>
    <row r="484" ht="13.65" customHeight="1">
      <c r="A484" s="65"/>
      <c r="B484" s="66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47"/>
      <c r="R484" s="47"/>
      <c r="S484" s="47"/>
      <c r="T484" s="47"/>
      <c r="U484" s="47"/>
      <c r="V484" s="47"/>
      <c r="W484" s="47"/>
      <c r="X484" s="5"/>
      <c r="Y484" s="6"/>
      <c r="Z484" s="6"/>
    </row>
    <row r="485" ht="13.65" customHeight="1">
      <c r="A485" s="65"/>
      <c r="B485" s="66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47"/>
      <c r="R485" s="47"/>
      <c r="S485" s="47"/>
      <c r="T485" s="47"/>
      <c r="U485" s="47"/>
      <c r="V485" s="47"/>
      <c r="W485" s="47"/>
      <c r="X485" s="5"/>
      <c r="Y485" s="6"/>
      <c r="Z485" s="6"/>
    </row>
    <row r="486" ht="13.65" customHeight="1">
      <c r="A486" s="65"/>
      <c r="B486" s="66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47"/>
      <c r="R486" s="47"/>
      <c r="S486" s="47"/>
      <c r="T486" s="47"/>
      <c r="U486" s="47"/>
      <c r="V486" s="47"/>
      <c r="W486" s="47"/>
      <c r="X486" s="5"/>
      <c r="Y486" s="6"/>
      <c r="Z486" s="6"/>
    </row>
    <row r="487" ht="13.65" customHeight="1">
      <c r="A487" s="65"/>
      <c r="B487" s="66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47"/>
      <c r="R487" s="47"/>
      <c r="S487" s="47"/>
      <c r="T487" s="47"/>
      <c r="U487" s="47"/>
      <c r="V487" s="47"/>
      <c r="W487" s="47"/>
      <c r="X487" s="5"/>
      <c r="Y487" s="6"/>
      <c r="Z487" s="6"/>
    </row>
    <row r="488" ht="13.65" customHeight="1">
      <c r="A488" s="65"/>
      <c r="B488" s="66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47"/>
      <c r="R488" s="47"/>
      <c r="S488" s="47"/>
      <c r="T488" s="47"/>
      <c r="U488" s="47"/>
      <c r="V488" s="47"/>
      <c r="W488" s="47"/>
      <c r="X488" s="5"/>
      <c r="Y488" s="6"/>
      <c r="Z488" s="6"/>
    </row>
    <row r="489" ht="13.65" customHeight="1">
      <c r="A489" s="65"/>
      <c r="B489" s="66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47"/>
      <c r="R489" s="47"/>
      <c r="S489" s="47"/>
      <c r="T489" s="47"/>
      <c r="U489" s="47"/>
      <c r="V489" s="47"/>
      <c r="W489" s="47"/>
      <c r="X489" s="5"/>
      <c r="Y489" s="6"/>
      <c r="Z489" s="6"/>
    </row>
    <row r="490" ht="13.65" customHeight="1">
      <c r="A490" s="65"/>
      <c r="B490" s="66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47"/>
      <c r="R490" s="47"/>
      <c r="S490" s="47"/>
      <c r="T490" s="47"/>
      <c r="U490" s="47"/>
      <c r="V490" s="47"/>
      <c r="W490" s="47"/>
      <c r="X490" s="5"/>
      <c r="Y490" s="6"/>
      <c r="Z490" s="6"/>
    </row>
    <row r="491" ht="13.65" customHeight="1">
      <c r="A491" s="65"/>
      <c r="B491" s="66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47"/>
      <c r="R491" s="47"/>
      <c r="S491" s="47"/>
      <c r="T491" s="47"/>
      <c r="U491" s="47"/>
      <c r="V491" s="47"/>
      <c r="W491" s="47"/>
      <c r="X491" s="5"/>
      <c r="Y491" s="6"/>
      <c r="Z491" s="6"/>
    </row>
    <row r="492" ht="13.65" customHeight="1">
      <c r="A492" s="65"/>
      <c r="B492" s="66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47"/>
      <c r="R492" s="47"/>
      <c r="S492" s="47"/>
      <c r="T492" s="47"/>
      <c r="U492" s="47"/>
      <c r="V492" s="47"/>
      <c r="W492" s="47"/>
      <c r="X492" s="5"/>
      <c r="Y492" s="6"/>
      <c r="Z492" s="6"/>
    </row>
    <row r="493" ht="13.65" customHeight="1">
      <c r="A493" s="65"/>
      <c r="B493" s="66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47"/>
      <c r="R493" s="47"/>
      <c r="S493" s="47"/>
      <c r="T493" s="47"/>
      <c r="U493" s="47"/>
      <c r="V493" s="47"/>
      <c r="W493" s="47"/>
      <c r="X493" s="5"/>
      <c r="Y493" s="6"/>
      <c r="Z493" s="6"/>
    </row>
    <row r="494" ht="13.65" customHeight="1">
      <c r="A494" s="65"/>
      <c r="B494" s="66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47"/>
      <c r="R494" s="47"/>
      <c r="S494" s="47"/>
      <c r="T494" s="47"/>
      <c r="U494" s="47"/>
      <c r="V494" s="47"/>
      <c r="W494" s="47"/>
      <c r="X494" s="5"/>
      <c r="Y494" s="6"/>
      <c r="Z494" s="6"/>
    </row>
    <row r="495" ht="13.65" customHeight="1">
      <c r="A495" s="65"/>
      <c r="B495" s="66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47"/>
      <c r="R495" s="47"/>
      <c r="S495" s="47"/>
      <c r="T495" s="47"/>
      <c r="U495" s="47"/>
      <c r="V495" s="47"/>
      <c r="W495" s="47"/>
      <c r="X495" s="5"/>
      <c r="Y495" s="6"/>
      <c r="Z495" s="6"/>
    </row>
    <row r="496" ht="13.65" customHeight="1">
      <c r="A496" s="65"/>
      <c r="B496" s="66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47"/>
      <c r="R496" s="47"/>
      <c r="S496" s="47"/>
      <c r="T496" s="47"/>
      <c r="U496" s="47"/>
      <c r="V496" s="47"/>
      <c r="W496" s="47"/>
      <c r="X496" s="5"/>
      <c r="Y496" s="6"/>
      <c r="Z496" s="6"/>
    </row>
    <row r="497" ht="13.65" customHeight="1">
      <c r="A497" s="65"/>
      <c r="B497" s="66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47"/>
      <c r="R497" s="47"/>
      <c r="S497" s="47"/>
      <c r="T497" s="47"/>
      <c r="U497" s="47"/>
      <c r="V497" s="47"/>
      <c r="W497" s="47"/>
      <c r="X497" s="5"/>
      <c r="Y497" s="6"/>
      <c r="Z497" s="6"/>
    </row>
    <row r="498" ht="13.65" customHeight="1">
      <c r="A498" s="65"/>
      <c r="B498" s="66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47"/>
      <c r="R498" s="47"/>
      <c r="S498" s="47"/>
      <c r="T498" s="47"/>
      <c r="U498" s="47"/>
      <c r="V498" s="47"/>
      <c r="W498" s="47"/>
      <c r="X498" s="5"/>
      <c r="Y498" s="6"/>
      <c r="Z498" s="6"/>
    </row>
    <row r="499" ht="13.65" customHeight="1">
      <c r="A499" s="65"/>
      <c r="B499" s="66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47"/>
      <c r="R499" s="47"/>
      <c r="S499" s="47"/>
      <c r="T499" s="47"/>
      <c r="U499" s="47"/>
      <c r="V499" s="47"/>
      <c r="W499" s="47"/>
      <c r="X499" s="5"/>
      <c r="Y499" s="6"/>
      <c r="Z499" s="6"/>
    </row>
    <row r="500" ht="13.65" customHeight="1">
      <c r="A500" s="65"/>
      <c r="B500" s="66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47"/>
      <c r="R500" s="47"/>
      <c r="S500" s="47"/>
      <c r="T500" s="47"/>
      <c r="U500" s="47"/>
      <c r="V500" s="47"/>
      <c r="W500" s="47"/>
      <c r="X500" s="5"/>
      <c r="Y500" s="6"/>
      <c r="Z500" s="6"/>
    </row>
    <row r="501" ht="13.65" customHeight="1">
      <c r="A501" s="65"/>
      <c r="B501" s="66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47"/>
      <c r="R501" s="47"/>
      <c r="S501" s="47"/>
      <c r="T501" s="47"/>
      <c r="U501" s="47"/>
      <c r="V501" s="47"/>
      <c r="W501" s="47"/>
      <c r="X501" s="5"/>
      <c r="Y501" s="6"/>
      <c r="Z501" s="6"/>
    </row>
    <row r="502" ht="13.65" customHeight="1">
      <c r="A502" s="65"/>
      <c r="B502" s="66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47"/>
      <c r="R502" s="47"/>
      <c r="S502" s="47"/>
      <c r="T502" s="47"/>
      <c r="U502" s="47"/>
      <c r="V502" s="47"/>
      <c r="W502" s="47"/>
      <c r="X502" s="5"/>
      <c r="Y502" s="6"/>
      <c r="Z502" s="6"/>
    </row>
    <row r="503" ht="13.65" customHeight="1">
      <c r="A503" s="65"/>
      <c r="B503" s="66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47"/>
      <c r="R503" s="47"/>
      <c r="S503" s="47"/>
      <c r="T503" s="47"/>
      <c r="U503" s="47"/>
      <c r="V503" s="47"/>
      <c r="W503" s="47"/>
      <c r="X503" s="5"/>
      <c r="Y503" s="6"/>
      <c r="Z503" s="6"/>
    </row>
    <row r="504" ht="13.65" customHeight="1">
      <c r="A504" s="65"/>
      <c r="B504" s="66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47"/>
      <c r="R504" s="47"/>
      <c r="S504" s="47"/>
      <c r="T504" s="47"/>
      <c r="U504" s="47"/>
      <c r="V504" s="47"/>
      <c r="W504" s="47"/>
      <c r="X504" s="5"/>
      <c r="Y504" s="6"/>
      <c r="Z504" s="6"/>
    </row>
    <row r="505" ht="13.65" customHeight="1">
      <c r="A505" s="65"/>
      <c r="B505" s="66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47"/>
      <c r="R505" s="47"/>
      <c r="S505" s="47"/>
      <c r="T505" s="47"/>
      <c r="U505" s="47"/>
      <c r="V505" s="47"/>
      <c r="W505" s="47"/>
      <c r="X505" s="5"/>
      <c r="Y505" s="6"/>
      <c r="Z505" s="6"/>
    </row>
    <row r="506" ht="13.65" customHeight="1">
      <c r="A506" s="65"/>
      <c r="B506" s="66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47"/>
      <c r="R506" s="47"/>
      <c r="S506" s="47"/>
      <c r="T506" s="47"/>
      <c r="U506" s="47"/>
      <c r="V506" s="47"/>
      <c r="W506" s="47"/>
      <c r="X506" s="5"/>
      <c r="Y506" s="6"/>
      <c r="Z506" s="6"/>
    </row>
    <row r="507" ht="13.65" customHeight="1">
      <c r="A507" s="65"/>
      <c r="B507" s="66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47"/>
      <c r="R507" s="47"/>
      <c r="S507" s="47"/>
      <c r="T507" s="47"/>
      <c r="U507" s="47"/>
      <c r="V507" s="47"/>
      <c r="W507" s="47"/>
      <c r="X507" s="5"/>
      <c r="Y507" s="6"/>
      <c r="Z507" s="6"/>
    </row>
    <row r="508" ht="13.65" customHeight="1">
      <c r="A508" s="65"/>
      <c r="B508" s="66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47"/>
      <c r="R508" s="47"/>
      <c r="S508" s="47"/>
      <c r="T508" s="47"/>
      <c r="U508" s="47"/>
      <c r="V508" s="47"/>
      <c r="W508" s="47"/>
      <c r="X508" s="5"/>
      <c r="Y508" s="6"/>
      <c r="Z508" s="6"/>
    </row>
    <row r="509" ht="13.65" customHeight="1">
      <c r="A509" s="65"/>
      <c r="B509" s="66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47"/>
      <c r="R509" s="47"/>
      <c r="S509" s="47"/>
      <c r="T509" s="47"/>
      <c r="U509" s="47"/>
      <c r="V509" s="47"/>
      <c r="W509" s="47"/>
      <c r="X509" s="5"/>
      <c r="Y509" s="6"/>
      <c r="Z509" s="6"/>
    </row>
    <row r="510" ht="13.65" customHeight="1">
      <c r="A510" s="65"/>
      <c r="B510" s="66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47"/>
      <c r="R510" s="47"/>
      <c r="S510" s="47"/>
      <c r="T510" s="47"/>
      <c r="U510" s="47"/>
      <c r="V510" s="47"/>
      <c r="W510" s="47"/>
      <c r="X510" s="5"/>
      <c r="Y510" s="6"/>
      <c r="Z510" s="6"/>
    </row>
    <row r="511" ht="13.65" customHeight="1">
      <c r="A511" s="65"/>
      <c r="B511" s="66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47"/>
      <c r="R511" s="47"/>
      <c r="S511" s="47"/>
      <c r="T511" s="47"/>
      <c r="U511" s="47"/>
      <c r="V511" s="47"/>
      <c r="W511" s="47"/>
      <c r="X511" s="5"/>
      <c r="Y511" s="6"/>
      <c r="Z511" s="6"/>
    </row>
    <row r="512" ht="13.65" customHeight="1">
      <c r="A512" s="65"/>
      <c r="B512" s="66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47"/>
      <c r="R512" s="47"/>
      <c r="S512" s="47"/>
      <c r="T512" s="47"/>
      <c r="U512" s="47"/>
      <c r="V512" s="47"/>
      <c r="W512" s="47"/>
      <c r="X512" s="5"/>
      <c r="Y512" s="6"/>
      <c r="Z512" s="6"/>
    </row>
    <row r="513" ht="13.65" customHeight="1">
      <c r="A513" s="65"/>
      <c r="B513" s="66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47"/>
      <c r="R513" s="47"/>
      <c r="S513" s="47"/>
      <c r="T513" s="47"/>
      <c r="U513" s="47"/>
      <c r="V513" s="47"/>
      <c r="W513" s="47"/>
      <c r="X513" s="5"/>
      <c r="Y513" s="6"/>
      <c r="Z513" s="6"/>
    </row>
    <row r="514" ht="13.65" customHeight="1">
      <c r="A514" s="65"/>
      <c r="B514" s="66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47"/>
      <c r="R514" s="47"/>
      <c r="S514" s="47"/>
      <c r="T514" s="47"/>
      <c r="U514" s="47"/>
      <c r="V514" s="47"/>
      <c r="W514" s="47"/>
      <c r="X514" s="5"/>
      <c r="Y514" s="6"/>
      <c r="Z514" s="6"/>
    </row>
    <row r="515" ht="13.65" customHeight="1">
      <c r="A515" s="65"/>
      <c r="B515" s="66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47"/>
      <c r="R515" s="47"/>
      <c r="S515" s="47"/>
      <c r="T515" s="47"/>
      <c r="U515" s="47"/>
      <c r="V515" s="47"/>
      <c r="W515" s="47"/>
      <c r="X515" s="5"/>
      <c r="Y515" s="6"/>
      <c r="Z515" s="6"/>
    </row>
    <row r="516" ht="13.65" customHeight="1">
      <c r="A516" s="65"/>
      <c r="B516" s="66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47"/>
      <c r="R516" s="47"/>
      <c r="S516" s="47"/>
      <c r="T516" s="47"/>
      <c r="U516" s="47"/>
      <c r="V516" s="47"/>
      <c r="W516" s="47"/>
      <c r="X516" s="5"/>
      <c r="Y516" s="6"/>
      <c r="Z516" s="6"/>
    </row>
    <row r="517" ht="13.65" customHeight="1">
      <c r="A517" s="65"/>
      <c r="B517" s="66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47"/>
      <c r="R517" s="47"/>
      <c r="S517" s="47"/>
      <c r="T517" s="47"/>
      <c r="U517" s="47"/>
      <c r="V517" s="47"/>
      <c r="W517" s="47"/>
      <c r="X517" s="5"/>
      <c r="Y517" s="6"/>
      <c r="Z517" s="6"/>
    </row>
    <row r="518" ht="13.65" customHeight="1">
      <c r="A518" s="65"/>
      <c r="B518" s="66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47"/>
      <c r="R518" s="47"/>
      <c r="S518" s="47"/>
      <c r="T518" s="47"/>
      <c r="U518" s="47"/>
      <c r="V518" s="47"/>
      <c r="W518" s="47"/>
      <c r="X518" s="5"/>
      <c r="Y518" s="6"/>
      <c r="Z518" s="6"/>
    </row>
    <row r="519" ht="13.65" customHeight="1">
      <c r="A519" s="65"/>
      <c r="B519" s="66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47"/>
      <c r="R519" s="47"/>
      <c r="S519" s="47"/>
      <c r="T519" s="47"/>
      <c r="U519" s="47"/>
      <c r="V519" s="47"/>
      <c r="W519" s="47"/>
      <c r="X519" s="5"/>
      <c r="Y519" s="6"/>
      <c r="Z519" s="6"/>
    </row>
    <row r="520" ht="13.65" customHeight="1">
      <c r="A520" s="65"/>
      <c r="B520" s="66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47"/>
      <c r="R520" s="47"/>
      <c r="S520" s="47"/>
      <c r="T520" s="47"/>
      <c r="U520" s="47"/>
      <c r="V520" s="47"/>
      <c r="W520" s="47"/>
      <c r="X520" s="5"/>
      <c r="Y520" s="6"/>
      <c r="Z520" s="6"/>
    </row>
    <row r="521" ht="13.65" customHeight="1">
      <c r="A521" s="65"/>
      <c r="B521" s="66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47"/>
      <c r="R521" s="47"/>
      <c r="S521" s="47"/>
      <c r="T521" s="47"/>
      <c r="U521" s="47"/>
      <c r="V521" s="47"/>
      <c r="W521" s="47"/>
      <c r="X521" s="5"/>
      <c r="Y521" s="6"/>
      <c r="Z521" s="6"/>
    </row>
    <row r="522" ht="13.65" customHeight="1">
      <c r="A522" s="65"/>
      <c r="B522" s="66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47"/>
      <c r="R522" s="47"/>
      <c r="S522" s="47"/>
      <c r="T522" s="47"/>
      <c r="U522" s="47"/>
      <c r="V522" s="47"/>
      <c r="W522" s="47"/>
      <c r="X522" s="5"/>
      <c r="Y522" s="6"/>
      <c r="Z522" s="6"/>
    </row>
    <row r="523" ht="13.65" customHeight="1">
      <c r="A523" s="69"/>
      <c r="B523" s="69"/>
      <c r="C523" s="70"/>
      <c r="D523" s="70"/>
      <c r="E523" s="70"/>
      <c r="F523" s="70"/>
      <c r="G523" s="70"/>
      <c r="H523" s="70"/>
      <c r="I523" s="70"/>
      <c r="J523" s="70"/>
      <c r="K523" s="70"/>
      <c r="L523" s="71"/>
      <c r="M523" s="67"/>
      <c r="N523" s="72"/>
      <c r="O523" s="70"/>
      <c r="P523" s="70"/>
      <c r="Q523" s="48"/>
      <c r="R523" s="48"/>
      <c r="S523" s="48"/>
      <c r="T523" s="48"/>
      <c r="U523" s="48"/>
      <c r="V523" s="48"/>
      <c r="W523" s="48"/>
      <c r="X523" s="6"/>
      <c r="Y523" s="6"/>
      <c r="Z523" s="6"/>
    </row>
    <row r="524" ht="13.65" customHeight="1">
      <c r="A524" s="73"/>
      <c r="B524" s="73"/>
      <c r="C524" s="74"/>
      <c r="D524" s="74"/>
      <c r="E524" s="74"/>
      <c r="F524" s="74"/>
      <c r="G524" s="74"/>
      <c r="H524" s="74"/>
      <c r="I524" s="74"/>
      <c r="J524" s="74"/>
      <c r="K524" s="74"/>
      <c r="L524" s="75"/>
      <c r="M524" s="67"/>
      <c r="N524" s="76"/>
      <c r="O524" s="74"/>
      <c r="P524" s="74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65" customHeight="1">
      <c r="A525" s="73"/>
      <c r="B525" s="73"/>
      <c r="C525" s="74"/>
      <c r="D525" s="74"/>
      <c r="E525" s="74"/>
      <c r="F525" s="74"/>
      <c r="G525" s="74"/>
      <c r="H525" s="74"/>
      <c r="I525" s="74"/>
      <c r="J525" s="74"/>
      <c r="K525" s="74"/>
      <c r="L525" s="75"/>
      <c r="M525" s="67"/>
      <c r="N525" s="76"/>
      <c r="O525" s="74"/>
      <c r="P525" s="74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65" customHeight="1">
      <c r="A526" s="73"/>
      <c r="B526" s="73"/>
      <c r="C526" s="74"/>
      <c r="D526" s="74"/>
      <c r="E526" s="74"/>
      <c r="F526" s="74"/>
      <c r="G526" s="74"/>
      <c r="H526" s="74"/>
      <c r="I526" s="74"/>
      <c r="J526" s="74"/>
      <c r="K526" s="74"/>
      <c r="L526" s="75"/>
      <c r="M526" s="67"/>
      <c r="N526" s="76"/>
      <c r="O526" s="74"/>
      <c r="P526" s="74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65" customHeight="1">
      <c r="A527" s="73"/>
      <c r="B527" s="73"/>
      <c r="C527" s="74"/>
      <c r="D527" s="74"/>
      <c r="E527" s="74"/>
      <c r="F527" s="74"/>
      <c r="G527" s="74"/>
      <c r="H527" s="74"/>
      <c r="I527" s="74"/>
      <c r="J527" s="74"/>
      <c r="K527" s="74"/>
      <c r="L527" s="75"/>
      <c r="M527" s="67"/>
      <c r="N527" s="76"/>
      <c r="O527" s="74"/>
      <c r="P527" s="74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65" customHeight="1">
      <c r="A528" s="73"/>
      <c r="B528" s="73"/>
      <c r="C528" s="74"/>
      <c r="D528" s="74"/>
      <c r="E528" s="74"/>
      <c r="F528" s="74"/>
      <c r="G528" s="74"/>
      <c r="H528" s="74"/>
      <c r="I528" s="74"/>
      <c r="J528" s="74"/>
      <c r="K528" s="74"/>
      <c r="L528" s="75"/>
      <c r="M528" s="67"/>
      <c r="N528" s="76"/>
      <c r="O528" s="74"/>
      <c r="P528" s="74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65" customHeight="1">
      <c r="A529" s="73"/>
      <c r="B529" s="73"/>
      <c r="C529" s="74"/>
      <c r="D529" s="74"/>
      <c r="E529" s="74"/>
      <c r="F529" s="74"/>
      <c r="G529" s="74"/>
      <c r="H529" s="74"/>
      <c r="I529" s="74"/>
      <c r="J529" s="74"/>
      <c r="K529" s="74"/>
      <c r="L529" s="75"/>
      <c r="M529" s="67"/>
      <c r="N529" s="76"/>
      <c r="O529" s="74"/>
      <c r="P529" s="74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65" customHeight="1">
      <c r="A530" s="73"/>
      <c r="B530" s="73"/>
      <c r="C530" s="74"/>
      <c r="D530" s="74"/>
      <c r="E530" s="74"/>
      <c r="F530" s="74"/>
      <c r="G530" s="74"/>
      <c r="H530" s="74"/>
      <c r="I530" s="74"/>
      <c r="J530" s="74"/>
      <c r="K530" s="74"/>
      <c r="L530" s="75"/>
      <c r="M530" s="67"/>
      <c r="N530" s="76"/>
      <c r="O530" s="74"/>
      <c r="P530" s="74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65" customHeight="1">
      <c r="A531" s="73"/>
      <c r="B531" s="73"/>
      <c r="C531" s="74"/>
      <c r="D531" s="74"/>
      <c r="E531" s="74"/>
      <c r="F531" s="74"/>
      <c r="G531" s="74"/>
      <c r="H531" s="74"/>
      <c r="I531" s="74"/>
      <c r="J531" s="74"/>
      <c r="K531" s="74"/>
      <c r="L531" s="75"/>
      <c r="M531" s="67"/>
      <c r="N531" s="76"/>
      <c r="O531" s="74"/>
      <c r="P531" s="74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65" customHeight="1">
      <c r="A532" s="73"/>
      <c r="B532" s="73"/>
      <c r="C532" s="74"/>
      <c r="D532" s="74"/>
      <c r="E532" s="74"/>
      <c r="F532" s="74"/>
      <c r="G532" s="74"/>
      <c r="H532" s="74"/>
      <c r="I532" s="74"/>
      <c r="J532" s="74"/>
      <c r="K532" s="74"/>
      <c r="L532" s="75"/>
      <c r="M532" s="67"/>
      <c r="N532" s="76"/>
      <c r="O532" s="74"/>
      <c r="P532" s="74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65" customHeight="1">
      <c r="A533" s="73"/>
      <c r="B533" s="73"/>
      <c r="C533" s="74"/>
      <c r="D533" s="74"/>
      <c r="E533" s="74"/>
      <c r="F533" s="74"/>
      <c r="G533" s="74"/>
      <c r="H533" s="74"/>
      <c r="I533" s="74"/>
      <c r="J533" s="74"/>
      <c r="K533" s="74"/>
      <c r="L533" s="75"/>
      <c r="M533" s="67"/>
      <c r="N533" s="76"/>
      <c r="O533" s="74"/>
      <c r="P533" s="74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65" customHeight="1">
      <c r="A534" s="73"/>
      <c r="B534" s="73"/>
      <c r="C534" s="74"/>
      <c r="D534" s="74"/>
      <c r="E534" s="74"/>
      <c r="F534" s="74"/>
      <c r="G534" s="74"/>
      <c r="H534" s="74"/>
      <c r="I534" s="74"/>
      <c r="J534" s="74"/>
      <c r="K534" s="74"/>
      <c r="L534" s="75"/>
      <c r="M534" s="67"/>
      <c r="N534" s="76"/>
      <c r="O534" s="74"/>
      <c r="P534" s="74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65" customHeight="1">
      <c r="A535" s="73"/>
      <c r="B535" s="73"/>
      <c r="C535" s="74"/>
      <c r="D535" s="74"/>
      <c r="E535" s="74"/>
      <c r="F535" s="74"/>
      <c r="G535" s="74"/>
      <c r="H535" s="74"/>
      <c r="I535" s="74"/>
      <c r="J535" s="74"/>
      <c r="K535" s="74"/>
      <c r="L535" s="75"/>
      <c r="M535" s="67"/>
      <c r="N535" s="76"/>
      <c r="O535" s="74"/>
      <c r="P535" s="74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65" customHeight="1">
      <c r="A536" s="73"/>
      <c r="B536" s="73"/>
      <c r="C536" s="74"/>
      <c r="D536" s="74"/>
      <c r="E536" s="74"/>
      <c r="F536" s="74"/>
      <c r="G536" s="74"/>
      <c r="H536" s="74"/>
      <c r="I536" s="74"/>
      <c r="J536" s="74"/>
      <c r="K536" s="74"/>
      <c r="L536" s="75"/>
      <c r="M536" s="67"/>
      <c r="N536" s="76"/>
      <c r="O536" s="74"/>
      <c r="P536" s="74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65" customHeight="1">
      <c r="A537" s="73"/>
      <c r="B537" s="73"/>
      <c r="C537" s="74"/>
      <c r="D537" s="74"/>
      <c r="E537" s="74"/>
      <c r="F537" s="74"/>
      <c r="G537" s="74"/>
      <c r="H537" s="74"/>
      <c r="I537" s="74"/>
      <c r="J537" s="74"/>
      <c r="K537" s="74"/>
      <c r="L537" s="75"/>
      <c r="M537" s="67"/>
      <c r="N537" s="76"/>
      <c r="O537" s="74"/>
      <c r="P537" s="74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65" customHeight="1">
      <c r="A538" s="73"/>
      <c r="B538" s="73"/>
      <c r="C538" s="74"/>
      <c r="D538" s="74"/>
      <c r="E538" s="74"/>
      <c r="F538" s="74"/>
      <c r="G538" s="74"/>
      <c r="H538" s="74"/>
      <c r="I538" s="74"/>
      <c r="J538" s="74"/>
      <c r="K538" s="74"/>
      <c r="L538" s="75"/>
      <c r="M538" s="67"/>
      <c r="N538" s="76"/>
      <c r="O538" s="74"/>
      <c r="P538" s="74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65" customHeight="1">
      <c r="A539" s="73"/>
      <c r="B539" s="73"/>
      <c r="C539" s="74"/>
      <c r="D539" s="74"/>
      <c r="E539" s="74"/>
      <c r="F539" s="74"/>
      <c r="G539" s="74"/>
      <c r="H539" s="74"/>
      <c r="I539" s="74"/>
      <c r="J539" s="74"/>
      <c r="K539" s="74"/>
      <c r="L539" s="75"/>
      <c r="M539" s="67"/>
      <c r="N539" s="76"/>
      <c r="O539" s="74"/>
      <c r="P539" s="74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65" customHeight="1">
      <c r="A540" s="73"/>
      <c r="B540" s="73"/>
      <c r="C540" s="74"/>
      <c r="D540" s="74"/>
      <c r="E540" s="74"/>
      <c r="F540" s="74"/>
      <c r="G540" s="74"/>
      <c r="H540" s="74"/>
      <c r="I540" s="74"/>
      <c r="J540" s="74"/>
      <c r="K540" s="74"/>
      <c r="L540" s="75"/>
      <c r="M540" s="67"/>
      <c r="N540" s="76"/>
      <c r="O540" s="74"/>
      <c r="P540" s="74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65" customHeight="1">
      <c r="A541" s="73"/>
      <c r="B541" s="73"/>
      <c r="C541" s="74"/>
      <c r="D541" s="74"/>
      <c r="E541" s="74"/>
      <c r="F541" s="74"/>
      <c r="G541" s="74"/>
      <c r="H541" s="74"/>
      <c r="I541" s="74"/>
      <c r="J541" s="74"/>
      <c r="K541" s="74"/>
      <c r="L541" s="75"/>
      <c r="M541" s="67"/>
      <c r="N541" s="76"/>
      <c r="O541" s="74"/>
      <c r="P541" s="74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65" customHeight="1">
      <c r="A542" s="73"/>
      <c r="B542" s="73"/>
      <c r="C542" s="74"/>
      <c r="D542" s="74"/>
      <c r="E542" s="74"/>
      <c r="F542" s="74"/>
      <c r="G542" s="74"/>
      <c r="H542" s="74"/>
      <c r="I542" s="74"/>
      <c r="J542" s="74"/>
      <c r="K542" s="74"/>
      <c r="L542" s="75"/>
      <c r="M542" s="67"/>
      <c r="N542" s="76"/>
      <c r="O542" s="74"/>
      <c r="P542" s="74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65" customHeight="1">
      <c r="A543" s="73"/>
      <c r="B543" s="73"/>
      <c r="C543" s="74"/>
      <c r="D543" s="74"/>
      <c r="E543" s="74"/>
      <c r="F543" s="74"/>
      <c r="G543" s="74"/>
      <c r="H543" s="74"/>
      <c r="I543" s="74"/>
      <c r="J543" s="74"/>
      <c r="K543" s="74"/>
      <c r="L543" s="75"/>
      <c r="M543" s="67"/>
      <c r="N543" s="76"/>
      <c r="O543" s="74"/>
      <c r="P543" s="74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65" customHeight="1">
      <c r="A544" s="73"/>
      <c r="B544" s="73"/>
      <c r="C544" s="74"/>
      <c r="D544" s="74"/>
      <c r="E544" s="74"/>
      <c r="F544" s="74"/>
      <c r="G544" s="74"/>
      <c r="H544" s="74"/>
      <c r="I544" s="74"/>
      <c r="J544" s="74"/>
      <c r="K544" s="74"/>
      <c r="L544" s="75"/>
      <c r="M544" s="67"/>
      <c r="N544" s="76"/>
      <c r="O544" s="74"/>
      <c r="P544" s="74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65" customHeight="1">
      <c r="A545" s="73"/>
      <c r="B545" s="73"/>
      <c r="C545" s="74"/>
      <c r="D545" s="74"/>
      <c r="E545" s="74"/>
      <c r="F545" s="74"/>
      <c r="G545" s="74"/>
      <c r="H545" s="74"/>
      <c r="I545" s="74"/>
      <c r="J545" s="74"/>
      <c r="K545" s="74"/>
      <c r="L545" s="75"/>
      <c r="M545" s="67"/>
      <c r="N545" s="76"/>
      <c r="O545" s="74"/>
      <c r="P545" s="74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65" customHeight="1">
      <c r="A546" s="73"/>
      <c r="B546" s="73"/>
      <c r="C546" s="74"/>
      <c r="D546" s="74"/>
      <c r="E546" s="74"/>
      <c r="F546" s="74"/>
      <c r="G546" s="74"/>
      <c r="H546" s="74"/>
      <c r="I546" s="74"/>
      <c r="J546" s="74"/>
      <c r="K546" s="74"/>
      <c r="L546" s="75"/>
      <c r="M546" s="67"/>
      <c r="N546" s="76"/>
      <c r="O546" s="74"/>
      <c r="P546" s="74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65" customHeight="1">
      <c r="A547" s="73"/>
      <c r="B547" s="73"/>
      <c r="C547" s="74"/>
      <c r="D547" s="74"/>
      <c r="E547" s="74"/>
      <c r="F547" s="74"/>
      <c r="G547" s="74"/>
      <c r="H547" s="74"/>
      <c r="I547" s="74"/>
      <c r="J547" s="74"/>
      <c r="K547" s="74"/>
      <c r="L547" s="75"/>
      <c r="M547" s="67"/>
      <c r="N547" s="76"/>
      <c r="O547" s="74"/>
      <c r="P547" s="74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65" customHeight="1">
      <c r="A548" s="73"/>
      <c r="B548" s="73"/>
      <c r="C548" s="74"/>
      <c r="D548" s="74"/>
      <c r="E548" s="74"/>
      <c r="F548" s="74"/>
      <c r="G548" s="74"/>
      <c r="H548" s="74"/>
      <c r="I548" s="74"/>
      <c r="J548" s="74"/>
      <c r="K548" s="74"/>
      <c r="L548" s="75"/>
      <c r="M548" s="67"/>
      <c r="N548" s="76"/>
      <c r="O548" s="74"/>
      <c r="P548" s="74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65" customHeight="1">
      <c r="A549" s="73"/>
      <c r="B549" s="73"/>
      <c r="C549" s="74"/>
      <c r="D549" s="74"/>
      <c r="E549" s="74"/>
      <c r="F549" s="74"/>
      <c r="G549" s="74"/>
      <c r="H549" s="74"/>
      <c r="I549" s="74"/>
      <c r="J549" s="74"/>
      <c r="K549" s="74"/>
      <c r="L549" s="75"/>
      <c r="M549" s="67"/>
      <c r="N549" s="76"/>
      <c r="O549" s="74"/>
      <c r="P549" s="74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65" customHeight="1">
      <c r="A550" s="73"/>
      <c r="B550" s="73"/>
      <c r="C550" s="74"/>
      <c r="D550" s="74"/>
      <c r="E550" s="74"/>
      <c r="F550" s="74"/>
      <c r="G550" s="74"/>
      <c r="H550" s="74"/>
      <c r="I550" s="74"/>
      <c r="J550" s="74"/>
      <c r="K550" s="74"/>
      <c r="L550" s="75"/>
      <c r="M550" s="67"/>
      <c r="N550" s="76"/>
      <c r="O550" s="74"/>
      <c r="P550" s="74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65" customHeight="1">
      <c r="A551" s="73"/>
      <c r="B551" s="73"/>
      <c r="C551" s="74"/>
      <c r="D551" s="74"/>
      <c r="E551" s="74"/>
      <c r="F551" s="74"/>
      <c r="G551" s="74"/>
      <c r="H551" s="74"/>
      <c r="I551" s="74"/>
      <c r="J551" s="74"/>
      <c r="K551" s="74"/>
      <c r="L551" s="75"/>
      <c r="M551" s="67"/>
      <c r="N551" s="76"/>
      <c r="O551" s="74"/>
      <c r="P551" s="74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65" customHeight="1">
      <c r="A552" s="73"/>
      <c r="B552" s="73"/>
      <c r="C552" s="74"/>
      <c r="D552" s="74"/>
      <c r="E552" s="74"/>
      <c r="F552" s="74"/>
      <c r="G552" s="74"/>
      <c r="H552" s="74"/>
      <c r="I552" s="74"/>
      <c r="J552" s="74"/>
      <c r="K552" s="74"/>
      <c r="L552" s="75"/>
      <c r="M552" s="67"/>
      <c r="N552" s="76"/>
      <c r="O552" s="74"/>
      <c r="P552" s="74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65" customHeight="1">
      <c r="A553" s="73"/>
      <c r="B553" s="73"/>
      <c r="C553" s="74"/>
      <c r="D553" s="74"/>
      <c r="E553" s="74"/>
      <c r="F553" s="74"/>
      <c r="G553" s="74"/>
      <c r="H553" s="74"/>
      <c r="I553" s="74"/>
      <c r="J553" s="74"/>
      <c r="K553" s="74"/>
      <c r="L553" s="75"/>
      <c r="M553" s="67"/>
      <c r="N553" s="76"/>
      <c r="O553" s="74"/>
      <c r="P553" s="74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65" customHeight="1">
      <c r="A554" s="73"/>
      <c r="B554" s="73"/>
      <c r="C554" s="74"/>
      <c r="D554" s="74"/>
      <c r="E554" s="74"/>
      <c r="F554" s="74"/>
      <c r="G554" s="74"/>
      <c r="H554" s="74"/>
      <c r="I554" s="74"/>
      <c r="J554" s="74"/>
      <c r="K554" s="74"/>
      <c r="L554" s="75"/>
      <c r="M554" s="67"/>
      <c r="N554" s="76"/>
      <c r="O554" s="74"/>
      <c r="P554" s="74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65" customHeight="1">
      <c r="A555" s="73"/>
      <c r="B555" s="73"/>
      <c r="C555" s="74"/>
      <c r="D555" s="74"/>
      <c r="E555" s="74"/>
      <c r="F555" s="74"/>
      <c r="G555" s="74"/>
      <c r="H555" s="74"/>
      <c r="I555" s="74"/>
      <c r="J555" s="74"/>
      <c r="K555" s="74"/>
      <c r="L555" s="75"/>
      <c r="M555" s="67"/>
      <c r="N555" s="76"/>
      <c r="O555" s="74"/>
      <c r="P555" s="74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65" customHeight="1">
      <c r="A556" s="73"/>
      <c r="B556" s="73"/>
      <c r="C556" s="74"/>
      <c r="D556" s="74"/>
      <c r="E556" s="74"/>
      <c r="F556" s="74"/>
      <c r="G556" s="74"/>
      <c r="H556" s="74"/>
      <c r="I556" s="74"/>
      <c r="J556" s="74"/>
      <c r="K556" s="74"/>
      <c r="L556" s="75"/>
      <c r="M556" s="67"/>
      <c r="N556" s="76"/>
      <c r="O556" s="74"/>
      <c r="P556" s="74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65" customHeight="1">
      <c r="A557" s="73"/>
      <c r="B557" s="73"/>
      <c r="C557" s="74"/>
      <c r="D557" s="74"/>
      <c r="E557" s="74"/>
      <c r="F557" s="74"/>
      <c r="G557" s="74"/>
      <c r="H557" s="74"/>
      <c r="I557" s="74"/>
      <c r="J557" s="74"/>
      <c r="K557" s="74"/>
      <c r="L557" s="75"/>
      <c r="M557" s="67"/>
      <c r="N557" s="76"/>
      <c r="O557" s="74"/>
      <c r="P557" s="74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65" customHeight="1">
      <c r="A558" s="73"/>
      <c r="B558" s="73"/>
      <c r="C558" s="74"/>
      <c r="D558" s="74"/>
      <c r="E558" s="74"/>
      <c r="F558" s="74"/>
      <c r="G558" s="74"/>
      <c r="H558" s="74"/>
      <c r="I558" s="74"/>
      <c r="J558" s="74"/>
      <c r="K558" s="74"/>
      <c r="L558" s="75"/>
      <c r="M558" s="67"/>
      <c r="N558" s="76"/>
      <c r="O558" s="74"/>
      <c r="P558" s="74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65" customHeight="1">
      <c r="A559" s="73"/>
      <c r="B559" s="73"/>
      <c r="C559" s="74"/>
      <c r="D559" s="74"/>
      <c r="E559" s="74"/>
      <c r="F559" s="74"/>
      <c r="G559" s="74"/>
      <c r="H559" s="74"/>
      <c r="I559" s="74"/>
      <c r="J559" s="74"/>
      <c r="K559" s="74"/>
      <c r="L559" s="75"/>
      <c r="M559" s="67"/>
      <c r="N559" s="76"/>
      <c r="O559" s="74"/>
      <c r="P559" s="74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65" customHeight="1">
      <c r="A560" s="73"/>
      <c r="B560" s="73"/>
      <c r="C560" s="74"/>
      <c r="D560" s="74"/>
      <c r="E560" s="74"/>
      <c r="F560" s="74"/>
      <c r="G560" s="74"/>
      <c r="H560" s="74"/>
      <c r="I560" s="74"/>
      <c r="J560" s="74"/>
      <c r="K560" s="74"/>
      <c r="L560" s="75"/>
      <c r="M560" s="67"/>
      <c r="N560" s="76"/>
      <c r="O560" s="74"/>
      <c r="P560" s="74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65" customHeight="1">
      <c r="A561" s="73"/>
      <c r="B561" s="73"/>
      <c r="C561" s="74"/>
      <c r="D561" s="74"/>
      <c r="E561" s="74"/>
      <c r="F561" s="74"/>
      <c r="G561" s="74"/>
      <c r="H561" s="74"/>
      <c r="I561" s="74"/>
      <c r="J561" s="74"/>
      <c r="K561" s="74"/>
      <c r="L561" s="75"/>
      <c r="M561" s="67"/>
      <c r="N561" s="76"/>
      <c r="O561" s="74"/>
      <c r="P561" s="74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65" customHeight="1">
      <c r="A562" s="73"/>
      <c r="B562" s="73"/>
      <c r="C562" s="74"/>
      <c r="D562" s="74"/>
      <c r="E562" s="74"/>
      <c r="F562" s="74"/>
      <c r="G562" s="74"/>
      <c r="H562" s="74"/>
      <c r="I562" s="74"/>
      <c r="J562" s="74"/>
      <c r="K562" s="74"/>
      <c r="L562" s="75"/>
      <c r="M562" s="67"/>
      <c r="N562" s="76"/>
      <c r="O562" s="74"/>
      <c r="P562" s="74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65" customHeight="1">
      <c r="A563" s="73"/>
      <c r="B563" s="73"/>
      <c r="C563" s="74"/>
      <c r="D563" s="74"/>
      <c r="E563" s="74"/>
      <c r="F563" s="74"/>
      <c r="G563" s="74"/>
      <c r="H563" s="74"/>
      <c r="I563" s="74"/>
      <c r="J563" s="74"/>
      <c r="K563" s="74"/>
      <c r="L563" s="75"/>
      <c r="M563" s="67"/>
      <c r="N563" s="76"/>
      <c r="O563" s="74"/>
      <c r="P563" s="74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65" customHeight="1">
      <c r="A564" s="73"/>
      <c r="B564" s="73"/>
      <c r="C564" s="74"/>
      <c r="D564" s="74"/>
      <c r="E564" s="74"/>
      <c r="F564" s="74"/>
      <c r="G564" s="74"/>
      <c r="H564" s="74"/>
      <c r="I564" s="74"/>
      <c r="J564" s="74"/>
      <c r="K564" s="74"/>
      <c r="L564" s="75"/>
      <c r="M564" s="67"/>
      <c r="N564" s="76"/>
      <c r="O564" s="74"/>
      <c r="P564" s="74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65" customHeight="1">
      <c r="A565" s="73"/>
      <c r="B565" s="73"/>
      <c r="C565" s="74"/>
      <c r="D565" s="74"/>
      <c r="E565" s="74"/>
      <c r="F565" s="74"/>
      <c r="G565" s="74"/>
      <c r="H565" s="74"/>
      <c r="I565" s="74"/>
      <c r="J565" s="74"/>
      <c r="K565" s="74"/>
      <c r="L565" s="75"/>
      <c r="M565" s="67"/>
      <c r="N565" s="76"/>
      <c r="O565" s="74"/>
      <c r="P565" s="74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65" customHeight="1">
      <c r="A566" s="73"/>
      <c r="B566" s="73"/>
      <c r="C566" s="74"/>
      <c r="D566" s="74"/>
      <c r="E566" s="74"/>
      <c r="F566" s="74"/>
      <c r="G566" s="74"/>
      <c r="H566" s="74"/>
      <c r="I566" s="74"/>
      <c r="J566" s="74"/>
      <c r="K566" s="74"/>
      <c r="L566" s="75"/>
      <c r="M566" s="67"/>
      <c r="N566" s="76"/>
      <c r="O566" s="74"/>
      <c r="P566" s="74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65" customHeight="1">
      <c r="A567" s="73"/>
      <c r="B567" s="73"/>
      <c r="C567" s="74"/>
      <c r="D567" s="74"/>
      <c r="E567" s="74"/>
      <c r="F567" s="74"/>
      <c r="G567" s="74"/>
      <c r="H567" s="74"/>
      <c r="I567" s="74"/>
      <c r="J567" s="74"/>
      <c r="K567" s="74"/>
      <c r="L567" s="75"/>
      <c r="M567" s="67"/>
      <c r="N567" s="76"/>
      <c r="O567" s="74"/>
      <c r="P567" s="74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65" customHeight="1">
      <c r="A568" s="73"/>
      <c r="B568" s="73"/>
      <c r="C568" s="74"/>
      <c r="D568" s="74"/>
      <c r="E568" s="74"/>
      <c r="F568" s="74"/>
      <c r="G568" s="74"/>
      <c r="H568" s="74"/>
      <c r="I568" s="74"/>
      <c r="J568" s="74"/>
      <c r="K568" s="74"/>
      <c r="L568" s="75"/>
      <c r="M568" s="67"/>
      <c r="N568" s="76"/>
      <c r="O568" s="74"/>
      <c r="P568" s="74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65" customHeight="1">
      <c r="A569" s="73"/>
      <c r="B569" s="73"/>
      <c r="C569" s="74"/>
      <c r="D569" s="74"/>
      <c r="E569" s="74"/>
      <c r="F569" s="74"/>
      <c r="G569" s="74"/>
      <c r="H569" s="74"/>
      <c r="I569" s="74"/>
      <c r="J569" s="74"/>
      <c r="K569" s="74"/>
      <c r="L569" s="75"/>
      <c r="M569" s="67"/>
      <c r="N569" s="76"/>
      <c r="O569" s="74"/>
      <c r="P569" s="74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65" customHeight="1">
      <c r="A570" s="73"/>
      <c r="B570" s="73"/>
      <c r="C570" s="74"/>
      <c r="D570" s="74"/>
      <c r="E570" s="74"/>
      <c r="F570" s="74"/>
      <c r="G570" s="74"/>
      <c r="H570" s="74"/>
      <c r="I570" s="74"/>
      <c r="J570" s="74"/>
      <c r="K570" s="74"/>
      <c r="L570" s="75"/>
      <c r="M570" s="67"/>
      <c r="N570" s="76"/>
      <c r="O570" s="74"/>
      <c r="P570" s="74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65" customHeight="1">
      <c r="A571" s="73"/>
      <c r="B571" s="73"/>
      <c r="C571" s="74"/>
      <c r="D571" s="74"/>
      <c r="E571" s="74"/>
      <c r="F571" s="74"/>
      <c r="G571" s="74"/>
      <c r="H571" s="74"/>
      <c r="I571" s="74"/>
      <c r="J571" s="74"/>
      <c r="K571" s="74"/>
      <c r="L571" s="75"/>
      <c r="M571" s="67"/>
      <c r="N571" s="76"/>
      <c r="O571" s="74"/>
      <c r="P571" s="74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65" customHeight="1">
      <c r="A572" s="73"/>
      <c r="B572" s="73"/>
      <c r="C572" s="74"/>
      <c r="D572" s="74"/>
      <c r="E572" s="74"/>
      <c r="F572" s="74"/>
      <c r="G572" s="74"/>
      <c r="H572" s="74"/>
      <c r="I572" s="74"/>
      <c r="J572" s="74"/>
      <c r="K572" s="74"/>
      <c r="L572" s="75"/>
      <c r="M572" s="67"/>
      <c r="N572" s="76"/>
      <c r="O572" s="74"/>
      <c r="P572" s="74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65" customHeight="1">
      <c r="A573" s="73"/>
      <c r="B573" s="73"/>
      <c r="C573" s="74"/>
      <c r="D573" s="74"/>
      <c r="E573" s="74"/>
      <c r="F573" s="74"/>
      <c r="G573" s="74"/>
      <c r="H573" s="74"/>
      <c r="I573" s="74"/>
      <c r="J573" s="74"/>
      <c r="K573" s="74"/>
      <c r="L573" s="75"/>
      <c r="M573" s="67"/>
      <c r="N573" s="76"/>
      <c r="O573" s="74"/>
      <c r="P573" s="74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65" customHeight="1">
      <c r="A574" s="73"/>
      <c r="B574" s="73"/>
      <c r="C574" s="74"/>
      <c r="D574" s="74"/>
      <c r="E574" s="74"/>
      <c r="F574" s="74"/>
      <c r="G574" s="74"/>
      <c r="H574" s="74"/>
      <c r="I574" s="74"/>
      <c r="J574" s="74"/>
      <c r="K574" s="74"/>
      <c r="L574" s="75"/>
      <c r="M574" s="67"/>
      <c r="N574" s="76"/>
      <c r="O574" s="74"/>
      <c r="P574" s="74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65" customHeight="1">
      <c r="A575" s="73"/>
      <c r="B575" s="73"/>
      <c r="C575" s="74"/>
      <c r="D575" s="74"/>
      <c r="E575" s="74"/>
      <c r="F575" s="74"/>
      <c r="G575" s="74"/>
      <c r="H575" s="74"/>
      <c r="I575" s="74"/>
      <c r="J575" s="74"/>
      <c r="K575" s="74"/>
      <c r="L575" s="75"/>
      <c r="M575" s="67"/>
      <c r="N575" s="76"/>
      <c r="O575" s="74"/>
      <c r="P575" s="74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65" customHeight="1">
      <c r="A576" s="73"/>
      <c r="B576" s="73"/>
      <c r="C576" s="74"/>
      <c r="D576" s="74"/>
      <c r="E576" s="74"/>
      <c r="F576" s="74"/>
      <c r="G576" s="74"/>
      <c r="H576" s="74"/>
      <c r="I576" s="74"/>
      <c r="J576" s="74"/>
      <c r="K576" s="74"/>
      <c r="L576" s="75"/>
      <c r="M576" s="67"/>
      <c r="N576" s="76"/>
      <c r="O576" s="74"/>
      <c r="P576" s="74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65" customHeight="1">
      <c r="A577" s="73"/>
      <c r="B577" s="73"/>
      <c r="C577" s="74"/>
      <c r="D577" s="74"/>
      <c r="E577" s="74"/>
      <c r="F577" s="74"/>
      <c r="G577" s="74"/>
      <c r="H577" s="74"/>
      <c r="I577" s="74"/>
      <c r="J577" s="74"/>
      <c r="K577" s="74"/>
      <c r="L577" s="75"/>
      <c r="M577" s="67"/>
      <c r="N577" s="76"/>
      <c r="O577" s="74"/>
      <c r="P577" s="74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65" customHeight="1">
      <c r="A578" s="73"/>
      <c r="B578" s="73"/>
      <c r="C578" s="74"/>
      <c r="D578" s="74"/>
      <c r="E578" s="74"/>
      <c r="F578" s="74"/>
      <c r="G578" s="74"/>
      <c r="H578" s="74"/>
      <c r="I578" s="74"/>
      <c r="J578" s="74"/>
      <c r="K578" s="74"/>
      <c r="L578" s="75"/>
      <c r="M578" s="67"/>
      <c r="N578" s="76"/>
      <c r="O578" s="74"/>
      <c r="P578" s="74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65" customHeight="1">
      <c r="A579" s="73"/>
      <c r="B579" s="73"/>
      <c r="C579" s="74"/>
      <c r="D579" s="74"/>
      <c r="E579" s="74"/>
      <c r="F579" s="74"/>
      <c r="G579" s="74"/>
      <c r="H579" s="74"/>
      <c r="I579" s="74"/>
      <c r="J579" s="74"/>
      <c r="K579" s="74"/>
      <c r="L579" s="75"/>
      <c r="M579" s="67"/>
      <c r="N579" s="76"/>
      <c r="O579" s="74"/>
      <c r="P579" s="74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65" customHeight="1">
      <c r="A580" s="73"/>
      <c r="B580" s="73"/>
      <c r="C580" s="74"/>
      <c r="D580" s="74"/>
      <c r="E580" s="74"/>
      <c r="F580" s="74"/>
      <c r="G580" s="74"/>
      <c r="H580" s="74"/>
      <c r="I580" s="74"/>
      <c r="J580" s="74"/>
      <c r="K580" s="74"/>
      <c r="L580" s="75"/>
      <c r="M580" s="67"/>
      <c r="N580" s="76"/>
      <c r="O580" s="74"/>
      <c r="P580" s="74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65" customHeight="1">
      <c r="A581" s="73"/>
      <c r="B581" s="73"/>
      <c r="C581" s="74"/>
      <c r="D581" s="74"/>
      <c r="E581" s="74"/>
      <c r="F581" s="74"/>
      <c r="G581" s="74"/>
      <c r="H581" s="74"/>
      <c r="I581" s="74"/>
      <c r="J581" s="74"/>
      <c r="K581" s="74"/>
      <c r="L581" s="75"/>
      <c r="M581" s="67"/>
      <c r="N581" s="76"/>
      <c r="O581" s="74"/>
      <c r="P581" s="74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65" customHeight="1">
      <c r="A582" s="73"/>
      <c r="B582" s="73"/>
      <c r="C582" s="74"/>
      <c r="D582" s="74"/>
      <c r="E582" s="74"/>
      <c r="F582" s="74"/>
      <c r="G582" s="74"/>
      <c r="H582" s="74"/>
      <c r="I582" s="74"/>
      <c r="J582" s="74"/>
      <c r="K582" s="74"/>
      <c r="L582" s="75"/>
      <c r="M582" s="67"/>
      <c r="N582" s="76"/>
      <c r="O582" s="74"/>
      <c r="P582" s="74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65" customHeight="1">
      <c r="A583" s="73"/>
      <c r="B583" s="73"/>
      <c r="C583" s="74"/>
      <c r="D583" s="74"/>
      <c r="E583" s="74"/>
      <c r="F583" s="74"/>
      <c r="G583" s="74"/>
      <c r="H583" s="74"/>
      <c r="I583" s="74"/>
      <c r="J583" s="74"/>
      <c r="K583" s="74"/>
      <c r="L583" s="75"/>
      <c r="M583" s="67"/>
      <c r="N583" s="76"/>
      <c r="O583" s="74"/>
      <c r="P583" s="74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65" customHeight="1">
      <c r="A584" s="73"/>
      <c r="B584" s="73"/>
      <c r="C584" s="74"/>
      <c r="D584" s="74"/>
      <c r="E584" s="74"/>
      <c r="F584" s="74"/>
      <c r="G584" s="74"/>
      <c r="H584" s="74"/>
      <c r="I584" s="74"/>
      <c r="J584" s="74"/>
      <c r="K584" s="74"/>
      <c r="L584" s="75"/>
      <c r="M584" s="67"/>
      <c r="N584" s="76"/>
      <c r="O584" s="74"/>
      <c r="P584" s="74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65" customHeight="1">
      <c r="A585" s="73"/>
      <c r="B585" s="73"/>
      <c r="C585" s="74"/>
      <c r="D585" s="74"/>
      <c r="E585" s="74"/>
      <c r="F585" s="74"/>
      <c r="G585" s="74"/>
      <c r="H585" s="74"/>
      <c r="I585" s="74"/>
      <c r="J585" s="74"/>
      <c r="K585" s="74"/>
      <c r="L585" s="75"/>
      <c r="M585" s="67"/>
      <c r="N585" s="76"/>
      <c r="O585" s="74"/>
      <c r="P585" s="74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65" customHeight="1">
      <c r="A586" s="73"/>
      <c r="B586" s="73"/>
      <c r="C586" s="74"/>
      <c r="D586" s="74"/>
      <c r="E586" s="74"/>
      <c r="F586" s="74"/>
      <c r="G586" s="74"/>
      <c r="H586" s="74"/>
      <c r="I586" s="74"/>
      <c r="J586" s="74"/>
      <c r="K586" s="74"/>
      <c r="L586" s="75"/>
      <c r="M586" s="67"/>
      <c r="N586" s="76"/>
      <c r="O586" s="74"/>
      <c r="P586" s="74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65" customHeight="1">
      <c r="A587" s="73"/>
      <c r="B587" s="73"/>
      <c r="C587" s="74"/>
      <c r="D587" s="74"/>
      <c r="E587" s="74"/>
      <c r="F587" s="74"/>
      <c r="G587" s="74"/>
      <c r="H587" s="74"/>
      <c r="I587" s="74"/>
      <c r="J587" s="74"/>
      <c r="K587" s="74"/>
      <c r="L587" s="75"/>
      <c r="M587" s="67"/>
      <c r="N587" s="76"/>
      <c r="O587" s="74"/>
      <c r="P587" s="74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65" customHeight="1">
      <c r="A588" s="73"/>
      <c r="B588" s="73"/>
      <c r="C588" s="74"/>
      <c r="D588" s="74"/>
      <c r="E588" s="74"/>
      <c r="F588" s="74"/>
      <c r="G588" s="74"/>
      <c r="H588" s="74"/>
      <c r="I588" s="74"/>
      <c r="J588" s="74"/>
      <c r="K588" s="74"/>
      <c r="L588" s="75"/>
      <c r="M588" s="67"/>
      <c r="N588" s="76"/>
      <c r="O588" s="74"/>
      <c r="P588" s="74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65" customHeight="1">
      <c r="A589" s="73"/>
      <c r="B589" s="73"/>
      <c r="C589" s="74"/>
      <c r="D589" s="74"/>
      <c r="E589" s="74"/>
      <c r="F589" s="74"/>
      <c r="G589" s="74"/>
      <c r="H589" s="74"/>
      <c r="I589" s="74"/>
      <c r="J589" s="74"/>
      <c r="K589" s="74"/>
      <c r="L589" s="75"/>
      <c r="M589" s="67"/>
      <c r="N589" s="76"/>
      <c r="O589" s="74"/>
      <c r="P589" s="74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65" customHeight="1">
      <c r="A590" s="73"/>
      <c r="B590" s="73"/>
      <c r="C590" s="74"/>
      <c r="D590" s="74"/>
      <c r="E590" s="74"/>
      <c r="F590" s="74"/>
      <c r="G590" s="74"/>
      <c r="H590" s="74"/>
      <c r="I590" s="74"/>
      <c r="J590" s="74"/>
      <c r="K590" s="74"/>
      <c r="L590" s="75"/>
      <c r="M590" s="67"/>
      <c r="N590" s="76"/>
      <c r="O590" s="74"/>
      <c r="P590" s="74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65" customHeight="1">
      <c r="A591" s="73"/>
      <c r="B591" s="73"/>
      <c r="C591" s="74"/>
      <c r="D591" s="74"/>
      <c r="E591" s="74"/>
      <c r="F591" s="74"/>
      <c r="G591" s="74"/>
      <c r="H591" s="74"/>
      <c r="I591" s="74"/>
      <c r="J591" s="74"/>
      <c r="K591" s="74"/>
      <c r="L591" s="75"/>
      <c r="M591" s="67"/>
      <c r="N591" s="76"/>
      <c r="O591" s="74"/>
      <c r="P591" s="74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65" customHeight="1">
      <c r="A592" s="73"/>
      <c r="B592" s="73"/>
      <c r="C592" s="74"/>
      <c r="D592" s="74"/>
      <c r="E592" s="74"/>
      <c r="F592" s="74"/>
      <c r="G592" s="74"/>
      <c r="H592" s="74"/>
      <c r="I592" s="74"/>
      <c r="J592" s="74"/>
      <c r="K592" s="74"/>
      <c r="L592" s="75"/>
      <c r="M592" s="67"/>
      <c r="N592" s="76"/>
      <c r="O592" s="74"/>
      <c r="P592" s="74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65" customHeight="1">
      <c r="A593" s="73"/>
      <c r="B593" s="73"/>
      <c r="C593" s="74"/>
      <c r="D593" s="74"/>
      <c r="E593" s="74"/>
      <c r="F593" s="74"/>
      <c r="G593" s="74"/>
      <c r="H593" s="74"/>
      <c r="I593" s="74"/>
      <c r="J593" s="74"/>
      <c r="K593" s="74"/>
      <c r="L593" s="75"/>
      <c r="M593" s="67"/>
      <c r="N593" s="76"/>
      <c r="O593" s="74"/>
      <c r="P593" s="74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65" customHeight="1">
      <c r="A594" s="73"/>
      <c r="B594" s="73"/>
      <c r="C594" s="74"/>
      <c r="D594" s="74"/>
      <c r="E594" s="74"/>
      <c r="F594" s="74"/>
      <c r="G594" s="74"/>
      <c r="H594" s="74"/>
      <c r="I594" s="74"/>
      <c r="J594" s="74"/>
      <c r="K594" s="74"/>
      <c r="L594" s="75"/>
      <c r="M594" s="67"/>
      <c r="N594" s="76"/>
      <c r="O594" s="74"/>
      <c r="P594" s="74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65" customHeight="1">
      <c r="A595" s="73"/>
      <c r="B595" s="73"/>
      <c r="C595" s="74"/>
      <c r="D595" s="74"/>
      <c r="E595" s="74"/>
      <c r="F595" s="74"/>
      <c r="G595" s="74"/>
      <c r="H595" s="74"/>
      <c r="I595" s="74"/>
      <c r="J595" s="74"/>
      <c r="K595" s="74"/>
      <c r="L595" s="75"/>
      <c r="M595" s="67"/>
      <c r="N595" s="76"/>
      <c r="O595" s="74"/>
      <c r="P595" s="74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65" customHeight="1">
      <c r="A596" s="73"/>
      <c r="B596" s="73"/>
      <c r="C596" s="74"/>
      <c r="D596" s="74"/>
      <c r="E596" s="74"/>
      <c r="F596" s="74"/>
      <c r="G596" s="74"/>
      <c r="H596" s="74"/>
      <c r="I596" s="74"/>
      <c r="J596" s="74"/>
      <c r="K596" s="74"/>
      <c r="L596" s="75"/>
      <c r="M596" s="67"/>
      <c r="N596" s="76"/>
      <c r="O596" s="74"/>
      <c r="P596" s="74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65" customHeight="1">
      <c r="A597" s="73"/>
      <c r="B597" s="73"/>
      <c r="C597" s="74"/>
      <c r="D597" s="74"/>
      <c r="E597" s="74"/>
      <c r="F597" s="74"/>
      <c r="G597" s="74"/>
      <c r="H597" s="74"/>
      <c r="I597" s="74"/>
      <c r="J597" s="74"/>
      <c r="K597" s="74"/>
      <c r="L597" s="75"/>
      <c r="M597" s="67"/>
      <c r="N597" s="76"/>
      <c r="O597" s="74"/>
      <c r="P597" s="74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65" customHeight="1">
      <c r="A598" s="73"/>
      <c r="B598" s="73"/>
      <c r="C598" s="74"/>
      <c r="D598" s="74"/>
      <c r="E598" s="74"/>
      <c r="F598" s="74"/>
      <c r="G598" s="74"/>
      <c r="H598" s="74"/>
      <c r="I598" s="74"/>
      <c r="J598" s="74"/>
      <c r="K598" s="74"/>
      <c r="L598" s="75"/>
      <c r="M598" s="67"/>
      <c r="N598" s="76"/>
      <c r="O598" s="74"/>
      <c r="P598" s="74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65" customHeight="1">
      <c r="A599" s="73"/>
      <c r="B599" s="73"/>
      <c r="C599" s="74"/>
      <c r="D599" s="74"/>
      <c r="E599" s="74"/>
      <c r="F599" s="74"/>
      <c r="G599" s="74"/>
      <c r="H599" s="74"/>
      <c r="I599" s="74"/>
      <c r="J599" s="74"/>
      <c r="K599" s="74"/>
      <c r="L599" s="75"/>
      <c r="M599" s="67"/>
      <c r="N599" s="76"/>
      <c r="O599" s="74"/>
      <c r="P599" s="74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65" customHeight="1">
      <c r="A600" s="73"/>
      <c r="B600" s="73"/>
      <c r="C600" s="74"/>
      <c r="D600" s="74"/>
      <c r="E600" s="74"/>
      <c r="F600" s="74"/>
      <c r="G600" s="74"/>
      <c r="H600" s="74"/>
      <c r="I600" s="74"/>
      <c r="J600" s="74"/>
      <c r="K600" s="74"/>
      <c r="L600" s="75"/>
      <c r="M600" s="67"/>
      <c r="N600" s="76"/>
      <c r="O600" s="74"/>
      <c r="P600" s="74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65" customHeight="1">
      <c r="A601" s="73"/>
      <c r="B601" s="73"/>
      <c r="C601" s="74"/>
      <c r="D601" s="74"/>
      <c r="E601" s="74"/>
      <c r="F601" s="74"/>
      <c r="G601" s="74"/>
      <c r="H601" s="74"/>
      <c r="I601" s="74"/>
      <c r="J601" s="74"/>
      <c r="K601" s="74"/>
      <c r="L601" s="75"/>
      <c r="M601" s="67"/>
      <c r="N601" s="76"/>
      <c r="O601" s="74"/>
      <c r="P601" s="74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65" customHeight="1">
      <c r="A602" s="73"/>
      <c r="B602" s="73"/>
      <c r="C602" s="74"/>
      <c r="D602" s="74"/>
      <c r="E602" s="74"/>
      <c r="F602" s="74"/>
      <c r="G602" s="74"/>
      <c r="H602" s="74"/>
      <c r="I602" s="74"/>
      <c r="J602" s="74"/>
      <c r="K602" s="74"/>
      <c r="L602" s="75"/>
      <c r="M602" s="67"/>
      <c r="N602" s="76"/>
      <c r="O602" s="74"/>
      <c r="P602" s="74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65" customHeight="1">
      <c r="A603" s="73"/>
      <c r="B603" s="73"/>
      <c r="C603" s="74"/>
      <c r="D603" s="74"/>
      <c r="E603" s="74"/>
      <c r="F603" s="74"/>
      <c r="G603" s="74"/>
      <c r="H603" s="74"/>
      <c r="I603" s="74"/>
      <c r="J603" s="74"/>
      <c r="K603" s="74"/>
      <c r="L603" s="75"/>
      <c r="M603" s="67"/>
      <c r="N603" s="76"/>
      <c r="O603" s="74"/>
      <c r="P603" s="74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65" customHeight="1">
      <c r="A604" s="73"/>
      <c r="B604" s="73"/>
      <c r="C604" s="74"/>
      <c r="D604" s="74"/>
      <c r="E604" s="74"/>
      <c r="F604" s="74"/>
      <c r="G604" s="74"/>
      <c r="H604" s="74"/>
      <c r="I604" s="74"/>
      <c r="J604" s="74"/>
      <c r="K604" s="74"/>
      <c r="L604" s="75"/>
      <c r="M604" s="67"/>
      <c r="N604" s="76"/>
      <c r="O604" s="74"/>
      <c r="P604" s="74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65" customHeight="1">
      <c r="A605" s="73"/>
      <c r="B605" s="73"/>
      <c r="C605" s="74"/>
      <c r="D605" s="74"/>
      <c r="E605" s="74"/>
      <c r="F605" s="74"/>
      <c r="G605" s="74"/>
      <c r="H605" s="74"/>
      <c r="I605" s="74"/>
      <c r="J605" s="74"/>
      <c r="K605" s="74"/>
      <c r="L605" s="75"/>
      <c r="M605" s="67"/>
      <c r="N605" s="76"/>
      <c r="O605" s="74"/>
      <c r="P605" s="74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65" customHeight="1">
      <c r="A606" s="73"/>
      <c r="B606" s="73"/>
      <c r="C606" s="74"/>
      <c r="D606" s="74"/>
      <c r="E606" s="74"/>
      <c r="F606" s="74"/>
      <c r="G606" s="74"/>
      <c r="H606" s="74"/>
      <c r="I606" s="74"/>
      <c r="J606" s="74"/>
      <c r="K606" s="74"/>
      <c r="L606" s="75"/>
      <c r="M606" s="67"/>
      <c r="N606" s="76"/>
      <c r="O606" s="74"/>
      <c r="P606" s="74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65" customHeight="1">
      <c r="A607" s="73"/>
      <c r="B607" s="73"/>
      <c r="C607" s="74"/>
      <c r="D607" s="74"/>
      <c r="E607" s="74"/>
      <c r="F607" s="74"/>
      <c r="G607" s="74"/>
      <c r="H607" s="74"/>
      <c r="I607" s="74"/>
      <c r="J607" s="74"/>
      <c r="K607" s="74"/>
      <c r="L607" s="75"/>
      <c r="M607" s="67"/>
      <c r="N607" s="76"/>
      <c r="O607" s="74"/>
      <c r="P607" s="74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65" customHeight="1">
      <c r="A608" s="73"/>
      <c r="B608" s="73"/>
      <c r="C608" s="74"/>
      <c r="D608" s="74"/>
      <c r="E608" s="74"/>
      <c r="F608" s="74"/>
      <c r="G608" s="74"/>
      <c r="H608" s="74"/>
      <c r="I608" s="74"/>
      <c r="J608" s="74"/>
      <c r="K608" s="74"/>
      <c r="L608" s="75"/>
      <c r="M608" s="67"/>
      <c r="N608" s="76"/>
      <c r="O608" s="74"/>
      <c r="P608" s="74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65" customHeight="1">
      <c r="A609" s="73"/>
      <c r="B609" s="73"/>
      <c r="C609" s="74"/>
      <c r="D609" s="74"/>
      <c r="E609" s="74"/>
      <c r="F609" s="74"/>
      <c r="G609" s="74"/>
      <c r="H609" s="74"/>
      <c r="I609" s="74"/>
      <c r="J609" s="74"/>
      <c r="K609" s="74"/>
      <c r="L609" s="75"/>
      <c r="M609" s="67"/>
      <c r="N609" s="76"/>
      <c r="O609" s="74"/>
      <c r="P609" s="74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65" customHeight="1">
      <c r="A610" s="73"/>
      <c r="B610" s="73"/>
      <c r="C610" s="74"/>
      <c r="D610" s="74"/>
      <c r="E610" s="74"/>
      <c r="F610" s="74"/>
      <c r="G610" s="74"/>
      <c r="H610" s="74"/>
      <c r="I610" s="74"/>
      <c r="J610" s="74"/>
      <c r="K610" s="74"/>
      <c r="L610" s="75"/>
      <c r="M610" s="67"/>
      <c r="N610" s="76"/>
      <c r="O610" s="74"/>
      <c r="P610" s="74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65" customHeight="1">
      <c r="A611" s="73"/>
      <c r="B611" s="73"/>
      <c r="C611" s="74"/>
      <c r="D611" s="74"/>
      <c r="E611" s="74"/>
      <c r="F611" s="74"/>
      <c r="G611" s="74"/>
      <c r="H611" s="74"/>
      <c r="I611" s="74"/>
      <c r="J611" s="74"/>
      <c r="K611" s="74"/>
      <c r="L611" s="75"/>
      <c r="M611" s="67"/>
      <c r="N611" s="76"/>
      <c r="O611" s="74"/>
      <c r="P611" s="74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65" customHeight="1">
      <c r="A612" s="73"/>
      <c r="B612" s="73"/>
      <c r="C612" s="74"/>
      <c r="D612" s="74"/>
      <c r="E612" s="74"/>
      <c r="F612" s="74"/>
      <c r="G612" s="74"/>
      <c r="H612" s="74"/>
      <c r="I612" s="74"/>
      <c r="J612" s="74"/>
      <c r="K612" s="74"/>
      <c r="L612" s="75"/>
      <c r="M612" s="67"/>
      <c r="N612" s="76"/>
      <c r="O612" s="74"/>
      <c r="P612" s="74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65" customHeight="1">
      <c r="A613" s="73"/>
      <c r="B613" s="73"/>
      <c r="C613" s="74"/>
      <c r="D613" s="74"/>
      <c r="E613" s="74"/>
      <c r="F613" s="74"/>
      <c r="G613" s="74"/>
      <c r="H613" s="74"/>
      <c r="I613" s="74"/>
      <c r="J613" s="74"/>
      <c r="K613" s="74"/>
      <c r="L613" s="75"/>
      <c r="M613" s="67"/>
      <c r="N613" s="76"/>
      <c r="O613" s="74"/>
      <c r="P613" s="74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65" customHeight="1">
      <c r="A614" s="73"/>
      <c r="B614" s="73"/>
      <c r="C614" s="74"/>
      <c r="D614" s="74"/>
      <c r="E614" s="74"/>
      <c r="F614" s="74"/>
      <c r="G614" s="74"/>
      <c r="H614" s="74"/>
      <c r="I614" s="74"/>
      <c r="J614" s="74"/>
      <c r="K614" s="74"/>
      <c r="L614" s="75"/>
      <c r="M614" s="67"/>
      <c r="N614" s="76"/>
      <c r="O614" s="74"/>
      <c r="P614" s="74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65" customHeight="1">
      <c r="A615" s="73"/>
      <c r="B615" s="73"/>
      <c r="C615" s="74"/>
      <c r="D615" s="74"/>
      <c r="E615" s="74"/>
      <c r="F615" s="74"/>
      <c r="G615" s="74"/>
      <c r="H615" s="74"/>
      <c r="I615" s="74"/>
      <c r="J615" s="74"/>
      <c r="K615" s="74"/>
      <c r="L615" s="75"/>
      <c r="M615" s="67"/>
      <c r="N615" s="76"/>
      <c r="O615" s="74"/>
      <c r="P615" s="74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65" customHeight="1">
      <c r="A616" s="73"/>
      <c r="B616" s="73"/>
      <c r="C616" s="74"/>
      <c r="D616" s="74"/>
      <c r="E616" s="74"/>
      <c r="F616" s="74"/>
      <c r="G616" s="74"/>
      <c r="H616" s="74"/>
      <c r="I616" s="74"/>
      <c r="J616" s="74"/>
      <c r="K616" s="74"/>
      <c r="L616" s="75"/>
      <c r="M616" s="67"/>
      <c r="N616" s="76"/>
      <c r="O616" s="74"/>
      <c r="P616" s="74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65" customHeight="1">
      <c r="A617" s="73"/>
      <c r="B617" s="73"/>
      <c r="C617" s="74"/>
      <c r="D617" s="74"/>
      <c r="E617" s="74"/>
      <c r="F617" s="74"/>
      <c r="G617" s="74"/>
      <c r="H617" s="74"/>
      <c r="I617" s="74"/>
      <c r="J617" s="74"/>
      <c r="K617" s="74"/>
      <c r="L617" s="75"/>
      <c r="M617" s="67"/>
      <c r="N617" s="76"/>
      <c r="O617" s="74"/>
      <c r="P617" s="74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65" customHeight="1">
      <c r="A618" s="73"/>
      <c r="B618" s="73"/>
      <c r="C618" s="74"/>
      <c r="D618" s="74"/>
      <c r="E618" s="74"/>
      <c r="F618" s="74"/>
      <c r="G618" s="74"/>
      <c r="H618" s="74"/>
      <c r="I618" s="74"/>
      <c r="J618" s="74"/>
      <c r="K618" s="74"/>
      <c r="L618" s="75"/>
      <c r="M618" s="67"/>
      <c r="N618" s="76"/>
      <c r="O618" s="74"/>
      <c r="P618" s="74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65" customHeight="1">
      <c r="A619" s="73"/>
      <c r="B619" s="73"/>
      <c r="C619" s="74"/>
      <c r="D619" s="74"/>
      <c r="E619" s="74"/>
      <c r="F619" s="74"/>
      <c r="G619" s="74"/>
      <c r="H619" s="74"/>
      <c r="I619" s="74"/>
      <c r="J619" s="74"/>
      <c r="K619" s="74"/>
      <c r="L619" s="75"/>
      <c r="M619" s="67"/>
      <c r="N619" s="76"/>
      <c r="O619" s="74"/>
      <c r="P619" s="74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65" customHeight="1">
      <c r="A620" s="73"/>
      <c r="B620" s="73"/>
      <c r="C620" s="74"/>
      <c r="D620" s="74"/>
      <c r="E620" s="74"/>
      <c r="F620" s="74"/>
      <c r="G620" s="74"/>
      <c r="H620" s="74"/>
      <c r="I620" s="74"/>
      <c r="J620" s="74"/>
      <c r="K620" s="74"/>
      <c r="L620" s="75"/>
      <c r="M620" s="67"/>
      <c r="N620" s="76"/>
      <c r="O620" s="74"/>
      <c r="P620" s="74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65" customHeight="1">
      <c r="A621" s="73"/>
      <c r="B621" s="73"/>
      <c r="C621" s="74"/>
      <c r="D621" s="74"/>
      <c r="E621" s="74"/>
      <c r="F621" s="74"/>
      <c r="G621" s="74"/>
      <c r="H621" s="74"/>
      <c r="I621" s="74"/>
      <c r="J621" s="74"/>
      <c r="K621" s="74"/>
      <c r="L621" s="75"/>
      <c r="M621" s="67"/>
      <c r="N621" s="76"/>
      <c r="O621" s="74"/>
      <c r="P621" s="74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65" customHeight="1">
      <c r="A622" s="73"/>
      <c r="B622" s="73"/>
      <c r="C622" s="74"/>
      <c r="D622" s="74"/>
      <c r="E622" s="74"/>
      <c r="F622" s="74"/>
      <c r="G622" s="74"/>
      <c r="H622" s="74"/>
      <c r="I622" s="74"/>
      <c r="J622" s="74"/>
      <c r="K622" s="74"/>
      <c r="L622" s="75"/>
      <c r="M622" s="67"/>
      <c r="N622" s="76"/>
      <c r="O622" s="74"/>
      <c r="P622" s="74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65" customHeight="1">
      <c r="A623" s="73"/>
      <c r="B623" s="73"/>
      <c r="C623" s="74"/>
      <c r="D623" s="74"/>
      <c r="E623" s="74"/>
      <c r="F623" s="74"/>
      <c r="G623" s="74"/>
      <c r="H623" s="74"/>
      <c r="I623" s="74"/>
      <c r="J623" s="74"/>
      <c r="K623" s="74"/>
      <c r="L623" s="75"/>
      <c r="M623" s="67"/>
      <c r="N623" s="76"/>
      <c r="O623" s="74"/>
      <c r="P623" s="74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65" customHeight="1">
      <c r="A624" s="73"/>
      <c r="B624" s="73"/>
      <c r="C624" s="74"/>
      <c r="D624" s="74"/>
      <c r="E624" s="74"/>
      <c r="F624" s="74"/>
      <c r="G624" s="74"/>
      <c r="H624" s="74"/>
      <c r="I624" s="74"/>
      <c r="J624" s="74"/>
      <c r="K624" s="74"/>
      <c r="L624" s="75"/>
      <c r="M624" s="67"/>
      <c r="N624" s="76"/>
      <c r="O624" s="74"/>
      <c r="P624" s="74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65" customHeight="1">
      <c r="A625" s="73"/>
      <c r="B625" s="73"/>
      <c r="C625" s="74"/>
      <c r="D625" s="74"/>
      <c r="E625" s="74"/>
      <c r="F625" s="74"/>
      <c r="G625" s="74"/>
      <c r="H625" s="74"/>
      <c r="I625" s="74"/>
      <c r="J625" s="74"/>
      <c r="K625" s="74"/>
      <c r="L625" s="75"/>
      <c r="M625" s="67"/>
      <c r="N625" s="76"/>
      <c r="O625" s="74"/>
      <c r="P625" s="74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65" customHeight="1">
      <c r="A626" s="73"/>
      <c r="B626" s="73"/>
      <c r="C626" s="74"/>
      <c r="D626" s="74"/>
      <c r="E626" s="74"/>
      <c r="F626" s="74"/>
      <c r="G626" s="74"/>
      <c r="H626" s="74"/>
      <c r="I626" s="74"/>
      <c r="J626" s="74"/>
      <c r="K626" s="74"/>
      <c r="L626" s="75"/>
      <c r="M626" s="67"/>
      <c r="N626" s="76"/>
      <c r="O626" s="74"/>
      <c r="P626" s="74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65" customHeight="1">
      <c r="A627" s="73"/>
      <c r="B627" s="73"/>
      <c r="C627" s="74"/>
      <c r="D627" s="74"/>
      <c r="E627" s="74"/>
      <c r="F627" s="74"/>
      <c r="G627" s="74"/>
      <c r="H627" s="74"/>
      <c r="I627" s="74"/>
      <c r="J627" s="74"/>
      <c r="K627" s="74"/>
      <c r="L627" s="75"/>
      <c r="M627" s="67"/>
      <c r="N627" s="76"/>
      <c r="O627" s="74"/>
      <c r="P627" s="74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65" customHeight="1">
      <c r="A628" s="73"/>
      <c r="B628" s="73"/>
      <c r="C628" s="74"/>
      <c r="D628" s="74"/>
      <c r="E628" s="74"/>
      <c r="F628" s="74"/>
      <c r="G628" s="74"/>
      <c r="H628" s="74"/>
      <c r="I628" s="74"/>
      <c r="J628" s="74"/>
      <c r="K628" s="74"/>
      <c r="L628" s="75"/>
      <c r="M628" s="67"/>
      <c r="N628" s="76"/>
      <c r="O628" s="74"/>
      <c r="P628" s="74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65" customHeight="1">
      <c r="A629" s="73"/>
      <c r="B629" s="73"/>
      <c r="C629" s="74"/>
      <c r="D629" s="74"/>
      <c r="E629" s="74"/>
      <c r="F629" s="74"/>
      <c r="G629" s="74"/>
      <c r="H629" s="74"/>
      <c r="I629" s="74"/>
      <c r="J629" s="74"/>
      <c r="K629" s="74"/>
      <c r="L629" s="75"/>
      <c r="M629" s="67"/>
      <c r="N629" s="76"/>
      <c r="O629" s="74"/>
      <c r="P629" s="74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65" customHeight="1">
      <c r="A630" s="73"/>
      <c r="B630" s="73"/>
      <c r="C630" s="74"/>
      <c r="D630" s="74"/>
      <c r="E630" s="74"/>
      <c r="F630" s="74"/>
      <c r="G630" s="74"/>
      <c r="H630" s="74"/>
      <c r="I630" s="74"/>
      <c r="J630" s="74"/>
      <c r="K630" s="74"/>
      <c r="L630" s="75"/>
      <c r="M630" s="67"/>
      <c r="N630" s="76"/>
      <c r="O630" s="74"/>
      <c r="P630" s="74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65" customHeight="1">
      <c r="A631" s="73"/>
      <c r="B631" s="73"/>
      <c r="C631" s="74"/>
      <c r="D631" s="74"/>
      <c r="E631" s="74"/>
      <c r="F631" s="74"/>
      <c r="G631" s="74"/>
      <c r="H631" s="74"/>
      <c r="I631" s="74"/>
      <c r="J631" s="74"/>
      <c r="K631" s="74"/>
      <c r="L631" s="75"/>
      <c r="M631" s="67"/>
      <c r="N631" s="76"/>
      <c r="O631" s="74"/>
      <c r="P631" s="74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65" customHeight="1">
      <c r="A632" s="73"/>
      <c r="B632" s="73"/>
      <c r="C632" s="74"/>
      <c r="D632" s="74"/>
      <c r="E632" s="74"/>
      <c r="F632" s="74"/>
      <c r="G632" s="74"/>
      <c r="H632" s="74"/>
      <c r="I632" s="74"/>
      <c r="J632" s="74"/>
      <c r="K632" s="74"/>
      <c r="L632" s="75"/>
      <c r="M632" s="67"/>
      <c r="N632" s="76"/>
      <c r="O632" s="74"/>
      <c r="P632" s="74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65" customHeight="1">
      <c r="A633" s="73"/>
      <c r="B633" s="73"/>
      <c r="C633" s="74"/>
      <c r="D633" s="74"/>
      <c r="E633" s="74"/>
      <c r="F633" s="74"/>
      <c r="G633" s="74"/>
      <c r="H633" s="74"/>
      <c r="I633" s="74"/>
      <c r="J633" s="74"/>
      <c r="K633" s="74"/>
      <c r="L633" s="75"/>
      <c r="M633" s="67"/>
      <c r="N633" s="76"/>
      <c r="O633" s="74"/>
      <c r="P633" s="74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65" customHeight="1">
      <c r="A634" s="73"/>
      <c r="B634" s="73"/>
      <c r="C634" s="74"/>
      <c r="D634" s="74"/>
      <c r="E634" s="74"/>
      <c r="F634" s="74"/>
      <c r="G634" s="74"/>
      <c r="H634" s="74"/>
      <c r="I634" s="74"/>
      <c r="J634" s="74"/>
      <c r="K634" s="74"/>
      <c r="L634" s="75"/>
      <c r="M634" s="67"/>
      <c r="N634" s="76"/>
      <c r="O634" s="74"/>
      <c r="P634" s="74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65" customHeight="1">
      <c r="A635" s="73"/>
      <c r="B635" s="73"/>
      <c r="C635" s="74"/>
      <c r="D635" s="74"/>
      <c r="E635" s="74"/>
      <c r="F635" s="74"/>
      <c r="G635" s="74"/>
      <c r="H635" s="74"/>
      <c r="I635" s="74"/>
      <c r="J635" s="74"/>
      <c r="K635" s="74"/>
      <c r="L635" s="75"/>
      <c r="M635" s="67"/>
      <c r="N635" s="76"/>
      <c r="O635" s="74"/>
      <c r="P635" s="74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65" customHeight="1">
      <c r="A636" s="73"/>
      <c r="B636" s="73"/>
      <c r="C636" s="74"/>
      <c r="D636" s="74"/>
      <c r="E636" s="74"/>
      <c r="F636" s="74"/>
      <c r="G636" s="74"/>
      <c r="H636" s="74"/>
      <c r="I636" s="74"/>
      <c r="J636" s="74"/>
      <c r="K636" s="74"/>
      <c r="L636" s="75"/>
      <c r="M636" s="67"/>
      <c r="N636" s="76"/>
      <c r="O636" s="74"/>
      <c r="P636" s="74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65" customHeight="1">
      <c r="A637" s="73"/>
      <c r="B637" s="73"/>
      <c r="C637" s="74"/>
      <c r="D637" s="74"/>
      <c r="E637" s="74"/>
      <c r="F637" s="74"/>
      <c r="G637" s="74"/>
      <c r="H637" s="74"/>
      <c r="I637" s="74"/>
      <c r="J637" s="74"/>
      <c r="K637" s="74"/>
      <c r="L637" s="75"/>
      <c r="M637" s="67"/>
      <c r="N637" s="76"/>
      <c r="O637" s="74"/>
      <c r="P637" s="74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65" customHeight="1">
      <c r="A638" s="73"/>
      <c r="B638" s="73"/>
      <c r="C638" s="74"/>
      <c r="D638" s="74"/>
      <c r="E638" s="74"/>
      <c r="F638" s="74"/>
      <c r="G638" s="74"/>
      <c r="H638" s="74"/>
      <c r="I638" s="74"/>
      <c r="J638" s="74"/>
      <c r="K638" s="74"/>
      <c r="L638" s="75"/>
      <c r="M638" s="67"/>
      <c r="N638" s="76"/>
      <c r="O638" s="74"/>
      <c r="P638" s="74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65" customHeight="1">
      <c r="A639" s="73"/>
      <c r="B639" s="73"/>
      <c r="C639" s="74"/>
      <c r="D639" s="74"/>
      <c r="E639" s="74"/>
      <c r="F639" s="74"/>
      <c r="G639" s="74"/>
      <c r="H639" s="74"/>
      <c r="I639" s="74"/>
      <c r="J639" s="74"/>
      <c r="K639" s="74"/>
      <c r="L639" s="75"/>
      <c r="M639" s="67"/>
      <c r="N639" s="76"/>
      <c r="O639" s="74"/>
      <c r="P639" s="74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65" customHeight="1">
      <c r="A640" s="73"/>
      <c r="B640" s="73"/>
      <c r="C640" s="74"/>
      <c r="D640" s="74"/>
      <c r="E640" s="74"/>
      <c r="F640" s="74"/>
      <c r="G640" s="74"/>
      <c r="H640" s="74"/>
      <c r="I640" s="74"/>
      <c r="J640" s="74"/>
      <c r="K640" s="74"/>
      <c r="L640" s="75"/>
      <c r="M640" s="67"/>
      <c r="N640" s="76"/>
      <c r="O640" s="74"/>
      <c r="P640" s="74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65" customHeight="1">
      <c r="A641" s="73"/>
      <c r="B641" s="73"/>
      <c r="C641" s="74"/>
      <c r="D641" s="74"/>
      <c r="E641" s="74"/>
      <c r="F641" s="74"/>
      <c r="G641" s="74"/>
      <c r="H641" s="74"/>
      <c r="I641" s="74"/>
      <c r="J641" s="74"/>
      <c r="K641" s="74"/>
      <c r="L641" s="75"/>
      <c r="M641" s="67"/>
      <c r="N641" s="76"/>
      <c r="O641" s="74"/>
      <c r="P641" s="74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65" customHeight="1">
      <c r="A642" s="73"/>
      <c r="B642" s="73"/>
      <c r="C642" s="74"/>
      <c r="D642" s="74"/>
      <c r="E642" s="74"/>
      <c r="F642" s="74"/>
      <c r="G642" s="74"/>
      <c r="H642" s="74"/>
      <c r="I642" s="74"/>
      <c r="J642" s="74"/>
      <c r="K642" s="74"/>
      <c r="L642" s="75"/>
      <c r="M642" s="67"/>
      <c r="N642" s="76"/>
      <c r="O642" s="74"/>
      <c r="P642" s="74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65" customHeight="1">
      <c r="A643" s="73"/>
      <c r="B643" s="73"/>
      <c r="C643" s="74"/>
      <c r="D643" s="74"/>
      <c r="E643" s="74"/>
      <c r="F643" s="74"/>
      <c r="G643" s="74"/>
      <c r="H643" s="74"/>
      <c r="I643" s="74"/>
      <c r="J643" s="74"/>
      <c r="K643" s="74"/>
      <c r="L643" s="75"/>
      <c r="M643" s="67"/>
      <c r="N643" s="76"/>
      <c r="O643" s="74"/>
      <c r="P643" s="74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65" customHeight="1">
      <c r="A644" s="73"/>
      <c r="B644" s="73"/>
      <c r="C644" s="74"/>
      <c r="D644" s="74"/>
      <c r="E644" s="74"/>
      <c r="F644" s="74"/>
      <c r="G644" s="74"/>
      <c r="H644" s="74"/>
      <c r="I644" s="74"/>
      <c r="J644" s="74"/>
      <c r="K644" s="74"/>
      <c r="L644" s="75"/>
      <c r="M644" s="67"/>
      <c r="N644" s="76"/>
      <c r="O644" s="74"/>
      <c r="P644" s="74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65" customHeight="1">
      <c r="A645" s="73"/>
      <c r="B645" s="73"/>
      <c r="C645" s="74"/>
      <c r="D645" s="74"/>
      <c r="E645" s="74"/>
      <c r="F645" s="74"/>
      <c r="G645" s="74"/>
      <c r="H645" s="74"/>
      <c r="I645" s="74"/>
      <c r="J645" s="74"/>
      <c r="K645" s="74"/>
      <c r="L645" s="75"/>
      <c r="M645" s="67"/>
      <c r="N645" s="76"/>
      <c r="O645" s="74"/>
      <c r="P645" s="74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65" customHeight="1">
      <c r="A646" s="73"/>
      <c r="B646" s="73"/>
      <c r="C646" s="74"/>
      <c r="D646" s="74"/>
      <c r="E646" s="74"/>
      <c r="F646" s="74"/>
      <c r="G646" s="74"/>
      <c r="H646" s="74"/>
      <c r="I646" s="74"/>
      <c r="J646" s="74"/>
      <c r="K646" s="74"/>
      <c r="L646" s="75"/>
      <c r="M646" s="67"/>
      <c r="N646" s="76"/>
      <c r="O646" s="74"/>
      <c r="P646" s="74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65" customHeight="1">
      <c r="A647" s="73"/>
      <c r="B647" s="73"/>
      <c r="C647" s="74"/>
      <c r="D647" s="74"/>
      <c r="E647" s="74"/>
      <c r="F647" s="74"/>
      <c r="G647" s="74"/>
      <c r="H647" s="74"/>
      <c r="I647" s="74"/>
      <c r="J647" s="74"/>
      <c r="K647" s="74"/>
      <c r="L647" s="75"/>
      <c r="M647" s="67"/>
      <c r="N647" s="76"/>
      <c r="O647" s="74"/>
      <c r="P647" s="74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65" customHeight="1">
      <c r="A648" s="73"/>
      <c r="B648" s="73"/>
      <c r="C648" s="74"/>
      <c r="D648" s="74"/>
      <c r="E648" s="74"/>
      <c r="F648" s="74"/>
      <c r="G648" s="74"/>
      <c r="H648" s="74"/>
      <c r="I648" s="74"/>
      <c r="J648" s="74"/>
      <c r="K648" s="74"/>
      <c r="L648" s="75"/>
      <c r="M648" s="67"/>
      <c r="N648" s="76"/>
      <c r="O648" s="74"/>
      <c r="P648" s="74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65" customHeight="1">
      <c r="A649" s="73"/>
      <c r="B649" s="73"/>
      <c r="C649" s="74"/>
      <c r="D649" s="74"/>
      <c r="E649" s="74"/>
      <c r="F649" s="74"/>
      <c r="G649" s="74"/>
      <c r="H649" s="74"/>
      <c r="I649" s="74"/>
      <c r="J649" s="74"/>
      <c r="K649" s="74"/>
      <c r="L649" s="75"/>
      <c r="M649" s="67"/>
      <c r="N649" s="76"/>
      <c r="O649" s="74"/>
      <c r="P649" s="74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65" customHeight="1">
      <c r="A650" s="73"/>
      <c r="B650" s="73"/>
      <c r="C650" s="74"/>
      <c r="D650" s="74"/>
      <c r="E650" s="74"/>
      <c r="F650" s="74"/>
      <c r="G650" s="74"/>
      <c r="H650" s="74"/>
      <c r="I650" s="74"/>
      <c r="J650" s="74"/>
      <c r="K650" s="74"/>
      <c r="L650" s="75"/>
      <c r="M650" s="67"/>
      <c r="N650" s="76"/>
      <c r="O650" s="74"/>
      <c r="P650" s="74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65" customHeight="1">
      <c r="A651" s="73"/>
      <c r="B651" s="73"/>
      <c r="C651" s="74"/>
      <c r="D651" s="74"/>
      <c r="E651" s="74"/>
      <c r="F651" s="74"/>
      <c r="G651" s="74"/>
      <c r="H651" s="74"/>
      <c r="I651" s="74"/>
      <c r="J651" s="74"/>
      <c r="K651" s="74"/>
      <c r="L651" s="75"/>
      <c r="M651" s="67"/>
      <c r="N651" s="76"/>
      <c r="O651" s="74"/>
      <c r="P651" s="74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65" customHeight="1">
      <c r="A652" s="73"/>
      <c r="B652" s="73"/>
      <c r="C652" s="74"/>
      <c r="D652" s="74"/>
      <c r="E652" s="74"/>
      <c r="F652" s="74"/>
      <c r="G652" s="74"/>
      <c r="H652" s="74"/>
      <c r="I652" s="74"/>
      <c r="J652" s="74"/>
      <c r="K652" s="74"/>
      <c r="L652" s="75"/>
      <c r="M652" s="67"/>
      <c r="N652" s="76"/>
      <c r="O652" s="74"/>
      <c r="P652" s="74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65" customHeight="1">
      <c r="A653" s="73"/>
      <c r="B653" s="73"/>
      <c r="C653" s="74"/>
      <c r="D653" s="74"/>
      <c r="E653" s="74"/>
      <c r="F653" s="74"/>
      <c r="G653" s="74"/>
      <c r="H653" s="74"/>
      <c r="I653" s="74"/>
      <c r="J653" s="74"/>
      <c r="K653" s="74"/>
      <c r="L653" s="75"/>
      <c r="M653" s="67"/>
      <c r="N653" s="76"/>
      <c r="O653" s="74"/>
      <c r="P653" s="74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65" customHeight="1">
      <c r="A654" s="73"/>
      <c r="B654" s="73"/>
      <c r="C654" s="74"/>
      <c r="D654" s="74"/>
      <c r="E654" s="74"/>
      <c r="F654" s="74"/>
      <c r="G654" s="74"/>
      <c r="H654" s="74"/>
      <c r="I654" s="74"/>
      <c r="J654" s="74"/>
      <c r="K654" s="74"/>
      <c r="L654" s="75"/>
      <c r="M654" s="67"/>
      <c r="N654" s="76"/>
      <c r="O654" s="74"/>
      <c r="P654" s="74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65" customHeight="1">
      <c r="A655" s="73"/>
      <c r="B655" s="73"/>
      <c r="C655" s="74"/>
      <c r="D655" s="74"/>
      <c r="E655" s="74"/>
      <c r="F655" s="74"/>
      <c r="G655" s="74"/>
      <c r="H655" s="74"/>
      <c r="I655" s="74"/>
      <c r="J655" s="74"/>
      <c r="K655" s="74"/>
      <c r="L655" s="75"/>
      <c r="M655" s="67"/>
      <c r="N655" s="76"/>
      <c r="O655" s="74"/>
      <c r="P655" s="74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65" customHeight="1">
      <c r="A656" s="73"/>
      <c r="B656" s="73"/>
      <c r="C656" s="74"/>
      <c r="D656" s="74"/>
      <c r="E656" s="74"/>
      <c r="F656" s="74"/>
      <c r="G656" s="74"/>
      <c r="H656" s="74"/>
      <c r="I656" s="74"/>
      <c r="J656" s="74"/>
      <c r="K656" s="74"/>
      <c r="L656" s="75"/>
      <c r="M656" s="67"/>
      <c r="N656" s="76"/>
      <c r="O656" s="74"/>
      <c r="P656" s="74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65" customHeight="1">
      <c r="A657" s="73"/>
      <c r="B657" s="73"/>
      <c r="C657" s="74"/>
      <c r="D657" s="74"/>
      <c r="E657" s="74"/>
      <c r="F657" s="74"/>
      <c r="G657" s="74"/>
      <c r="H657" s="74"/>
      <c r="I657" s="74"/>
      <c r="J657" s="74"/>
      <c r="K657" s="74"/>
      <c r="L657" s="75"/>
      <c r="M657" s="67"/>
      <c r="N657" s="76"/>
      <c r="O657" s="74"/>
      <c r="P657" s="74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65" customHeight="1">
      <c r="A658" s="73"/>
      <c r="B658" s="73"/>
      <c r="C658" s="74"/>
      <c r="D658" s="74"/>
      <c r="E658" s="74"/>
      <c r="F658" s="74"/>
      <c r="G658" s="74"/>
      <c r="H658" s="74"/>
      <c r="I658" s="74"/>
      <c r="J658" s="74"/>
      <c r="K658" s="74"/>
      <c r="L658" s="75"/>
      <c r="M658" s="67"/>
      <c r="N658" s="76"/>
      <c r="O658" s="74"/>
      <c r="P658" s="74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65" customHeight="1">
      <c r="A659" s="73"/>
      <c r="B659" s="73"/>
      <c r="C659" s="74"/>
      <c r="D659" s="74"/>
      <c r="E659" s="74"/>
      <c r="F659" s="74"/>
      <c r="G659" s="74"/>
      <c r="H659" s="74"/>
      <c r="I659" s="74"/>
      <c r="J659" s="74"/>
      <c r="K659" s="74"/>
      <c r="L659" s="75"/>
      <c r="M659" s="67"/>
      <c r="N659" s="76"/>
      <c r="O659" s="74"/>
      <c r="P659" s="74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65" customHeight="1">
      <c r="A660" s="73"/>
      <c r="B660" s="73"/>
      <c r="C660" s="74"/>
      <c r="D660" s="74"/>
      <c r="E660" s="74"/>
      <c r="F660" s="74"/>
      <c r="G660" s="74"/>
      <c r="H660" s="74"/>
      <c r="I660" s="74"/>
      <c r="J660" s="74"/>
      <c r="K660" s="74"/>
      <c r="L660" s="75"/>
      <c r="M660" s="67"/>
      <c r="N660" s="76"/>
      <c r="O660" s="74"/>
      <c r="P660" s="74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65" customHeight="1">
      <c r="A661" s="73"/>
      <c r="B661" s="73"/>
      <c r="C661" s="74"/>
      <c r="D661" s="74"/>
      <c r="E661" s="74"/>
      <c r="F661" s="74"/>
      <c r="G661" s="74"/>
      <c r="H661" s="74"/>
      <c r="I661" s="74"/>
      <c r="J661" s="74"/>
      <c r="K661" s="74"/>
      <c r="L661" s="75"/>
      <c r="M661" s="67"/>
      <c r="N661" s="76"/>
      <c r="O661" s="74"/>
      <c r="P661" s="74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65" customHeight="1">
      <c r="A662" s="73"/>
      <c r="B662" s="73"/>
      <c r="C662" s="74"/>
      <c r="D662" s="74"/>
      <c r="E662" s="74"/>
      <c r="F662" s="74"/>
      <c r="G662" s="74"/>
      <c r="H662" s="74"/>
      <c r="I662" s="74"/>
      <c r="J662" s="74"/>
      <c r="K662" s="74"/>
      <c r="L662" s="75"/>
      <c r="M662" s="67"/>
      <c r="N662" s="76"/>
      <c r="O662" s="74"/>
      <c r="P662" s="74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65" customHeight="1">
      <c r="A663" s="73"/>
      <c r="B663" s="73"/>
      <c r="C663" s="74"/>
      <c r="D663" s="74"/>
      <c r="E663" s="74"/>
      <c r="F663" s="74"/>
      <c r="G663" s="74"/>
      <c r="H663" s="74"/>
      <c r="I663" s="74"/>
      <c r="J663" s="74"/>
      <c r="K663" s="74"/>
      <c r="L663" s="75"/>
      <c r="M663" s="67"/>
      <c r="N663" s="76"/>
      <c r="O663" s="74"/>
      <c r="P663" s="74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65" customHeight="1">
      <c r="A664" s="73"/>
      <c r="B664" s="73"/>
      <c r="C664" s="74"/>
      <c r="D664" s="74"/>
      <c r="E664" s="74"/>
      <c r="F664" s="74"/>
      <c r="G664" s="74"/>
      <c r="H664" s="74"/>
      <c r="I664" s="74"/>
      <c r="J664" s="74"/>
      <c r="K664" s="74"/>
      <c r="L664" s="75"/>
      <c r="M664" s="67"/>
      <c r="N664" s="76"/>
      <c r="O664" s="74"/>
      <c r="P664" s="74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65" customHeight="1">
      <c r="A665" s="73"/>
      <c r="B665" s="73"/>
      <c r="C665" s="74"/>
      <c r="D665" s="74"/>
      <c r="E665" s="74"/>
      <c r="F665" s="74"/>
      <c r="G665" s="74"/>
      <c r="H665" s="74"/>
      <c r="I665" s="74"/>
      <c r="J665" s="74"/>
      <c r="K665" s="74"/>
      <c r="L665" s="75"/>
      <c r="M665" s="67"/>
      <c r="N665" s="76"/>
      <c r="O665" s="74"/>
      <c r="P665" s="74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65" customHeight="1">
      <c r="A666" s="73"/>
      <c r="B666" s="73"/>
      <c r="C666" s="74"/>
      <c r="D666" s="74"/>
      <c r="E666" s="74"/>
      <c r="F666" s="74"/>
      <c r="G666" s="74"/>
      <c r="H666" s="74"/>
      <c r="I666" s="74"/>
      <c r="J666" s="74"/>
      <c r="K666" s="74"/>
      <c r="L666" s="75"/>
      <c r="M666" s="67"/>
      <c r="N666" s="76"/>
      <c r="O666" s="74"/>
      <c r="P666" s="74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65" customHeight="1">
      <c r="A667" s="73"/>
      <c r="B667" s="73"/>
      <c r="C667" s="74"/>
      <c r="D667" s="74"/>
      <c r="E667" s="74"/>
      <c r="F667" s="74"/>
      <c r="G667" s="74"/>
      <c r="H667" s="74"/>
      <c r="I667" s="74"/>
      <c r="J667" s="74"/>
      <c r="K667" s="74"/>
      <c r="L667" s="75"/>
      <c r="M667" s="67"/>
      <c r="N667" s="76"/>
      <c r="O667" s="74"/>
      <c r="P667" s="74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65" customHeight="1">
      <c r="A668" s="73"/>
      <c r="B668" s="73"/>
      <c r="C668" s="74"/>
      <c r="D668" s="74"/>
      <c r="E668" s="74"/>
      <c r="F668" s="74"/>
      <c r="G668" s="74"/>
      <c r="H668" s="74"/>
      <c r="I668" s="74"/>
      <c r="J668" s="74"/>
      <c r="K668" s="74"/>
      <c r="L668" s="75"/>
      <c r="M668" s="67"/>
      <c r="N668" s="76"/>
      <c r="O668" s="74"/>
      <c r="P668" s="74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65" customHeight="1">
      <c r="A669" s="73"/>
      <c r="B669" s="73"/>
      <c r="C669" s="74"/>
      <c r="D669" s="74"/>
      <c r="E669" s="74"/>
      <c r="F669" s="74"/>
      <c r="G669" s="74"/>
      <c r="H669" s="74"/>
      <c r="I669" s="74"/>
      <c r="J669" s="74"/>
      <c r="K669" s="74"/>
      <c r="L669" s="75"/>
      <c r="M669" s="67"/>
      <c r="N669" s="76"/>
      <c r="O669" s="74"/>
      <c r="P669" s="74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65" customHeight="1">
      <c r="A670" s="73"/>
      <c r="B670" s="73"/>
      <c r="C670" s="74"/>
      <c r="D670" s="74"/>
      <c r="E670" s="74"/>
      <c r="F670" s="74"/>
      <c r="G670" s="74"/>
      <c r="H670" s="74"/>
      <c r="I670" s="74"/>
      <c r="J670" s="74"/>
      <c r="K670" s="74"/>
      <c r="L670" s="75"/>
      <c r="M670" s="67"/>
      <c r="N670" s="76"/>
      <c r="O670" s="74"/>
      <c r="P670" s="74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65" customHeight="1">
      <c r="A671" s="73"/>
      <c r="B671" s="73"/>
      <c r="C671" s="74"/>
      <c r="D671" s="74"/>
      <c r="E671" s="74"/>
      <c r="F671" s="74"/>
      <c r="G671" s="74"/>
      <c r="H671" s="74"/>
      <c r="I671" s="74"/>
      <c r="J671" s="74"/>
      <c r="K671" s="74"/>
      <c r="L671" s="75"/>
      <c r="M671" s="67"/>
      <c r="N671" s="76"/>
      <c r="O671" s="74"/>
      <c r="P671" s="74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65" customHeight="1">
      <c r="A672" s="73"/>
      <c r="B672" s="73"/>
      <c r="C672" s="74"/>
      <c r="D672" s="74"/>
      <c r="E672" s="74"/>
      <c r="F672" s="74"/>
      <c r="G672" s="74"/>
      <c r="H672" s="74"/>
      <c r="I672" s="74"/>
      <c r="J672" s="74"/>
      <c r="K672" s="74"/>
      <c r="L672" s="75"/>
      <c r="M672" s="67"/>
      <c r="N672" s="76"/>
      <c r="O672" s="74"/>
      <c r="P672" s="74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65" customHeight="1">
      <c r="A673" s="73"/>
      <c r="B673" s="73"/>
      <c r="C673" s="74"/>
      <c r="D673" s="74"/>
      <c r="E673" s="74"/>
      <c r="F673" s="74"/>
      <c r="G673" s="74"/>
      <c r="H673" s="74"/>
      <c r="I673" s="74"/>
      <c r="J673" s="74"/>
      <c r="K673" s="74"/>
      <c r="L673" s="75"/>
      <c r="M673" s="67"/>
      <c r="N673" s="76"/>
      <c r="O673" s="74"/>
      <c r="P673" s="74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65" customHeight="1">
      <c r="A674" s="73"/>
      <c r="B674" s="73"/>
      <c r="C674" s="74"/>
      <c r="D674" s="74"/>
      <c r="E674" s="74"/>
      <c r="F674" s="74"/>
      <c r="G674" s="74"/>
      <c r="H674" s="74"/>
      <c r="I674" s="74"/>
      <c r="J674" s="74"/>
      <c r="K674" s="74"/>
      <c r="L674" s="75"/>
      <c r="M674" s="67"/>
      <c r="N674" s="76"/>
      <c r="O674" s="74"/>
      <c r="P674" s="74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65" customHeight="1">
      <c r="A675" s="73"/>
      <c r="B675" s="73"/>
      <c r="C675" s="74"/>
      <c r="D675" s="74"/>
      <c r="E675" s="74"/>
      <c r="F675" s="74"/>
      <c r="G675" s="74"/>
      <c r="H675" s="74"/>
      <c r="I675" s="74"/>
      <c r="J675" s="74"/>
      <c r="K675" s="74"/>
      <c r="L675" s="75"/>
      <c r="M675" s="67"/>
      <c r="N675" s="76"/>
      <c r="O675" s="74"/>
      <c r="P675" s="74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65" customHeight="1">
      <c r="A676" s="73"/>
      <c r="B676" s="73"/>
      <c r="C676" s="74"/>
      <c r="D676" s="74"/>
      <c r="E676" s="74"/>
      <c r="F676" s="74"/>
      <c r="G676" s="74"/>
      <c r="H676" s="74"/>
      <c r="I676" s="74"/>
      <c r="J676" s="74"/>
      <c r="K676" s="74"/>
      <c r="L676" s="75"/>
      <c r="M676" s="67"/>
      <c r="N676" s="76"/>
      <c r="O676" s="74"/>
      <c r="P676" s="74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65" customHeight="1">
      <c r="A677" s="73"/>
      <c r="B677" s="73"/>
      <c r="C677" s="74"/>
      <c r="D677" s="74"/>
      <c r="E677" s="74"/>
      <c r="F677" s="74"/>
      <c r="G677" s="74"/>
      <c r="H677" s="74"/>
      <c r="I677" s="74"/>
      <c r="J677" s="74"/>
      <c r="K677" s="74"/>
      <c r="L677" s="75"/>
      <c r="M677" s="67"/>
      <c r="N677" s="76"/>
      <c r="O677" s="74"/>
      <c r="P677" s="74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65" customHeight="1">
      <c r="A678" s="73"/>
      <c r="B678" s="73"/>
      <c r="C678" s="74"/>
      <c r="D678" s="74"/>
      <c r="E678" s="74"/>
      <c r="F678" s="74"/>
      <c r="G678" s="74"/>
      <c r="H678" s="74"/>
      <c r="I678" s="74"/>
      <c r="J678" s="74"/>
      <c r="K678" s="74"/>
      <c r="L678" s="75"/>
      <c r="M678" s="67"/>
      <c r="N678" s="76"/>
      <c r="O678" s="74"/>
      <c r="P678" s="74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65" customHeight="1">
      <c r="A679" s="73"/>
      <c r="B679" s="73"/>
      <c r="C679" s="74"/>
      <c r="D679" s="74"/>
      <c r="E679" s="74"/>
      <c r="F679" s="74"/>
      <c r="G679" s="74"/>
      <c r="H679" s="74"/>
      <c r="I679" s="74"/>
      <c r="J679" s="74"/>
      <c r="K679" s="74"/>
      <c r="L679" s="75"/>
      <c r="M679" s="67"/>
      <c r="N679" s="76"/>
      <c r="O679" s="74"/>
      <c r="P679" s="74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65" customHeight="1">
      <c r="A680" s="73"/>
      <c r="B680" s="73"/>
      <c r="C680" s="74"/>
      <c r="D680" s="74"/>
      <c r="E680" s="74"/>
      <c r="F680" s="74"/>
      <c r="G680" s="74"/>
      <c r="H680" s="74"/>
      <c r="I680" s="74"/>
      <c r="J680" s="74"/>
      <c r="K680" s="74"/>
      <c r="L680" s="75"/>
      <c r="M680" s="67"/>
      <c r="N680" s="76"/>
      <c r="O680" s="74"/>
      <c r="P680" s="74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65" customHeight="1">
      <c r="A681" s="73"/>
      <c r="B681" s="73"/>
      <c r="C681" s="74"/>
      <c r="D681" s="74"/>
      <c r="E681" s="74"/>
      <c r="F681" s="74"/>
      <c r="G681" s="74"/>
      <c r="H681" s="74"/>
      <c r="I681" s="74"/>
      <c r="J681" s="74"/>
      <c r="K681" s="74"/>
      <c r="L681" s="75"/>
      <c r="M681" s="67"/>
      <c r="N681" s="76"/>
      <c r="O681" s="74"/>
      <c r="P681" s="74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65" customHeight="1">
      <c r="A682" s="73"/>
      <c r="B682" s="73"/>
      <c r="C682" s="74"/>
      <c r="D682" s="74"/>
      <c r="E682" s="74"/>
      <c r="F682" s="74"/>
      <c r="G682" s="74"/>
      <c r="H682" s="74"/>
      <c r="I682" s="74"/>
      <c r="J682" s="74"/>
      <c r="K682" s="74"/>
      <c r="L682" s="75"/>
      <c r="M682" s="67"/>
      <c r="N682" s="76"/>
      <c r="O682" s="74"/>
      <c r="P682" s="74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65" customHeight="1">
      <c r="A683" s="73"/>
      <c r="B683" s="73"/>
      <c r="C683" s="74"/>
      <c r="D683" s="74"/>
      <c r="E683" s="74"/>
      <c r="F683" s="74"/>
      <c r="G683" s="74"/>
      <c r="H683" s="74"/>
      <c r="I683" s="74"/>
      <c r="J683" s="74"/>
      <c r="K683" s="74"/>
      <c r="L683" s="75"/>
      <c r="M683" s="67"/>
      <c r="N683" s="76"/>
      <c r="O683" s="74"/>
      <c r="P683" s="74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65" customHeight="1">
      <c r="A684" s="73"/>
      <c r="B684" s="73"/>
      <c r="C684" s="74"/>
      <c r="D684" s="74"/>
      <c r="E684" s="74"/>
      <c r="F684" s="74"/>
      <c r="G684" s="74"/>
      <c r="H684" s="74"/>
      <c r="I684" s="74"/>
      <c r="J684" s="74"/>
      <c r="K684" s="74"/>
      <c r="L684" s="75"/>
      <c r="M684" s="67"/>
      <c r="N684" s="76"/>
      <c r="O684" s="74"/>
      <c r="P684" s="74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65" customHeight="1">
      <c r="A685" s="73"/>
      <c r="B685" s="73"/>
      <c r="C685" s="74"/>
      <c r="D685" s="74"/>
      <c r="E685" s="74"/>
      <c r="F685" s="74"/>
      <c r="G685" s="74"/>
      <c r="H685" s="74"/>
      <c r="I685" s="74"/>
      <c r="J685" s="74"/>
      <c r="K685" s="74"/>
      <c r="L685" s="75"/>
      <c r="M685" s="67"/>
      <c r="N685" s="76"/>
      <c r="O685" s="74"/>
      <c r="P685" s="74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65" customHeight="1">
      <c r="A686" s="73"/>
      <c r="B686" s="73"/>
      <c r="C686" s="74"/>
      <c r="D686" s="74"/>
      <c r="E686" s="74"/>
      <c r="F686" s="74"/>
      <c r="G686" s="74"/>
      <c r="H686" s="74"/>
      <c r="I686" s="74"/>
      <c r="J686" s="74"/>
      <c r="K686" s="74"/>
      <c r="L686" s="75"/>
      <c r="M686" s="67"/>
      <c r="N686" s="76"/>
      <c r="O686" s="74"/>
      <c r="P686" s="74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65" customHeight="1">
      <c r="A687" s="73"/>
      <c r="B687" s="73"/>
      <c r="C687" s="74"/>
      <c r="D687" s="74"/>
      <c r="E687" s="74"/>
      <c r="F687" s="74"/>
      <c r="G687" s="74"/>
      <c r="H687" s="74"/>
      <c r="I687" s="74"/>
      <c r="J687" s="74"/>
      <c r="K687" s="74"/>
      <c r="L687" s="75"/>
      <c r="M687" s="67"/>
      <c r="N687" s="76"/>
      <c r="O687" s="74"/>
      <c r="P687" s="74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65" customHeight="1">
      <c r="A688" s="73"/>
      <c r="B688" s="73"/>
      <c r="C688" s="74"/>
      <c r="D688" s="74"/>
      <c r="E688" s="74"/>
      <c r="F688" s="74"/>
      <c r="G688" s="74"/>
      <c r="H688" s="74"/>
      <c r="I688" s="74"/>
      <c r="J688" s="74"/>
      <c r="K688" s="74"/>
      <c r="L688" s="75"/>
      <c r="M688" s="67"/>
      <c r="N688" s="76"/>
      <c r="O688" s="74"/>
      <c r="P688" s="74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65" customHeight="1">
      <c r="A689" s="73"/>
      <c r="B689" s="73"/>
      <c r="C689" s="74"/>
      <c r="D689" s="74"/>
      <c r="E689" s="74"/>
      <c r="F689" s="74"/>
      <c r="G689" s="74"/>
      <c r="H689" s="74"/>
      <c r="I689" s="74"/>
      <c r="J689" s="74"/>
      <c r="K689" s="74"/>
      <c r="L689" s="75"/>
      <c r="M689" s="67"/>
      <c r="N689" s="76"/>
      <c r="O689" s="74"/>
      <c r="P689" s="74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65" customHeight="1">
      <c r="A690" s="73"/>
      <c r="B690" s="73"/>
      <c r="C690" s="74"/>
      <c r="D690" s="74"/>
      <c r="E690" s="74"/>
      <c r="F690" s="74"/>
      <c r="G690" s="74"/>
      <c r="H690" s="74"/>
      <c r="I690" s="74"/>
      <c r="J690" s="74"/>
      <c r="K690" s="74"/>
      <c r="L690" s="75"/>
      <c r="M690" s="67"/>
      <c r="N690" s="76"/>
      <c r="O690" s="74"/>
      <c r="P690" s="74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65" customHeight="1">
      <c r="A691" s="73"/>
      <c r="B691" s="73"/>
      <c r="C691" s="74"/>
      <c r="D691" s="74"/>
      <c r="E691" s="74"/>
      <c r="F691" s="74"/>
      <c r="G691" s="74"/>
      <c r="H691" s="74"/>
      <c r="I691" s="74"/>
      <c r="J691" s="74"/>
      <c r="K691" s="74"/>
      <c r="L691" s="75"/>
      <c r="M691" s="67"/>
      <c r="N691" s="76"/>
      <c r="O691" s="74"/>
      <c r="P691" s="74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65" customHeight="1">
      <c r="A692" s="73"/>
      <c r="B692" s="73"/>
      <c r="C692" s="74"/>
      <c r="D692" s="74"/>
      <c r="E692" s="74"/>
      <c r="F692" s="74"/>
      <c r="G692" s="74"/>
      <c r="H692" s="74"/>
      <c r="I692" s="74"/>
      <c r="J692" s="74"/>
      <c r="K692" s="74"/>
      <c r="L692" s="75"/>
      <c r="M692" s="67"/>
      <c r="N692" s="76"/>
      <c r="O692" s="74"/>
      <c r="P692" s="74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65" customHeight="1">
      <c r="A693" s="73"/>
      <c r="B693" s="73"/>
      <c r="C693" s="74"/>
      <c r="D693" s="74"/>
      <c r="E693" s="74"/>
      <c r="F693" s="74"/>
      <c r="G693" s="74"/>
      <c r="H693" s="74"/>
      <c r="I693" s="74"/>
      <c r="J693" s="74"/>
      <c r="K693" s="74"/>
      <c r="L693" s="75"/>
      <c r="M693" s="67"/>
      <c r="N693" s="76"/>
      <c r="O693" s="74"/>
      <c r="P693" s="74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65" customHeight="1">
      <c r="A694" s="73"/>
      <c r="B694" s="73"/>
      <c r="C694" s="74"/>
      <c r="D694" s="74"/>
      <c r="E694" s="74"/>
      <c r="F694" s="74"/>
      <c r="G694" s="74"/>
      <c r="H694" s="74"/>
      <c r="I694" s="74"/>
      <c r="J694" s="74"/>
      <c r="K694" s="74"/>
      <c r="L694" s="75"/>
      <c r="M694" s="67"/>
      <c r="N694" s="76"/>
      <c r="O694" s="74"/>
      <c r="P694" s="74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65" customHeight="1">
      <c r="A695" s="73"/>
      <c r="B695" s="73"/>
      <c r="C695" s="74"/>
      <c r="D695" s="74"/>
      <c r="E695" s="74"/>
      <c r="F695" s="74"/>
      <c r="G695" s="74"/>
      <c r="H695" s="74"/>
      <c r="I695" s="74"/>
      <c r="J695" s="74"/>
      <c r="K695" s="74"/>
      <c r="L695" s="75"/>
      <c r="M695" s="67"/>
      <c r="N695" s="76"/>
      <c r="O695" s="74"/>
      <c r="P695" s="74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65" customHeight="1">
      <c r="A696" s="73"/>
      <c r="B696" s="73"/>
      <c r="C696" s="74"/>
      <c r="D696" s="74"/>
      <c r="E696" s="74"/>
      <c r="F696" s="74"/>
      <c r="G696" s="74"/>
      <c r="H696" s="74"/>
      <c r="I696" s="74"/>
      <c r="J696" s="74"/>
      <c r="K696" s="74"/>
      <c r="L696" s="75"/>
      <c r="M696" s="67"/>
      <c r="N696" s="76"/>
      <c r="O696" s="74"/>
      <c r="P696" s="74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65" customHeight="1">
      <c r="A697" s="73"/>
      <c r="B697" s="73"/>
      <c r="C697" s="74"/>
      <c r="D697" s="74"/>
      <c r="E697" s="74"/>
      <c r="F697" s="74"/>
      <c r="G697" s="74"/>
      <c r="H697" s="74"/>
      <c r="I697" s="74"/>
      <c r="J697" s="74"/>
      <c r="K697" s="74"/>
      <c r="L697" s="75"/>
      <c r="M697" s="67"/>
      <c r="N697" s="76"/>
      <c r="O697" s="74"/>
      <c r="P697" s="74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65" customHeight="1">
      <c r="A698" s="73"/>
      <c r="B698" s="73"/>
      <c r="C698" s="74"/>
      <c r="D698" s="74"/>
      <c r="E698" s="74"/>
      <c r="F698" s="74"/>
      <c r="G698" s="74"/>
      <c r="H698" s="74"/>
      <c r="I698" s="74"/>
      <c r="J698" s="74"/>
      <c r="K698" s="74"/>
      <c r="L698" s="75"/>
      <c r="M698" s="67"/>
      <c r="N698" s="76"/>
      <c r="O698" s="74"/>
      <c r="P698" s="74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65" customHeight="1">
      <c r="A699" s="73"/>
      <c r="B699" s="73"/>
      <c r="C699" s="74"/>
      <c r="D699" s="74"/>
      <c r="E699" s="74"/>
      <c r="F699" s="74"/>
      <c r="G699" s="74"/>
      <c r="H699" s="74"/>
      <c r="I699" s="74"/>
      <c r="J699" s="74"/>
      <c r="K699" s="74"/>
      <c r="L699" s="75"/>
      <c r="M699" s="67"/>
      <c r="N699" s="76"/>
      <c r="O699" s="74"/>
      <c r="P699" s="74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65" customHeight="1">
      <c r="A700" s="73"/>
      <c r="B700" s="73"/>
      <c r="C700" s="74"/>
      <c r="D700" s="74"/>
      <c r="E700" s="74"/>
      <c r="F700" s="74"/>
      <c r="G700" s="74"/>
      <c r="H700" s="74"/>
      <c r="I700" s="74"/>
      <c r="J700" s="74"/>
      <c r="K700" s="74"/>
      <c r="L700" s="75"/>
      <c r="M700" s="67"/>
      <c r="N700" s="76"/>
      <c r="O700" s="74"/>
      <c r="P700" s="74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65" customHeight="1">
      <c r="A701" s="73"/>
      <c r="B701" s="73"/>
      <c r="C701" s="74"/>
      <c r="D701" s="74"/>
      <c r="E701" s="74"/>
      <c r="F701" s="74"/>
      <c r="G701" s="74"/>
      <c r="H701" s="74"/>
      <c r="I701" s="74"/>
      <c r="J701" s="74"/>
      <c r="K701" s="74"/>
      <c r="L701" s="75"/>
      <c r="M701" s="67"/>
      <c r="N701" s="76"/>
      <c r="O701" s="74"/>
      <c r="P701" s="74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65" customHeight="1">
      <c r="A702" s="73"/>
      <c r="B702" s="73"/>
      <c r="C702" s="74"/>
      <c r="D702" s="74"/>
      <c r="E702" s="74"/>
      <c r="F702" s="74"/>
      <c r="G702" s="74"/>
      <c r="H702" s="74"/>
      <c r="I702" s="74"/>
      <c r="J702" s="74"/>
      <c r="K702" s="74"/>
      <c r="L702" s="75"/>
      <c r="M702" s="67"/>
      <c r="N702" s="76"/>
      <c r="O702" s="74"/>
      <c r="P702" s="74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65" customHeight="1">
      <c r="A703" s="73"/>
      <c r="B703" s="73"/>
      <c r="C703" s="74"/>
      <c r="D703" s="74"/>
      <c r="E703" s="74"/>
      <c r="F703" s="74"/>
      <c r="G703" s="74"/>
      <c r="H703" s="74"/>
      <c r="I703" s="74"/>
      <c r="J703" s="74"/>
      <c r="K703" s="74"/>
      <c r="L703" s="75"/>
      <c r="M703" s="67"/>
      <c r="N703" s="76"/>
      <c r="O703" s="74"/>
      <c r="P703" s="74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65" customHeight="1">
      <c r="A704" s="73"/>
      <c r="B704" s="73"/>
      <c r="C704" s="74"/>
      <c r="D704" s="74"/>
      <c r="E704" s="74"/>
      <c r="F704" s="74"/>
      <c r="G704" s="74"/>
      <c r="H704" s="74"/>
      <c r="I704" s="74"/>
      <c r="J704" s="74"/>
      <c r="K704" s="74"/>
      <c r="L704" s="75"/>
      <c r="M704" s="67"/>
      <c r="N704" s="76"/>
      <c r="O704" s="74"/>
      <c r="P704" s="74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65" customHeight="1">
      <c r="A705" s="73"/>
      <c r="B705" s="73"/>
      <c r="C705" s="74"/>
      <c r="D705" s="74"/>
      <c r="E705" s="74"/>
      <c r="F705" s="74"/>
      <c r="G705" s="74"/>
      <c r="H705" s="74"/>
      <c r="I705" s="74"/>
      <c r="J705" s="74"/>
      <c r="K705" s="74"/>
      <c r="L705" s="75"/>
      <c r="M705" s="67"/>
      <c r="N705" s="76"/>
      <c r="O705" s="74"/>
      <c r="P705" s="74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65" customHeight="1">
      <c r="A706" s="73"/>
      <c r="B706" s="73"/>
      <c r="C706" s="74"/>
      <c r="D706" s="74"/>
      <c r="E706" s="74"/>
      <c r="F706" s="74"/>
      <c r="G706" s="74"/>
      <c r="H706" s="74"/>
      <c r="I706" s="74"/>
      <c r="J706" s="74"/>
      <c r="K706" s="74"/>
      <c r="L706" s="75"/>
      <c r="M706" s="67"/>
      <c r="N706" s="76"/>
      <c r="O706" s="74"/>
      <c r="P706" s="74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65" customHeight="1">
      <c r="A707" s="73"/>
      <c r="B707" s="73"/>
      <c r="C707" s="74"/>
      <c r="D707" s="74"/>
      <c r="E707" s="74"/>
      <c r="F707" s="74"/>
      <c r="G707" s="74"/>
      <c r="H707" s="74"/>
      <c r="I707" s="74"/>
      <c r="J707" s="74"/>
      <c r="K707" s="74"/>
      <c r="L707" s="75"/>
      <c r="M707" s="67"/>
      <c r="N707" s="76"/>
      <c r="O707" s="74"/>
      <c r="P707" s="74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65" customHeight="1">
      <c r="A708" s="73"/>
      <c r="B708" s="73"/>
      <c r="C708" s="74"/>
      <c r="D708" s="74"/>
      <c r="E708" s="74"/>
      <c r="F708" s="74"/>
      <c r="G708" s="74"/>
      <c r="H708" s="74"/>
      <c r="I708" s="74"/>
      <c r="J708" s="74"/>
      <c r="K708" s="74"/>
      <c r="L708" s="75"/>
      <c r="M708" s="67"/>
      <c r="N708" s="76"/>
      <c r="O708" s="74"/>
      <c r="P708" s="74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65" customHeight="1">
      <c r="A709" s="73"/>
      <c r="B709" s="73"/>
      <c r="C709" s="74"/>
      <c r="D709" s="74"/>
      <c r="E709" s="74"/>
      <c r="F709" s="74"/>
      <c r="G709" s="74"/>
      <c r="H709" s="74"/>
      <c r="I709" s="74"/>
      <c r="J709" s="74"/>
      <c r="K709" s="74"/>
      <c r="L709" s="75"/>
      <c r="M709" s="67"/>
      <c r="N709" s="76"/>
      <c r="O709" s="74"/>
      <c r="P709" s="74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65" customHeight="1">
      <c r="A710" s="73"/>
      <c r="B710" s="73"/>
      <c r="C710" s="74"/>
      <c r="D710" s="74"/>
      <c r="E710" s="74"/>
      <c r="F710" s="74"/>
      <c r="G710" s="74"/>
      <c r="H710" s="74"/>
      <c r="I710" s="74"/>
      <c r="J710" s="74"/>
      <c r="K710" s="74"/>
      <c r="L710" s="75"/>
      <c r="M710" s="67"/>
      <c r="N710" s="76"/>
      <c r="O710" s="74"/>
      <c r="P710" s="74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65" customHeight="1">
      <c r="A711" s="73"/>
      <c r="B711" s="73"/>
      <c r="C711" s="74"/>
      <c r="D711" s="74"/>
      <c r="E711" s="74"/>
      <c r="F711" s="74"/>
      <c r="G711" s="74"/>
      <c r="H711" s="74"/>
      <c r="I711" s="74"/>
      <c r="J711" s="74"/>
      <c r="K711" s="74"/>
      <c r="L711" s="75"/>
      <c r="M711" s="67"/>
      <c r="N711" s="76"/>
      <c r="O711" s="74"/>
      <c r="P711" s="74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65" customHeight="1">
      <c r="A712" s="73"/>
      <c r="B712" s="73"/>
      <c r="C712" s="74"/>
      <c r="D712" s="74"/>
      <c r="E712" s="74"/>
      <c r="F712" s="74"/>
      <c r="G712" s="74"/>
      <c r="H712" s="74"/>
      <c r="I712" s="74"/>
      <c r="J712" s="74"/>
      <c r="K712" s="74"/>
      <c r="L712" s="75"/>
      <c r="M712" s="67"/>
      <c r="N712" s="76"/>
      <c r="O712" s="74"/>
      <c r="P712" s="74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65" customHeight="1">
      <c r="A713" s="73"/>
      <c r="B713" s="73"/>
      <c r="C713" s="74"/>
      <c r="D713" s="74"/>
      <c r="E713" s="74"/>
      <c r="F713" s="74"/>
      <c r="G713" s="74"/>
      <c r="H713" s="74"/>
      <c r="I713" s="74"/>
      <c r="J713" s="74"/>
      <c r="K713" s="74"/>
      <c r="L713" s="75"/>
      <c r="M713" s="67"/>
      <c r="N713" s="76"/>
      <c r="O713" s="74"/>
      <c r="P713" s="74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65" customHeight="1">
      <c r="A714" s="73"/>
      <c r="B714" s="73"/>
      <c r="C714" s="74"/>
      <c r="D714" s="74"/>
      <c r="E714" s="74"/>
      <c r="F714" s="74"/>
      <c r="G714" s="74"/>
      <c r="H714" s="74"/>
      <c r="I714" s="74"/>
      <c r="J714" s="74"/>
      <c r="K714" s="74"/>
      <c r="L714" s="75"/>
      <c r="M714" s="67"/>
      <c r="N714" s="76"/>
      <c r="O714" s="74"/>
      <c r="P714" s="74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65" customHeight="1">
      <c r="A715" s="73"/>
      <c r="B715" s="73"/>
      <c r="C715" s="74"/>
      <c r="D715" s="74"/>
      <c r="E715" s="74"/>
      <c r="F715" s="74"/>
      <c r="G715" s="74"/>
      <c r="H715" s="74"/>
      <c r="I715" s="74"/>
      <c r="J715" s="74"/>
      <c r="K715" s="74"/>
      <c r="L715" s="75"/>
      <c r="M715" s="67"/>
      <c r="N715" s="76"/>
      <c r="O715" s="74"/>
      <c r="P715" s="74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65" customHeight="1">
      <c r="A716" s="73"/>
      <c r="B716" s="73"/>
      <c r="C716" s="74"/>
      <c r="D716" s="74"/>
      <c r="E716" s="74"/>
      <c r="F716" s="74"/>
      <c r="G716" s="74"/>
      <c r="H716" s="74"/>
      <c r="I716" s="74"/>
      <c r="J716" s="74"/>
      <c r="K716" s="74"/>
      <c r="L716" s="75"/>
      <c r="M716" s="67"/>
      <c r="N716" s="76"/>
      <c r="O716" s="74"/>
      <c r="P716" s="74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65" customHeight="1">
      <c r="A717" s="73"/>
      <c r="B717" s="73"/>
      <c r="C717" s="74"/>
      <c r="D717" s="74"/>
      <c r="E717" s="74"/>
      <c r="F717" s="74"/>
      <c r="G717" s="74"/>
      <c r="H717" s="74"/>
      <c r="I717" s="74"/>
      <c r="J717" s="74"/>
      <c r="K717" s="74"/>
      <c r="L717" s="75"/>
      <c r="M717" s="67"/>
      <c r="N717" s="76"/>
      <c r="O717" s="74"/>
      <c r="P717" s="74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65" customHeight="1">
      <c r="A718" s="73"/>
      <c r="B718" s="73"/>
      <c r="C718" s="74"/>
      <c r="D718" s="74"/>
      <c r="E718" s="74"/>
      <c r="F718" s="74"/>
      <c r="G718" s="74"/>
      <c r="H718" s="74"/>
      <c r="I718" s="74"/>
      <c r="J718" s="74"/>
      <c r="K718" s="74"/>
      <c r="L718" s="75"/>
      <c r="M718" s="67"/>
      <c r="N718" s="76"/>
      <c r="O718" s="74"/>
      <c r="P718" s="74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65" customHeight="1">
      <c r="A719" s="73"/>
      <c r="B719" s="73"/>
      <c r="C719" s="74"/>
      <c r="D719" s="74"/>
      <c r="E719" s="74"/>
      <c r="F719" s="74"/>
      <c r="G719" s="74"/>
      <c r="H719" s="74"/>
      <c r="I719" s="74"/>
      <c r="J719" s="74"/>
      <c r="K719" s="74"/>
      <c r="L719" s="75"/>
      <c r="M719" s="67"/>
      <c r="N719" s="76"/>
      <c r="O719" s="74"/>
      <c r="P719" s="74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65" customHeight="1">
      <c r="A720" s="73"/>
      <c r="B720" s="73"/>
      <c r="C720" s="74"/>
      <c r="D720" s="74"/>
      <c r="E720" s="74"/>
      <c r="F720" s="74"/>
      <c r="G720" s="74"/>
      <c r="H720" s="74"/>
      <c r="I720" s="74"/>
      <c r="J720" s="74"/>
      <c r="K720" s="74"/>
      <c r="L720" s="75"/>
      <c r="M720" s="67"/>
      <c r="N720" s="76"/>
      <c r="O720" s="74"/>
      <c r="P720" s="74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65" customHeight="1">
      <c r="A721" s="73"/>
      <c r="B721" s="73"/>
      <c r="C721" s="74"/>
      <c r="D721" s="74"/>
      <c r="E721" s="74"/>
      <c r="F721" s="74"/>
      <c r="G721" s="74"/>
      <c r="H721" s="74"/>
      <c r="I721" s="74"/>
      <c r="J721" s="74"/>
      <c r="K721" s="74"/>
      <c r="L721" s="75"/>
      <c r="M721" s="67"/>
      <c r="N721" s="76"/>
      <c r="O721" s="74"/>
      <c r="P721" s="74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65" customHeight="1">
      <c r="A722" s="73"/>
      <c r="B722" s="73"/>
      <c r="C722" s="74"/>
      <c r="D722" s="74"/>
      <c r="E722" s="74"/>
      <c r="F722" s="74"/>
      <c r="G722" s="74"/>
      <c r="H722" s="74"/>
      <c r="I722" s="74"/>
      <c r="J722" s="74"/>
      <c r="K722" s="74"/>
      <c r="L722" s="75"/>
      <c r="M722" s="67"/>
      <c r="N722" s="76"/>
      <c r="O722" s="74"/>
      <c r="P722" s="74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65" customHeight="1">
      <c r="A723" s="73"/>
      <c r="B723" s="73"/>
      <c r="C723" s="74"/>
      <c r="D723" s="74"/>
      <c r="E723" s="74"/>
      <c r="F723" s="74"/>
      <c r="G723" s="74"/>
      <c r="H723" s="74"/>
      <c r="I723" s="74"/>
      <c r="J723" s="74"/>
      <c r="K723" s="74"/>
      <c r="L723" s="75"/>
      <c r="M723" s="67"/>
      <c r="N723" s="76"/>
      <c r="O723" s="74"/>
      <c r="P723" s="74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65" customHeight="1">
      <c r="A724" s="73"/>
      <c r="B724" s="73"/>
      <c r="C724" s="74"/>
      <c r="D724" s="74"/>
      <c r="E724" s="74"/>
      <c r="F724" s="74"/>
      <c r="G724" s="74"/>
      <c r="H724" s="74"/>
      <c r="I724" s="74"/>
      <c r="J724" s="74"/>
      <c r="K724" s="74"/>
      <c r="L724" s="75"/>
      <c r="M724" s="67"/>
      <c r="N724" s="76"/>
      <c r="O724" s="74"/>
      <c r="P724" s="74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65" customHeight="1">
      <c r="A725" s="73"/>
      <c r="B725" s="73"/>
      <c r="C725" s="74"/>
      <c r="D725" s="74"/>
      <c r="E725" s="74"/>
      <c r="F725" s="74"/>
      <c r="G725" s="74"/>
      <c r="H725" s="74"/>
      <c r="I725" s="74"/>
      <c r="J725" s="74"/>
      <c r="K725" s="74"/>
      <c r="L725" s="75"/>
      <c r="M725" s="67"/>
      <c r="N725" s="76"/>
      <c r="O725" s="74"/>
      <c r="P725" s="74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65" customHeight="1">
      <c r="A726" s="73"/>
      <c r="B726" s="73"/>
      <c r="C726" s="74"/>
      <c r="D726" s="74"/>
      <c r="E726" s="74"/>
      <c r="F726" s="74"/>
      <c r="G726" s="74"/>
      <c r="H726" s="74"/>
      <c r="I726" s="74"/>
      <c r="J726" s="74"/>
      <c r="K726" s="74"/>
      <c r="L726" s="75"/>
      <c r="M726" s="67"/>
      <c r="N726" s="76"/>
      <c r="O726" s="74"/>
      <c r="P726" s="74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65" customHeight="1">
      <c r="A727" s="73"/>
      <c r="B727" s="73"/>
      <c r="C727" s="74"/>
      <c r="D727" s="74"/>
      <c r="E727" s="74"/>
      <c r="F727" s="74"/>
      <c r="G727" s="74"/>
      <c r="H727" s="74"/>
      <c r="I727" s="74"/>
      <c r="J727" s="74"/>
      <c r="K727" s="74"/>
      <c r="L727" s="75"/>
      <c r="M727" s="67"/>
      <c r="N727" s="76"/>
      <c r="O727" s="74"/>
      <c r="P727" s="74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65" customHeight="1">
      <c r="A728" s="73"/>
      <c r="B728" s="73"/>
      <c r="C728" s="74"/>
      <c r="D728" s="74"/>
      <c r="E728" s="74"/>
      <c r="F728" s="74"/>
      <c r="G728" s="74"/>
      <c r="H728" s="74"/>
      <c r="I728" s="74"/>
      <c r="J728" s="74"/>
      <c r="K728" s="74"/>
      <c r="L728" s="75"/>
      <c r="M728" s="67"/>
      <c r="N728" s="76"/>
      <c r="O728" s="74"/>
      <c r="P728" s="74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65" customHeight="1">
      <c r="A729" s="73"/>
      <c r="B729" s="73"/>
      <c r="C729" s="74"/>
      <c r="D729" s="74"/>
      <c r="E729" s="74"/>
      <c r="F729" s="74"/>
      <c r="G729" s="74"/>
      <c r="H729" s="74"/>
      <c r="I729" s="74"/>
      <c r="J729" s="74"/>
      <c r="K729" s="74"/>
      <c r="L729" s="75"/>
      <c r="M729" s="67"/>
      <c r="N729" s="76"/>
      <c r="O729" s="74"/>
      <c r="P729" s="74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65" customHeight="1">
      <c r="A730" s="73"/>
      <c r="B730" s="73"/>
      <c r="C730" s="74"/>
      <c r="D730" s="74"/>
      <c r="E730" s="74"/>
      <c r="F730" s="74"/>
      <c r="G730" s="74"/>
      <c r="H730" s="74"/>
      <c r="I730" s="74"/>
      <c r="J730" s="74"/>
      <c r="K730" s="74"/>
      <c r="L730" s="75"/>
      <c r="M730" s="67"/>
      <c r="N730" s="76"/>
      <c r="O730" s="74"/>
      <c r="P730" s="74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65" customHeight="1">
      <c r="A731" s="73"/>
      <c r="B731" s="73"/>
      <c r="C731" s="74"/>
      <c r="D731" s="74"/>
      <c r="E731" s="74"/>
      <c r="F731" s="74"/>
      <c r="G731" s="74"/>
      <c r="H731" s="74"/>
      <c r="I731" s="74"/>
      <c r="J731" s="74"/>
      <c r="K731" s="74"/>
      <c r="L731" s="75"/>
      <c r="M731" s="67"/>
      <c r="N731" s="76"/>
      <c r="O731" s="74"/>
      <c r="P731" s="74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65" customHeight="1">
      <c r="A732" s="73"/>
      <c r="B732" s="73"/>
      <c r="C732" s="74"/>
      <c r="D732" s="74"/>
      <c r="E732" s="74"/>
      <c r="F732" s="74"/>
      <c r="G732" s="74"/>
      <c r="H732" s="74"/>
      <c r="I732" s="74"/>
      <c r="J732" s="74"/>
      <c r="K732" s="74"/>
      <c r="L732" s="75"/>
      <c r="M732" s="67"/>
      <c r="N732" s="76"/>
      <c r="O732" s="74"/>
      <c r="P732" s="74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65" customHeight="1">
      <c r="A733" s="73"/>
      <c r="B733" s="73"/>
      <c r="C733" s="74"/>
      <c r="D733" s="74"/>
      <c r="E733" s="74"/>
      <c r="F733" s="74"/>
      <c r="G733" s="74"/>
      <c r="H733" s="74"/>
      <c r="I733" s="74"/>
      <c r="J733" s="74"/>
      <c r="K733" s="74"/>
      <c r="L733" s="75"/>
      <c r="M733" s="67"/>
      <c r="N733" s="76"/>
      <c r="O733" s="74"/>
      <c r="P733" s="74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65" customHeight="1">
      <c r="A734" s="73"/>
      <c r="B734" s="73"/>
      <c r="C734" s="74"/>
      <c r="D734" s="74"/>
      <c r="E734" s="74"/>
      <c r="F734" s="74"/>
      <c r="G734" s="74"/>
      <c r="H734" s="74"/>
      <c r="I734" s="74"/>
      <c r="J734" s="74"/>
      <c r="K734" s="74"/>
      <c r="L734" s="75"/>
      <c r="M734" s="67"/>
      <c r="N734" s="76"/>
      <c r="O734" s="74"/>
      <c r="P734" s="74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65" customHeight="1">
      <c r="A735" s="73"/>
      <c r="B735" s="73"/>
      <c r="C735" s="74"/>
      <c r="D735" s="74"/>
      <c r="E735" s="74"/>
      <c r="F735" s="74"/>
      <c r="G735" s="74"/>
      <c r="H735" s="74"/>
      <c r="I735" s="74"/>
      <c r="J735" s="74"/>
      <c r="K735" s="74"/>
      <c r="L735" s="75"/>
      <c r="M735" s="67"/>
      <c r="N735" s="76"/>
      <c r="O735" s="74"/>
      <c r="P735" s="74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65" customHeight="1">
      <c r="A736" s="73"/>
      <c r="B736" s="73"/>
      <c r="C736" s="74"/>
      <c r="D736" s="74"/>
      <c r="E736" s="74"/>
      <c r="F736" s="74"/>
      <c r="G736" s="74"/>
      <c r="H736" s="74"/>
      <c r="I736" s="74"/>
      <c r="J736" s="74"/>
      <c r="K736" s="74"/>
      <c r="L736" s="75"/>
      <c r="M736" s="67"/>
      <c r="N736" s="76"/>
      <c r="O736" s="74"/>
      <c r="P736" s="74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65" customHeight="1">
      <c r="A737" s="73"/>
      <c r="B737" s="73"/>
      <c r="C737" s="74"/>
      <c r="D737" s="74"/>
      <c r="E737" s="74"/>
      <c r="F737" s="74"/>
      <c r="G737" s="74"/>
      <c r="H737" s="74"/>
      <c r="I737" s="74"/>
      <c r="J737" s="74"/>
      <c r="K737" s="74"/>
      <c r="L737" s="75"/>
      <c r="M737" s="67"/>
      <c r="N737" s="76"/>
      <c r="O737" s="74"/>
      <c r="P737" s="74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65" customHeight="1">
      <c r="A738" s="73"/>
      <c r="B738" s="73"/>
      <c r="C738" s="74"/>
      <c r="D738" s="74"/>
      <c r="E738" s="74"/>
      <c r="F738" s="74"/>
      <c r="G738" s="74"/>
      <c r="H738" s="74"/>
      <c r="I738" s="74"/>
      <c r="J738" s="74"/>
      <c r="K738" s="74"/>
      <c r="L738" s="75"/>
      <c r="M738" s="67"/>
      <c r="N738" s="76"/>
      <c r="O738" s="74"/>
      <c r="P738" s="74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65" customHeight="1">
      <c r="A739" s="73"/>
      <c r="B739" s="73"/>
      <c r="C739" s="74"/>
      <c r="D739" s="74"/>
      <c r="E739" s="74"/>
      <c r="F739" s="74"/>
      <c r="G739" s="74"/>
      <c r="H739" s="74"/>
      <c r="I739" s="74"/>
      <c r="J739" s="74"/>
      <c r="K739" s="74"/>
      <c r="L739" s="75"/>
      <c r="M739" s="67"/>
      <c r="N739" s="76"/>
      <c r="O739" s="74"/>
      <c r="P739" s="74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65" customHeight="1">
      <c r="A740" s="73"/>
      <c r="B740" s="73"/>
      <c r="C740" s="74"/>
      <c r="D740" s="74"/>
      <c r="E740" s="74"/>
      <c r="F740" s="74"/>
      <c r="G740" s="74"/>
      <c r="H740" s="74"/>
      <c r="I740" s="74"/>
      <c r="J740" s="74"/>
      <c r="K740" s="74"/>
      <c r="L740" s="75"/>
      <c r="M740" s="67"/>
      <c r="N740" s="76"/>
      <c r="O740" s="74"/>
      <c r="P740" s="74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65" customHeight="1">
      <c r="A741" s="73"/>
      <c r="B741" s="73"/>
      <c r="C741" s="74"/>
      <c r="D741" s="74"/>
      <c r="E741" s="74"/>
      <c r="F741" s="74"/>
      <c r="G741" s="74"/>
      <c r="H741" s="74"/>
      <c r="I741" s="74"/>
      <c r="J741" s="74"/>
      <c r="K741" s="74"/>
      <c r="L741" s="75"/>
      <c r="M741" s="67"/>
      <c r="N741" s="76"/>
      <c r="O741" s="74"/>
      <c r="P741" s="74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65" customHeight="1">
      <c r="A742" s="73"/>
      <c r="B742" s="73"/>
      <c r="C742" s="74"/>
      <c r="D742" s="74"/>
      <c r="E742" s="74"/>
      <c r="F742" s="74"/>
      <c r="G742" s="74"/>
      <c r="H742" s="74"/>
      <c r="I742" s="74"/>
      <c r="J742" s="74"/>
      <c r="K742" s="74"/>
      <c r="L742" s="75"/>
      <c r="M742" s="67"/>
      <c r="N742" s="76"/>
      <c r="O742" s="74"/>
      <c r="P742" s="74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65" customHeight="1">
      <c r="A743" s="73"/>
      <c r="B743" s="73"/>
      <c r="C743" s="74"/>
      <c r="D743" s="74"/>
      <c r="E743" s="74"/>
      <c r="F743" s="74"/>
      <c r="G743" s="74"/>
      <c r="H743" s="74"/>
      <c r="I743" s="74"/>
      <c r="J743" s="74"/>
      <c r="K743" s="74"/>
      <c r="L743" s="75"/>
      <c r="M743" s="67"/>
      <c r="N743" s="76"/>
      <c r="O743" s="74"/>
      <c r="P743" s="74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65" customHeight="1">
      <c r="A744" s="73"/>
      <c r="B744" s="73"/>
      <c r="C744" s="74"/>
      <c r="D744" s="74"/>
      <c r="E744" s="74"/>
      <c r="F744" s="74"/>
      <c r="G744" s="74"/>
      <c r="H744" s="74"/>
      <c r="I744" s="74"/>
      <c r="J744" s="74"/>
      <c r="K744" s="74"/>
      <c r="L744" s="75"/>
      <c r="M744" s="67"/>
      <c r="N744" s="76"/>
      <c r="O744" s="74"/>
      <c r="P744" s="74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65" customHeight="1">
      <c r="A745" s="73"/>
      <c r="B745" s="73"/>
      <c r="C745" s="74"/>
      <c r="D745" s="74"/>
      <c r="E745" s="74"/>
      <c r="F745" s="74"/>
      <c r="G745" s="74"/>
      <c r="H745" s="74"/>
      <c r="I745" s="74"/>
      <c r="J745" s="74"/>
      <c r="K745" s="74"/>
      <c r="L745" s="75"/>
      <c r="M745" s="67"/>
      <c r="N745" s="76"/>
      <c r="O745" s="74"/>
      <c r="P745" s="74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65" customHeight="1">
      <c r="A746" s="73"/>
      <c r="B746" s="73"/>
      <c r="C746" s="74"/>
      <c r="D746" s="74"/>
      <c r="E746" s="74"/>
      <c r="F746" s="74"/>
      <c r="G746" s="74"/>
      <c r="H746" s="74"/>
      <c r="I746" s="74"/>
      <c r="J746" s="74"/>
      <c r="K746" s="74"/>
      <c r="L746" s="75"/>
      <c r="M746" s="67"/>
      <c r="N746" s="76"/>
      <c r="O746" s="74"/>
      <c r="P746" s="74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65" customHeight="1">
      <c r="A747" s="73"/>
      <c r="B747" s="73"/>
      <c r="C747" s="74"/>
      <c r="D747" s="74"/>
      <c r="E747" s="74"/>
      <c r="F747" s="74"/>
      <c r="G747" s="74"/>
      <c r="H747" s="74"/>
      <c r="I747" s="74"/>
      <c r="J747" s="74"/>
      <c r="K747" s="74"/>
      <c r="L747" s="75"/>
      <c r="M747" s="67"/>
      <c r="N747" s="76"/>
      <c r="O747" s="74"/>
      <c r="P747" s="74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65" customHeight="1">
      <c r="A748" s="73"/>
      <c r="B748" s="73"/>
      <c r="C748" s="74"/>
      <c r="D748" s="74"/>
      <c r="E748" s="74"/>
      <c r="F748" s="74"/>
      <c r="G748" s="74"/>
      <c r="H748" s="74"/>
      <c r="I748" s="74"/>
      <c r="J748" s="74"/>
      <c r="K748" s="74"/>
      <c r="L748" s="75"/>
      <c r="M748" s="67"/>
      <c r="N748" s="76"/>
      <c r="O748" s="74"/>
      <c r="P748" s="74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65" customHeight="1">
      <c r="A749" s="73"/>
      <c r="B749" s="73"/>
      <c r="C749" s="74"/>
      <c r="D749" s="74"/>
      <c r="E749" s="74"/>
      <c r="F749" s="74"/>
      <c r="G749" s="74"/>
      <c r="H749" s="74"/>
      <c r="I749" s="74"/>
      <c r="J749" s="74"/>
      <c r="K749" s="74"/>
      <c r="L749" s="75"/>
      <c r="M749" s="67"/>
      <c r="N749" s="76"/>
      <c r="O749" s="74"/>
      <c r="P749" s="74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65" customHeight="1">
      <c r="A750" s="73"/>
      <c r="B750" s="73"/>
      <c r="C750" s="74"/>
      <c r="D750" s="74"/>
      <c r="E750" s="74"/>
      <c r="F750" s="74"/>
      <c r="G750" s="74"/>
      <c r="H750" s="74"/>
      <c r="I750" s="74"/>
      <c r="J750" s="74"/>
      <c r="K750" s="74"/>
      <c r="L750" s="75"/>
      <c r="M750" s="67"/>
      <c r="N750" s="76"/>
      <c r="O750" s="74"/>
      <c r="P750" s="74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65" customHeight="1">
      <c r="A751" s="73"/>
      <c r="B751" s="73"/>
      <c r="C751" s="74"/>
      <c r="D751" s="74"/>
      <c r="E751" s="74"/>
      <c r="F751" s="74"/>
      <c r="G751" s="74"/>
      <c r="H751" s="74"/>
      <c r="I751" s="74"/>
      <c r="J751" s="74"/>
      <c r="K751" s="74"/>
      <c r="L751" s="75"/>
      <c r="M751" s="67"/>
      <c r="N751" s="76"/>
      <c r="O751" s="74"/>
      <c r="P751" s="74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65" customHeight="1">
      <c r="A752" s="73"/>
      <c r="B752" s="73"/>
      <c r="C752" s="74"/>
      <c r="D752" s="74"/>
      <c r="E752" s="74"/>
      <c r="F752" s="74"/>
      <c r="G752" s="74"/>
      <c r="H752" s="74"/>
      <c r="I752" s="74"/>
      <c r="J752" s="74"/>
      <c r="K752" s="74"/>
      <c r="L752" s="75"/>
      <c r="M752" s="67"/>
      <c r="N752" s="76"/>
      <c r="O752" s="74"/>
      <c r="P752" s="74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65" customHeight="1">
      <c r="A753" s="73"/>
      <c r="B753" s="73"/>
      <c r="C753" s="74"/>
      <c r="D753" s="74"/>
      <c r="E753" s="74"/>
      <c r="F753" s="74"/>
      <c r="G753" s="74"/>
      <c r="H753" s="74"/>
      <c r="I753" s="74"/>
      <c r="J753" s="74"/>
      <c r="K753" s="74"/>
      <c r="L753" s="75"/>
      <c r="M753" s="67"/>
      <c r="N753" s="76"/>
      <c r="O753" s="74"/>
      <c r="P753" s="74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65" customHeight="1">
      <c r="A754" s="73"/>
      <c r="B754" s="73"/>
      <c r="C754" s="74"/>
      <c r="D754" s="74"/>
      <c r="E754" s="74"/>
      <c r="F754" s="74"/>
      <c r="G754" s="74"/>
      <c r="H754" s="74"/>
      <c r="I754" s="74"/>
      <c r="J754" s="74"/>
      <c r="K754" s="74"/>
      <c r="L754" s="75"/>
      <c r="M754" s="67"/>
      <c r="N754" s="76"/>
      <c r="O754" s="74"/>
      <c r="P754" s="74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65" customHeight="1">
      <c r="A755" s="73"/>
      <c r="B755" s="73"/>
      <c r="C755" s="74"/>
      <c r="D755" s="74"/>
      <c r="E755" s="74"/>
      <c r="F755" s="74"/>
      <c r="G755" s="74"/>
      <c r="H755" s="74"/>
      <c r="I755" s="74"/>
      <c r="J755" s="74"/>
      <c r="K755" s="74"/>
      <c r="L755" s="75"/>
      <c r="M755" s="67"/>
      <c r="N755" s="76"/>
      <c r="O755" s="74"/>
      <c r="P755" s="74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65" customHeight="1">
      <c r="A756" s="73"/>
      <c r="B756" s="73"/>
      <c r="C756" s="74"/>
      <c r="D756" s="74"/>
      <c r="E756" s="74"/>
      <c r="F756" s="74"/>
      <c r="G756" s="74"/>
      <c r="H756" s="74"/>
      <c r="I756" s="74"/>
      <c r="J756" s="74"/>
      <c r="K756" s="74"/>
      <c r="L756" s="75"/>
      <c r="M756" s="67"/>
      <c r="N756" s="76"/>
      <c r="O756" s="74"/>
      <c r="P756" s="74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65" customHeight="1">
      <c r="A757" s="73"/>
      <c r="B757" s="73"/>
      <c r="C757" s="74"/>
      <c r="D757" s="74"/>
      <c r="E757" s="74"/>
      <c r="F757" s="74"/>
      <c r="G757" s="74"/>
      <c r="H757" s="74"/>
      <c r="I757" s="74"/>
      <c r="J757" s="74"/>
      <c r="K757" s="74"/>
      <c r="L757" s="75"/>
      <c r="M757" s="67"/>
      <c r="N757" s="76"/>
      <c r="O757" s="74"/>
      <c r="P757" s="74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65" customHeight="1">
      <c r="A758" s="73"/>
      <c r="B758" s="73"/>
      <c r="C758" s="74"/>
      <c r="D758" s="74"/>
      <c r="E758" s="74"/>
      <c r="F758" s="74"/>
      <c r="G758" s="74"/>
      <c r="H758" s="74"/>
      <c r="I758" s="74"/>
      <c r="J758" s="74"/>
      <c r="K758" s="74"/>
      <c r="L758" s="75"/>
      <c r="M758" s="67"/>
      <c r="N758" s="76"/>
      <c r="O758" s="74"/>
      <c r="P758" s="74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65" customHeight="1">
      <c r="A759" s="73"/>
      <c r="B759" s="73"/>
      <c r="C759" s="74"/>
      <c r="D759" s="74"/>
      <c r="E759" s="74"/>
      <c r="F759" s="74"/>
      <c r="G759" s="74"/>
      <c r="H759" s="74"/>
      <c r="I759" s="74"/>
      <c r="J759" s="74"/>
      <c r="K759" s="74"/>
      <c r="L759" s="75"/>
      <c r="M759" s="67"/>
      <c r="N759" s="76"/>
      <c r="O759" s="74"/>
      <c r="P759" s="74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65" customHeight="1">
      <c r="A760" s="73"/>
      <c r="B760" s="73"/>
      <c r="C760" s="74"/>
      <c r="D760" s="74"/>
      <c r="E760" s="74"/>
      <c r="F760" s="74"/>
      <c r="G760" s="74"/>
      <c r="H760" s="74"/>
      <c r="I760" s="74"/>
      <c r="J760" s="74"/>
      <c r="K760" s="74"/>
      <c r="L760" s="75"/>
      <c r="M760" s="67"/>
      <c r="N760" s="76"/>
      <c r="O760" s="74"/>
      <c r="P760" s="74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65" customHeight="1">
      <c r="A761" s="73"/>
      <c r="B761" s="73"/>
      <c r="C761" s="74"/>
      <c r="D761" s="74"/>
      <c r="E761" s="74"/>
      <c r="F761" s="74"/>
      <c r="G761" s="74"/>
      <c r="H761" s="74"/>
      <c r="I761" s="74"/>
      <c r="J761" s="74"/>
      <c r="K761" s="74"/>
      <c r="L761" s="75"/>
      <c r="M761" s="67"/>
      <c r="N761" s="76"/>
      <c r="O761" s="74"/>
      <c r="P761" s="74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65" customHeight="1">
      <c r="A762" s="73"/>
      <c r="B762" s="73"/>
      <c r="C762" s="74"/>
      <c r="D762" s="74"/>
      <c r="E762" s="74"/>
      <c r="F762" s="74"/>
      <c r="G762" s="74"/>
      <c r="H762" s="74"/>
      <c r="I762" s="74"/>
      <c r="J762" s="74"/>
      <c r="K762" s="74"/>
      <c r="L762" s="75"/>
      <c r="M762" s="67"/>
      <c r="N762" s="76"/>
      <c r="O762" s="74"/>
      <c r="P762" s="74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65" customHeight="1">
      <c r="A763" s="73"/>
      <c r="B763" s="73"/>
      <c r="C763" s="74"/>
      <c r="D763" s="74"/>
      <c r="E763" s="74"/>
      <c r="F763" s="74"/>
      <c r="G763" s="74"/>
      <c r="H763" s="74"/>
      <c r="I763" s="74"/>
      <c r="J763" s="74"/>
      <c r="K763" s="74"/>
      <c r="L763" s="75"/>
      <c r="M763" s="67"/>
      <c r="N763" s="76"/>
      <c r="O763" s="74"/>
      <c r="P763" s="74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65" customHeight="1">
      <c r="A764" s="73"/>
      <c r="B764" s="73"/>
      <c r="C764" s="74"/>
      <c r="D764" s="74"/>
      <c r="E764" s="74"/>
      <c r="F764" s="74"/>
      <c r="G764" s="74"/>
      <c r="H764" s="74"/>
      <c r="I764" s="74"/>
      <c r="J764" s="74"/>
      <c r="K764" s="74"/>
      <c r="L764" s="75"/>
      <c r="M764" s="67"/>
      <c r="N764" s="76"/>
      <c r="O764" s="74"/>
      <c r="P764" s="74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65" customHeight="1">
      <c r="A765" s="73"/>
      <c r="B765" s="73"/>
      <c r="C765" s="74"/>
      <c r="D765" s="74"/>
      <c r="E765" s="74"/>
      <c r="F765" s="74"/>
      <c r="G765" s="74"/>
      <c r="H765" s="74"/>
      <c r="I765" s="74"/>
      <c r="J765" s="74"/>
      <c r="K765" s="74"/>
      <c r="L765" s="75"/>
      <c r="M765" s="67"/>
      <c r="N765" s="76"/>
      <c r="O765" s="74"/>
      <c r="P765" s="74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65" customHeight="1">
      <c r="A766" s="73"/>
      <c r="B766" s="73"/>
      <c r="C766" s="74"/>
      <c r="D766" s="74"/>
      <c r="E766" s="74"/>
      <c r="F766" s="74"/>
      <c r="G766" s="74"/>
      <c r="H766" s="74"/>
      <c r="I766" s="74"/>
      <c r="J766" s="74"/>
      <c r="K766" s="74"/>
      <c r="L766" s="75"/>
      <c r="M766" s="67"/>
      <c r="N766" s="76"/>
      <c r="O766" s="74"/>
      <c r="P766" s="74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65" customHeight="1">
      <c r="A767" s="73"/>
      <c r="B767" s="73"/>
      <c r="C767" s="74"/>
      <c r="D767" s="74"/>
      <c r="E767" s="74"/>
      <c r="F767" s="74"/>
      <c r="G767" s="74"/>
      <c r="H767" s="74"/>
      <c r="I767" s="74"/>
      <c r="J767" s="74"/>
      <c r="K767" s="74"/>
      <c r="L767" s="75"/>
      <c r="M767" s="67"/>
      <c r="N767" s="76"/>
      <c r="O767" s="74"/>
      <c r="P767" s="74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65" customHeight="1">
      <c r="A768" s="73"/>
      <c r="B768" s="73"/>
      <c r="C768" s="74"/>
      <c r="D768" s="74"/>
      <c r="E768" s="74"/>
      <c r="F768" s="74"/>
      <c r="G768" s="74"/>
      <c r="H768" s="74"/>
      <c r="I768" s="74"/>
      <c r="J768" s="74"/>
      <c r="K768" s="74"/>
      <c r="L768" s="75"/>
      <c r="M768" s="67"/>
      <c r="N768" s="76"/>
      <c r="O768" s="74"/>
      <c r="P768" s="74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65" customHeight="1">
      <c r="A769" s="73"/>
      <c r="B769" s="73"/>
      <c r="C769" s="74"/>
      <c r="D769" s="74"/>
      <c r="E769" s="74"/>
      <c r="F769" s="74"/>
      <c r="G769" s="74"/>
      <c r="H769" s="74"/>
      <c r="I769" s="74"/>
      <c r="J769" s="74"/>
      <c r="K769" s="74"/>
      <c r="L769" s="75"/>
      <c r="M769" s="67"/>
      <c r="N769" s="76"/>
      <c r="O769" s="74"/>
      <c r="P769" s="74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65" customHeight="1">
      <c r="A770" s="73"/>
      <c r="B770" s="73"/>
      <c r="C770" s="74"/>
      <c r="D770" s="74"/>
      <c r="E770" s="74"/>
      <c r="F770" s="74"/>
      <c r="G770" s="74"/>
      <c r="H770" s="74"/>
      <c r="I770" s="74"/>
      <c r="J770" s="74"/>
      <c r="K770" s="74"/>
      <c r="L770" s="75"/>
      <c r="M770" s="67"/>
      <c r="N770" s="76"/>
      <c r="O770" s="74"/>
      <c r="P770" s="74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65" customHeight="1">
      <c r="A771" s="73"/>
      <c r="B771" s="73"/>
      <c r="C771" s="74"/>
      <c r="D771" s="74"/>
      <c r="E771" s="74"/>
      <c r="F771" s="74"/>
      <c r="G771" s="74"/>
      <c r="H771" s="74"/>
      <c r="I771" s="74"/>
      <c r="J771" s="74"/>
      <c r="K771" s="74"/>
      <c r="L771" s="75"/>
      <c r="M771" s="67"/>
      <c r="N771" s="76"/>
      <c r="O771" s="74"/>
      <c r="P771" s="74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65" customHeight="1">
      <c r="A772" s="73"/>
      <c r="B772" s="73"/>
      <c r="C772" s="74"/>
      <c r="D772" s="74"/>
      <c r="E772" s="74"/>
      <c r="F772" s="74"/>
      <c r="G772" s="74"/>
      <c r="H772" s="74"/>
      <c r="I772" s="74"/>
      <c r="J772" s="74"/>
      <c r="K772" s="74"/>
      <c r="L772" s="75"/>
      <c r="M772" s="67"/>
      <c r="N772" s="76"/>
      <c r="O772" s="74"/>
      <c r="P772" s="74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65" customHeight="1">
      <c r="A773" s="73"/>
      <c r="B773" s="73"/>
      <c r="C773" s="74"/>
      <c r="D773" s="74"/>
      <c r="E773" s="74"/>
      <c r="F773" s="74"/>
      <c r="G773" s="74"/>
      <c r="H773" s="74"/>
      <c r="I773" s="74"/>
      <c r="J773" s="74"/>
      <c r="K773" s="74"/>
      <c r="L773" s="75"/>
      <c r="M773" s="67"/>
      <c r="N773" s="76"/>
      <c r="O773" s="74"/>
      <c r="P773" s="74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65" customHeight="1">
      <c r="A774" s="73"/>
      <c r="B774" s="73"/>
      <c r="C774" s="74"/>
      <c r="D774" s="74"/>
      <c r="E774" s="74"/>
      <c r="F774" s="74"/>
      <c r="G774" s="74"/>
      <c r="H774" s="74"/>
      <c r="I774" s="74"/>
      <c r="J774" s="74"/>
      <c r="K774" s="74"/>
      <c r="L774" s="75"/>
      <c r="M774" s="67"/>
      <c r="N774" s="76"/>
      <c r="O774" s="74"/>
      <c r="P774" s="74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65" customHeight="1">
      <c r="A775" s="73"/>
      <c r="B775" s="73"/>
      <c r="C775" s="74"/>
      <c r="D775" s="74"/>
      <c r="E775" s="74"/>
      <c r="F775" s="74"/>
      <c r="G775" s="74"/>
      <c r="H775" s="74"/>
      <c r="I775" s="74"/>
      <c r="J775" s="74"/>
      <c r="K775" s="74"/>
      <c r="L775" s="75"/>
      <c r="M775" s="67"/>
      <c r="N775" s="76"/>
      <c r="O775" s="74"/>
      <c r="P775" s="74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65" customHeight="1">
      <c r="A776" s="73"/>
      <c r="B776" s="73"/>
      <c r="C776" s="74"/>
      <c r="D776" s="74"/>
      <c r="E776" s="74"/>
      <c r="F776" s="74"/>
      <c r="G776" s="74"/>
      <c r="H776" s="74"/>
      <c r="I776" s="74"/>
      <c r="J776" s="74"/>
      <c r="K776" s="74"/>
      <c r="L776" s="75"/>
      <c r="M776" s="67"/>
      <c r="N776" s="76"/>
      <c r="O776" s="74"/>
      <c r="P776" s="74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65" customHeight="1">
      <c r="A777" s="73"/>
      <c r="B777" s="73"/>
      <c r="C777" s="74"/>
      <c r="D777" s="74"/>
      <c r="E777" s="74"/>
      <c r="F777" s="74"/>
      <c r="G777" s="74"/>
      <c r="H777" s="74"/>
      <c r="I777" s="74"/>
      <c r="J777" s="74"/>
      <c r="K777" s="74"/>
      <c r="L777" s="75"/>
      <c r="M777" s="67"/>
      <c r="N777" s="76"/>
      <c r="O777" s="74"/>
      <c r="P777" s="74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65" customHeight="1">
      <c r="A778" s="73"/>
      <c r="B778" s="73"/>
      <c r="C778" s="74"/>
      <c r="D778" s="74"/>
      <c r="E778" s="74"/>
      <c r="F778" s="74"/>
      <c r="G778" s="74"/>
      <c r="H778" s="74"/>
      <c r="I778" s="74"/>
      <c r="J778" s="74"/>
      <c r="K778" s="74"/>
      <c r="L778" s="75"/>
      <c r="M778" s="67"/>
      <c r="N778" s="76"/>
      <c r="O778" s="74"/>
      <c r="P778" s="74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65" customHeight="1">
      <c r="A779" s="73"/>
      <c r="B779" s="73"/>
      <c r="C779" s="74"/>
      <c r="D779" s="74"/>
      <c r="E779" s="74"/>
      <c r="F779" s="74"/>
      <c r="G779" s="74"/>
      <c r="H779" s="74"/>
      <c r="I779" s="74"/>
      <c r="J779" s="74"/>
      <c r="K779" s="74"/>
      <c r="L779" s="75"/>
      <c r="M779" s="67"/>
      <c r="N779" s="76"/>
      <c r="O779" s="74"/>
      <c r="P779" s="74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65" customHeight="1">
      <c r="A780" s="73"/>
      <c r="B780" s="73"/>
      <c r="C780" s="74"/>
      <c r="D780" s="74"/>
      <c r="E780" s="74"/>
      <c r="F780" s="74"/>
      <c r="G780" s="74"/>
      <c r="H780" s="74"/>
      <c r="I780" s="74"/>
      <c r="J780" s="74"/>
      <c r="K780" s="74"/>
      <c r="L780" s="75"/>
      <c r="M780" s="67"/>
      <c r="N780" s="76"/>
      <c r="O780" s="74"/>
      <c r="P780" s="74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65" customHeight="1">
      <c r="A781" s="73"/>
      <c r="B781" s="73"/>
      <c r="C781" s="74"/>
      <c r="D781" s="74"/>
      <c r="E781" s="74"/>
      <c r="F781" s="74"/>
      <c r="G781" s="74"/>
      <c r="H781" s="74"/>
      <c r="I781" s="74"/>
      <c r="J781" s="74"/>
      <c r="K781" s="74"/>
      <c r="L781" s="75"/>
      <c r="M781" s="67"/>
      <c r="N781" s="76"/>
      <c r="O781" s="74"/>
      <c r="P781" s="74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65" customHeight="1">
      <c r="A782" s="73"/>
      <c r="B782" s="73"/>
      <c r="C782" s="74"/>
      <c r="D782" s="74"/>
      <c r="E782" s="74"/>
      <c r="F782" s="74"/>
      <c r="G782" s="74"/>
      <c r="H782" s="74"/>
      <c r="I782" s="74"/>
      <c r="J782" s="74"/>
      <c r="K782" s="74"/>
      <c r="L782" s="75"/>
      <c r="M782" s="67"/>
      <c r="N782" s="76"/>
      <c r="O782" s="74"/>
      <c r="P782" s="74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65" customHeight="1">
      <c r="A783" s="73"/>
      <c r="B783" s="73"/>
      <c r="C783" s="74"/>
      <c r="D783" s="74"/>
      <c r="E783" s="74"/>
      <c r="F783" s="74"/>
      <c r="G783" s="74"/>
      <c r="H783" s="74"/>
      <c r="I783" s="74"/>
      <c r="J783" s="74"/>
      <c r="K783" s="74"/>
      <c r="L783" s="75"/>
      <c r="M783" s="67"/>
      <c r="N783" s="76"/>
      <c r="O783" s="74"/>
      <c r="P783" s="74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65" customHeight="1">
      <c r="A784" s="73"/>
      <c r="B784" s="73"/>
      <c r="C784" s="74"/>
      <c r="D784" s="74"/>
      <c r="E784" s="74"/>
      <c r="F784" s="74"/>
      <c r="G784" s="74"/>
      <c r="H784" s="74"/>
      <c r="I784" s="74"/>
      <c r="J784" s="74"/>
      <c r="K784" s="74"/>
      <c r="L784" s="75"/>
      <c r="M784" s="67"/>
      <c r="N784" s="76"/>
      <c r="O784" s="74"/>
      <c r="P784" s="74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65" customHeight="1">
      <c r="A785" s="73"/>
      <c r="B785" s="73"/>
      <c r="C785" s="74"/>
      <c r="D785" s="74"/>
      <c r="E785" s="74"/>
      <c r="F785" s="74"/>
      <c r="G785" s="74"/>
      <c r="H785" s="74"/>
      <c r="I785" s="74"/>
      <c r="J785" s="74"/>
      <c r="K785" s="74"/>
      <c r="L785" s="75"/>
      <c r="M785" s="67"/>
      <c r="N785" s="76"/>
      <c r="O785" s="74"/>
      <c r="P785" s="74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65" customHeight="1">
      <c r="A786" s="73"/>
      <c r="B786" s="73"/>
      <c r="C786" s="74"/>
      <c r="D786" s="74"/>
      <c r="E786" s="74"/>
      <c r="F786" s="74"/>
      <c r="G786" s="74"/>
      <c r="H786" s="74"/>
      <c r="I786" s="74"/>
      <c r="J786" s="74"/>
      <c r="K786" s="74"/>
      <c r="L786" s="75"/>
      <c r="M786" s="67"/>
      <c r="N786" s="76"/>
      <c r="O786" s="74"/>
      <c r="P786" s="74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65" customHeight="1">
      <c r="A787" s="73"/>
      <c r="B787" s="73"/>
      <c r="C787" s="74"/>
      <c r="D787" s="74"/>
      <c r="E787" s="74"/>
      <c r="F787" s="74"/>
      <c r="G787" s="74"/>
      <c r="H787" s="74"/>
      <c r="I787" s="74"/>
      <c r="J787" s="74"/>
      <c r="K787" s="74"/>
      <c r="L787" s="75"/>
      <c r="M787" s="67"/>
      <c r="N787" s="76"/>
      <c r="O787" s="74"/>
      <c r="P787" s="74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65" customHeight="1">
      <c r="A788" s="73"/>
      <c r="B788" s="73"/>
      <c r="C788" s="74"/>
      <c r="D788" s="74"/>
      <c r="E788" s="74"/>
      <c r="F788" s="74"/>
      <c r="G788" s="74"/>
      <c r="H788" s="74"/>
      <c r="I788" s="74"/>
      <c r="J788" s="74"/>
      <c r="K788" s="74"/>
      <c r="L788" s="75"/>
      <c r="M788" s="67"/>
      <c r="N788" s="76"/>
      <c r="O788" s="74"/>
      <c r="P788" s="74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65" customHeight="1">
      <c r="A789" s="73"/>
      <c r="B789" s="73"/>
      <c r="C789" s="74"/>
      <c r="D789" s="74"/>
      <c r="E789" s="74"/>
      <c r="F789" s="74"/>
      <c r="G789" s="74"/>
      <c r="H789" s="74"/>
      <c r="I789" s="74"/>
      <c r="J789" s="74"/>
      <c r="K789" s="74"/>
      <c r="L789" s="75"/>
      <c r="M789" s="67"/>
      <c r="N789" s="76"/>
      <c r="O789" s="74"/>
      <c r="P789" s="74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65" customHeight="1">
      <c r="A790" s="73"/>
      <c r="B790" s="73"/>
      <c r="C790" s="74"/>
      <c r="D790" s="74"/>
      <c r="E790" s="74"/>
      <c r="F790" s="74"/>
      <c r="G790" s="74"/>
      <c r="H790" s="74"/>
      <c r="I790" s="74"/>
      <c r="J790" s="74"/>
      <c r="K790" s="74"/>
      <c r="L790" s="75"/>
      <c r="M790" s="67"/>
      <c r="N790" s="76"/>
      <c r="O790" s="74"/>
      <c r="P790" s="74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65" customHeight="1">
      <c r="A791" s="73"/>
      <c r="B791" s="73"/>
      <c r="C791" s="74"/>
      <c r="D791" s="74"/>
      <c r="E791" s="74"/>
      <c r="F791" s="74"/>
      <c r="G791" s="74"/>
      <c r="H791" s="74"/>
      <c r="I791" s="74"/>
      <c r="J791" s="74"/>
      <c r="K791" s="74"/>
      <c r="L791" s="75"/>
      <c r="M791" s="67"/>
      <c r="N791" s="76"/>
      <c r="O791" s="74"/>
      <c r="P791" s="74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65" customHeight="1">
      <c r="A792" s="73"/>
      <c r="B792" s="73"/>
      <c r="C792" s="74"/>
      <c r="D792" s="74"/>
      <c r="E792" s="74"/>
      <c r="F792" s="74"/>
      <c r="G792" s="74"/>
      <c r="H792" s="74"/>
      <c r="I792" s="74"/>
      <c r="J792" s="74"/>
      <c r="K792" s="74"/>
      <c r="L792" s="75"/>
      <c r="M792" s="67"/>
      <c r="N792" s="76"/>
      <c r="O792" s="74"/>
      <c r="P792" s="74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65" customHeight="1">
      <c r="A793" s="73"/>
      <c r="B793" s="73"/>
      <c r="C793" s="74"/>
      <c r="D793" s="74"/>
      <c r="E793" s="74"/>
      <c r="F793" s="74"/>
      <c r="G793" s="74"/>
      <c r="H793" s="74"/>
      <c r="I793" s="74"/>
      <c r="J793" s="74"/>
      <c r="K793" s="74"/>
      <c r="L793" s="75"/>
      <c r="M793" s="67"/>
      <c r="N793" s="76"/>
      <c r="O793" s="74"/>
      <c r="P793" s="74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65" customHeight="1">
      <c r="A794" s="73"/>
      <c r="B794" s="73"/>
      <c r="C794" s="74"/>
      <c r="D794" s="74"/>
      <c r="E794" s="74"/>
      <c r="F794" s="74"/>
      <c r="G794" s="74"/>
      <c r="H794" s="74"/>
      <c r="I794" s="74"/>
      <c r="J794" s="74"/>
      <c r="K794" s="74"/>
      <c r="L794" s="75"/>
      <c r="M794" s="67"/>
      <c r="N794" s="76"/>
      <c r="O794" s="74"/>
      <c r="P794" s="74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65" customHeight="1">
      <c r="A795" s="73"/>
      <c r="B795" s="73"/>
      <c r="C795" s="74"/>
      <c r="D795" s="74"/>
      <c r="E795" s="74"/>
      <c r="F795" s="74"/>
      <c r="G795" s="74"/>
      <c r="H795" s="74"/>
      <c r="I795" s="74"/>
      <c r="J795" s="74"/>
      <c r="K795" s="74"/>
      <c r="L795" s="75"/>
      <c r="M795" s="67"/>
      <c r="N795" s="76"/>
      <c r="O795" s="74"/>
      <c r="P795" s="74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65" customHeight="1">
      <c r="A796" s="73"/>
      <c r="B796" s="73"/>
      <c r="C796" s="74"/>
      <c r="D796" s="74"/>
      <c r="E796" s="74"/>
      <c r="F796" s="74"/>
      <c r="G796" s="74"/>
      <c r="H796" s="74"/>
      <c r="I796" s="74"/>
      <c r="J796" s="74"/>
      <c r="K796" s="74"/>
      <c r="L796" s="75"/>
      <c r="M796" s="67"/>
      <c r="N796" s="76"/>
      <c r="O796" s="74"/>
      <c r="P796" s="74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65" customHeight="1">
      <c r="A797" s="73"/>
      <c r="B797" s="73"/>
      <c r="C797" s="74"/>
      <c r="D797" s="74"/>
      <c r="E797" s="74"/>
      <c r="F797" s="74"/>
      <c r="G797" s="74"/>
      <c r="H797" s="74"/>
      <c r="I797" s="74"/>
      <c r="J797" s="74"/>
      <c r="K797" s="74"/>
      <c r="L797" s="75"/>
      <c r="M797" s="67"/>
      <c r="N797" s="76"/>
      <c r="O797" s="74"/>
      <c r="P797" s="74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65" customHeight="1">
      <c r="A798" s="73"/>
      <c r="B798" s="73"/>
      <c r="C798" s="74"/>
      <c r="D798" s="74"/>
      <c r="E798" s="74"/>
      <c r="F798" s="74"/>
      <c r="G798" s="74"/>
      <c r="H798" s="74"/>
      <c r="I798" s="74"/>
      <c r="J798" s="74"/>
      <c r="K798" s="74"/>
      <c r="L798" s="75"/>
      <c r="M798" s="67"/>
      <c r="N798" s="76"/>
      <c r="O798" s="74"/>
      <c r="P798" s="74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65" customHeight="1">
      <c r="A799" s="73"/>
      <c r="B799" s="73"/>
      <c r="C799" s="74"/>
      <c r="D799" s="74"/>
      <c r="E799" s="74"/>
      <c r="F799" s="74"/>
      <c r="G799" s="74"/>
      <c r="H799" s="74"/>
      <c r="I799" s="74"/>
      <c r="J799" s="74"/>
      <c r="K799" s="74"/>
      <c r="L799" s="75"/>
      <c r="M799" s="67"/>
      <c r="N799" s="76"/>
      <c r="O799" s="74"/>
      <c r="P799" s="74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65" customHeight="1">
      <c r="A800" s="73"/>
      <c r="B800" s="73"/>
      <c r="C800" s="74"/>
      <c r="D800" s="74"/>
      <c r="E800" s="74"/>
      <c r="F800" s="74"/>
      <c r="G800" s="74"/>
      <c r="H800" s="74"/>
      <c r="I800" s="74"/>
      <c r="J800" s="74"/>
      <c r="K800" s="74"/>
      <c r="L800" s="75"/>
      <c r="M800" s="67"/>
      <c r="N800" s="76"/>
      <c r="O800" s="74"/>
      <c r="P800" s="74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65" customHeight="1">
      <c r="A801" s="73"/>
      <c r="B801" s="73"/>
      <c r="C801" s="74"/>
      <c r="D801" s="74"/>
      <c r="E801" s="74"/>
      <c r="F801" s="74"/>
      <c r="G801" s="74"/>
      <c r="H801" s="74"/>
      <c r="I801" s="74"/>
      <c r="J801" s="74"/>
      <c r="K801" s="74"/>
      <c r="L801" s="75"/>
      <c r="M801" s="67"/>
      <c r="N801" s="76"/>
      <c r="O801" s="74"/>
      <c r="P801" s="74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65" customHeight="1">
      <c r="A802" s="73"/>
      <c r="B802" s="73"/>
      <c r="C802" s="74"/>
      <c r="D802" s="74"/>
      <c r="E802" s="74"/>
      <c r="F802" s="74"/>
      <c r="G802" s="74"/>
      <c r="H802" s="74"/>
      <c r="I802" s="74"/>
      <c r="J802" s="74"/>
      <c r="K802" s="74"/>
      <c r="L802" s="75"/>
      <c r="M802" s="67"/>
      <c r="N802" s="76"/>
      <c r="O802" s="74"/>
      <c r="P802" s="74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65" customHeight="1">
      <c r="A803" s="73"/>
      <c r="B803" s="73"/>
      <c r="C803" s="74"/>
      <c r="D803" s="74"/>
      <c r="E803" s="74"/>
      <c r="F803" s="74"/>
      <c r="G803" s="74"/>
      <c r="H803" s="74"/>
      <c r="I803" s="74"/>
      <c r="J803" s="74"/>
      <c r="K803" s="74"/>
      <c r="L803" s="75"/>
      <c r="M803" s="67"/>
      <c r="N803" s="76"/>
      <c r="O803" s="74"/>
      <c r="P803" s="74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65" customHeight="1">
      <c r="A804" s="73"/>
      <c r="B804" s="73"/>
      <c r="C804" s="74"/>
      <c r="D804" s="74"/>
      <c r="E804" s="74"/>
      <c r="F804" s="74"/>
      <c r="G804" s="74"/>
      <c r="H804" s="74"/>
      <c r="I804" s="74"/>
      <c r="J804" s="74"/>
      <c r="K804" s="74"/>
      <c r="L804" s="75"/>
      <c r="M804" s="67"/>
      <c r="N804" s="76"/>
      <c r="O804" s="74"/>
      <c r="P804" s="74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65" customHeight="1">
      <c r="A805" s="73"/>
      <c r="B805" s="73"/>
      <c r="C805" s="74"/>
      <c r="D805" s="74"/>
      <c r="E805" s="74"/>
      <c r="F805" s="74"/>
      <c r="G805" s="74"/>
      <c r="H805" s="74"/>
      <c r="I805" s="74"/>
      <c r="J805" s="74"/>
      <c r="K805" s="74"/>
      <c r="L805" s="75"/>
      <c r="M805" s="67"/>
      <c r="N805" s="76"/>
      <c r="O805" s="74"/>
      <c r="P805" s="74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65" customHeight="1">
      <c r="A806" s="73"/>
      <c r="B806" s="73"/>
      <c r="C806" s="74"/>
      <c r="D806" s="74"/>
      <c r="E806" s="74"/>
      <c r="F806" s="74"/>
      <c r="G806" s="74"/>
      <c r="H806" s="74"/>
      <c r="I806" s="74"/>
      <c r="J806" s="74"/>
      <c r="K806" s="74"/>
      <c r="L806" s="75"/>
      <c r="M806" s="67"/>
      <c r="N806" s="76"/>
      <c r="O806" s="74"/>
      <c r="P806" s="74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65" customHeight="1">
      <c r="A807" s="73"/>
      <c r="B807" s="73"/>
      <c r="C807" s="74"/>
      <c r="D807" s="74"/>
      <c r="E807" s="74"/>
      <c r="F807" s="74"/>
      <c r="G807" s="74"/>
      <c r="H807" s="74"/>
      <c r="I807" s="74"/>
      <c r="J807" s="74"/>
      <c r="K807" s="74"/>
      <c r="L807" s="75"/>
      <c r="M807" s="67"/>
      <c r="N807" s="76"/>
      <c r="O807" s="74"/>
      <c r="P807" s="74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65" customHeight="1">
      <c r="A808" s="73"/>
      <c r="B808" s="73"/>
      <c r="C808" s="74"/>
      <c r="D808" s="74"/>
      <c r="E808" s="74"/>
      <c r="F808" s="74"/>
      <c r="G808" s="74"/>
      <c r="H808" s="74"/>
      <c r="I808" s="74"/>
      <c r="J808" s="74"/>
      <c r="K808" s="74"/>
      <c r="L808" s="75"/>
      <c r="M808" s="67"/>
      <c r="N808" s="76"/>
      <c r="O808" s="74"/>
      <c r="P808" s="74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65" customHeight="1">
      <c r="A809" s="73"/>
      <c r="B809" s="73"/>
      <c r="C809" s="74"/>
      <c r="D809" s="74"/>
      <c r="E809" s="74"/>
      <c r="F809" s="74"/>
      <c r="G809" s="74"/>
      <c r="H809" s="74"/>
      <c r="I809" s="74"/>
      <c r="J809" s="74"/>
      <c r="K809" s="74"/>
      <c r="L809" s="75"/>
      <c r="M809" s="67"/>
      <c r="N809" s="76"/>
      <c r="O809" s="74"/>
      <c r="P809" s="74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65" customHeight="1">
      <c r="A810" s="73"/>
      <c r="B810" s="73"/>
      <c r="C810" s="74"/>
      <c r="D810" s="74"/>
      <c r="E810" s="74"/>
      <c r="F810" s="74"/>
      <c r="G810" s="74"/>
      <c r="H810" s="74"/>
      <c r="I810" s="74"/>
      <c r="J810" s="74"/>
      <c r="K810" s="74"/>
      <c r="L810" s="75"/>
      <c r="M810" s="67"/>
      <c r="N810" s="76"/>
      <c r="O810" s="74"/>
      <c r="P810" s="74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65" customHeight="1">
      <c r="A811" s="73"/>
      <c r="B811" s="73"/>
      <c r="C811" s="74"/>
      <c r="D811" s="74"/>
      <c r="E811" s="74"/>
      <c r="F811" s="74"/>
      <c r="G811" s="74"/>
      <c r="H811" s="74"/>
      <c r="I811" s="74"/>
      <c r="J811" s="74"/>
      <c r="K811" s="74"/>
      <c r="L811" s="75"/>
      <c r="M811" s="67"/>
      <c r="N811" s="76"/>
      <c r="O811" s="74"/>
      <c r="P811" s="74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65" customHeight="1">
      <c r="A812" s="73"/>
      <c r="B812" s="73"/>
      <c r="C812" s="74"/>
      <c r="D812" s="74"/>
      <c r="E812" s="74"/>
      <c r="F812" s="74"/>
      <c r="G812" s="74"/>
      <c r="H812" s="74"/>
      <c r="I812" s="74"/>
      <c r="J812" s="74"/>
      <c r="K812" s="74"/>
      <c r="L812" s="75"/>
      <c r="M812" s="67"/>
      <c r="N812" s="76"/>
      <c r="O812" s="74"/>
      <c r="P812" s="74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65" customHeight="1">
      <c r="A813" s="73"/>
      <c r="B813" s="73"/>
      <c r="C813" s="74"/>
      <c r="D813" s="74"/>
      <c r="E813" s="74"/>
      <c r="F813" s="74"/>
      <c r="G813" s="74"/>
      <c r="H813" s="74"/>
      <c r="I813" s="74"/>
      <c r="J813" s="74"/>
      <c r="K813" s="74"/>
      <c r="L813" s="75"/>
      <c r="M813" s="67"/>
      <c r="N813" s="76"/>
      <c r="O813" s="74"/>
      <c r="P813" s="74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65" customHeight="1">
      <c r="A814" s="73"/>
      <c r="B814" s="73"/>
      <c r="C814" s="74"/>
      <c r="D814" s="74"/>
      <c r="E814" s="74"/>
      <c r="F814" s="74"/>
      <c r="G814" s="74"/>
      <c r="H814" s="74"/>
      <c r="I814" s="74"/>
      <c r="J814" s="74"/>
      <c r="K814" s="74"/>
      <c r="L814" s="75"/>
      <c r="M814" s="67"/>
      <c r="N814" s="76"/>
      <c r="O814" s="74"/>
      <c r="P814" s="74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65" customHeight="1">
      <c r="A815" s="73"/>
      <c r="B815" s="73"/>
      <c r="C815" s="74"/>
      <c r="D815" s="74"/>
      <c r="E815" s="74"/>
      <c r="F815" s="74"/>
      <c r="G815" s="74"/>
      <c r="H815" s="74"/>
      <c r="I815" s="74"/>
      <c r="J815" s="74"/>
      <c r="K815" s="74"/>
      <c r="L815" s="75"/>
      <c r="M815" s="67"/>
      <c r="N815" s="76"/>
      <c r="O815" s="74"/>
      <c r="P815" s="74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65" customHeight="1">
      <c r="A816" s="73"/>
      <c r="B816" s="73"/>
      <c r="C816" s="74"/>
      <c r="D816" s="74"/>
      <c r="E816" s="74"/>
      <c r="F816" s="74"/>
      <c r="G816" s="74"/>
      <c r="H816" s="74"/>
      <c r="I816" s="74"/>
      <c r="J816" s="74"/>
      <c r="K816" s="74"/>
      <c r="L816" s="75"/>
      <c r="M816" s="67"/>
      <c r="N816" s="76"/>
      <c r="O816" s="74"/>
      <c r="P816" s="74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65" customHeight="1">
      <c r="A817" s="73"/>
      <c r="B817" s="73"/>
      <c r="C817" s="74"/>
      <c r="D817" s="74"/>
      <c r="E817" s="74"/>
      <c r="F817" s="74"/>
      <c r="G817" s="74"/>
      <c r="H817" s="74"/>
      <c r="I817" s="74"/>
      <c r="J817" s="74"/>
      <c r="K817" s="74"/>
      <c r="L817" s="75"/>
      <c r="M817" s="67"/>
      <c r="N817" s="76"/>
      <c r="O817" s="74"/>
      <c r="P817" s="74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65" customHeight="1">
      <c r="A818" s="73"/>
      <c r="B818" s="73"/>
      <c r="C818" s="74"/>
      <c r="D818" s="74"/>
      <c r="E818" s="74"/>
      <c r="F818" s="74"/>
      <c r="G818" s="74"/>
      <c r="H818" s="74"/>
      <c r="I818" s="74"/>
      <c r="J818" s="74"/>
      <c r="K818" s="74"/>
      <c r="L818" s="75"/>
      <c r="M818" s="67"/>
      <c r="N818" s="76"/>
      <c r="O818" s="74"/>
      <c r="P818" s="74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65" customHeight="1">
      <c r="A819" s="73"/>
      <c r="B819" s="73"/>
      <c r="C819" s="74"/>
      <c r="D819" s="74"/>
      <c r="E819" s="74"/>
      <c r="F819" s="74"/>
      <c r="G819" s="74"/>
      <c r="H819" s="74"/>
      <c r="I819" s="74"/>
      <c r="J819" s="74"/>
      <c r="K819" s="74"/>
      <c r="L819" s="75"/>
      <c r="M819" s="67"/>
      <c r="N819" s="76"/>
      <c r="O819" s="74"/>
      <c r="P819" s="74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65" customHeight="1">
      <c r="A820" s="73"/>
      <c r="B820" s="73"/>
      <c r="C820" s="74"/>
      <c r="D820" s="74"/>
      <c r="E820" s="74"/>
      <c r="F820" s="74"/>
      <c r="G820" s="74"/>
      <c r="H820" s="74"/>
      <c r="I820" s="74"/>
      <c r="J820" s="74"/>
      <c r="K820" s="74"/>
      <c r="L820" s="75"/>
      <c r="M820" s="67"/>
      <c r="N820" s="76"/>
      <c r="O820" s="74"/>
      <c r="P820" s="74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65" customHeight="1">
      <c r="A821" s="73"/>
      <c r="B821" s="73"/>
      <c r="C821" s="74"/>
      <c r="D821" s="74"/>
      <c r="E821" s="74"/>
      <c r="F821" s="74"/>
      <c r="G821" s="74"/>
      <c r="H821" s="74"/>
      <c r="I821" s="74"/>
      <c r="J821" s="74"/>
      <c r="K821" s="74"/>
      <c r="L821" s="75"/>
      <c r="M821" s="67"/>
      <c r="N821" s="76"/>
      <c r="O821" s="74"/>
      <c r="P821" s="74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65" customHeight="1">
      <c r="A822" s="73"/>
      <c r="B822" s="73"/>
      <c r="C822" s="74"/>
      <c r="D822" s="74"/>
      <c r="E822" s="74"/>
      <c r="F822" s="74"/>
      <c r="G822" s="74"/>
      <c r="H822" s="74"/>
      <c r="I822" s="74"/>
      <c r="J822" s="74"/>
      <c r="K822" s="74"/>
      <c r="L822" s="75"/>
      <c r="M822" s="67"/>
      <c r="N822" s="76"/>
      <c r="O822" s="74"/>
      <c r="P822" s="74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65" customHeight="1">
      <c r="A823" s="73"/>
      <c r="B823" s="73"/>
      <c r="C823" s="74"/>
      <c r="D823" s="74"/>
      <c r="E823" s="74"/>
      <c r="F823" s="74"/>
      <c r="G823" s="74"/>
      <c r="H823" s="74"/>
      <c r="I823" s="74"/>
      <c r="J823" s="74"/>
      <c r="K823" s="74"/>
      <c r="L823" s="75"/>
      <c r="M823" s="67"/>
      <c r="N823" s="76"/>
      <c r="O823" s="74"/>
      <c r="P823" s="74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65" customHeight="1">
      <c r="A824" s="73"/>
      <c r="B824" s="73"/>
      <c r="C824" s="74"/>
      <c r="D824" s="74"/>
      <c r="E824" s="74"/>
      <c r="F824" s="74"/>
      <c r="G824" s="74"/>
      <c r="H824" s="74"/>
      <c r="I824" s="74"/>
      <c r="J824" s="74"/>
      <c r="K824" s="74"/>
      <c r="L824" s="75"/>
      <c r="M824" s="67"/>
      <c r="N824" s="76"/>
      <c r="O824" s="74"/>
      <c r="P824" s="74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65" customHeight="1">
      <c r="A825" s="73"/>
      <c r="B825" s="73"/>
      <c r="C825" s="74"/>
      <c r="D825" s="74"/>
      <c r="E825" s="74"/>
      <c r="F825" s="74"/>
      <c r="G825" s="74"/>
      <c r="H825" s="74"/>
      <c r="I825" s="74"/>
      <c r="J825" s="74"/>
      <c r="K825" s="74"/>
      <c r="L825" s="75"/>
      <c r="M825" s="67"/>
      <c r="N825" s="76"/>
      <c r="O825" s="74"/>
      <c r="P825" s="74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65" customHeight="1">
      <c r="A826" s="73"/>
      <c r="B826" s="73"/>
      <c r="C826" s="74"/>
      <c r="D826" s="74"/>
      <c r="E826" s="74"/>
      <c r="F826" s="74"/>
      <c r="G826" s="74"/>
      <c r="H826" s="74"/>
      <c r="I826" s="74"/>
      <c r="J826" s="74"/>
      <c r="K826" s="74"/>
      <c r="L826" s="75"/>
      <c r="M826" s="67"/>
      <c r="N826" s="76"/>
      <c r="O826" s="74"/>
      <c r="P826" s="74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65" customHeight="1">
      <c r="A827" s="73"/>
      <c r="B827" s="73"/>
      <c r="C827" s="74"/>
      <c r="D827" s="74"/>
      <c r="E827" s="74"/>
      <c r="F827" s="74"/>
      <c r="G827" s="74"/>
      <c r="H827" s="74"/>
      <c r="I827" s="74"/>
      <c r="J827" s="74"/>
      <c r="K827" s="74"/>
      <c r="L827" s="75"/>
      <c r="M827" s="67"/>
      <c r="N827" s="76"/>
      <c r="O827" s="74"/>
      <c r="P827" s="74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65" customHeight="1">
      <c r="A828" s="73"/>
      <c r="B828" s="73"/>
      <c r="C828" s="74"/>
      <c r="D828" s="74"/>
      <c r="E828" s="74"/>
      <c r="F828" s="74"/>
      <c r="G828" s="74"/>
      <c r="H828" s="74"/>
      <c r="I828" s="74"/>
      <c r="J828" s="74"/>
      <c r="K828" s="74"/>
      <c r="L828" s="75"/>
      <c r="M828" s="67"/>
      <c r="N828" s="76"/>
      <c r="O828" s="74"/>
      <c r="P828" s="74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65" customHeight="1">
      <c r="A829" s="73"/>
      <c r="B829" s="73"/>
      <c r="C829" s="74"/>
      <c r="D829" s="74"/>
      <c r="E829" s="74"/>
      <c r="F829" s="74"/>
      <c r="G829" s="74"/>
      <c r="H829" s="74"/>
      <c r="I829" s="74"/>
      <c r="J829" s="74"/>
      <c r="K829" s="74"/>
      <c r="L829" s="75"/>
      <c r="M829" s="67"/>
      <c r="N829" s="76"/>
      <c r="O829" s="74"/>
      <c r="P829" s="74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65" customHeight="1">
      <c r="A830" s="73"/>
      <c r="B830" s="73"/>
      <c r="C830" s="74"/>
      <c r="D830" s="74"/>
      <c r="E830" s="74"/>
      <c r="F830" s="74"/>
      <c r="G830" s="74"/>
      <c r="H830" s="74"/>
      <c r="I830" s="74"/>
      <c r="J830" s="74"/>
      <c r="K830" s="74"/>
      <c r="L830" s="75"/>
      <c r="M830" s="67"/>
      <c r="N830" s="76"/>
      <c r="O830" s="74"/>
      <c r="P830" s="74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65" customHeight="1">
      <c r="A831" s="73"/>
      <c r="B831" s="73"/>
      <c r="C831" s="74"/>
      <c r="D831" s="74"/>
      <c r="E831" s="74"/>
      <c r="F831" s="74"/>
      <c r="G831" s="74"/>
      <c r="H831" s="74"/>
      <c r="I831" s="74"/>
      <c r="J831" s="74"/>
      <c r="K831" s="74"/>
      <c r="L831" s="75"/>
      <c r="M831" s="67"/>
      <c r="N831" s="76"/>
      <c r="O831" s="74"/>
      <c r="P831" s="74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65" customHeight="1">
      <c r="A832" s="73"/>
      <c r="B832" s="73"/>
      <c r="C832" s="74"/>
      <c r="D832" s="74"/>
      <c r="E832" s="74"/>
      <c r="F832" s="74"/>
      <c r="G832" s="74"/>
      <c r="H832" s="74"/>
      <c r="I832" s="74"/>
      <c r="J832" s="74"/>
      <c r="K832" s="74"/>
      <c r="L832" s="75"/>
      <c r="M832" s="67"/>
      <c r="N832" s="76"/>
      <c r="O832" s="74"/>
      <c r="P832" s="74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65" customHeight="1">
      <c r="A833" s="73"/>
      <c r="B833" s="73"/>
      <c r="C833" s="74"/>
      <c r="D833" s="74"/>
      <c r="E833" s="74"/>
      <c r="F833" s="74"/>
      <c r="G833" s="74"/>
      <c r="H833" s="74"/>
      <c r="I833" s="74"/>
      <c r="J833" s="74"/>
      <c r="K833" s="74"/>
      <c r="L833" s="75"/>
      <c r="M833" s="67"/>
      <c r="N833" s="76"/>
      <c r="O833" s="74"/>
      <c r="P833" s="74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65" customHeight="1">
      <c r="A834" s="73"/>
      <c r="B834" s="73"/>
      <c r="C834" s="74"/>
      <c r="D834" s="74"/>
      <c r="E834" s="74"/>
      <c r="F834" s="74"/>
      <c r="G834" s="74"/>
      <c r="H834" s="74"/>
      <c r="I834" s="74"/>
      <c r="J834" s="74"/>
      <c r="K834" s="74"/>
      <c r="L834" s="75"/>
      <c r="M834" s="67"/>
      <c r="N834" s="76"/>
      <c r="O834" s="74"/>
      <c r="P834" s="74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65" customHeight="1">
      <c r="A835" s="73"/>
      <c r="B835" s="73"/>
      <c r="C835" s="74"/>
      <c r="D835" s="74"/>
      <c r="E835" s="74"/>
      <c r="F835" s="74"/>
      <c r="G835" s="74"/>
      <c r="H835" s="74"/>
      <c r="I835" s="74"/>
      <c r="J835" s="74"/>
      <c r="K835" s="74"/>
      <c r="L835" s="75"/>
      <c r="M835" s="67"/>
      <c r="N835" s="76"/>
      <c r="O835" s="74"/>
      <c r="P835" s="74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65" customHeight="1">
      <c r="A836" s="73"/>
      <c r="B836" s="73"/>
      <c r="C836" s="74"/>
      <c r="D836" s="74"/>
      <c r="E836" s="74"/>
      <c r="F836" s="74"/>
      <c r="G836" s="74"/>
      <c r="H836" s="74"/>
      <c r="I836" s="74"/>
      <c r="J836" s="74"/>
      <c r="K836" s="74"/>
      <c r="L836" s="75"/>
      <c r="M836" s="67"/>
      <c r="N836" s="76"/>
      <c r="O836" s="74"/>
      <c r="P836" s="74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65" customHeight="1">
      <c r="A837" s="73"/>
      <c r="B837" s="73"/>
      <c r="C837" s="74"/>
      <c r="D837" s="74"/>
      <c r="E837" s="74"/>
      <c r="F837" s="74"/>
      <c r="G837" s="74"/>
      <c r="H837" s="74"/>
      <c r="I837" s="74"/>
      <c r="J837" s="74"/>
      <c r="K837" s="74"/>
      <c r="L837" s="75"/>
      <c r="M837" s="67"/>
      <c r="N837" s="76"/>
      <c r="O837" s="74"/>
      <c r="P837" s="74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65" customHeight="1">
      <c r="A838" s="73"/>
      <c r="B838" s="73"/>
      <c r="C838" s="74"/>
      <c r="D838" s="74"/>
      <c r="E838" s="74"/>
      <c r="F838" s="74"/>
      <c r="G838" s="74"/>
      <c r="H838" s="74"/>
      <c r="I838" s="74"/>
      <c r="J838" s="74"/>
      <c r="K838" s="74"/>
      <c r="L838" s="75"/>
      <c r="M838" s="67"/>
      <c r="N838" s="76"/>
      <c r="O838" s="74"/>
      <c r="P838" s="74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65" customHeight="1">
      <c r="A839" s="73"/>
      <c r="B839" s="73"/>
      <c r="C839" s="74"/>
      <c r="D839" s="74"/>
      <c r="E839" s="74"/>
      <c r="F839" s="74"/>
      <c r="G839" s="74"/>
      <c r="H839" s="74"/>
      <c r="I839" s="74"/>
      <c r="J839" s="74"/>
      <c r="K839" s="74"/>
      <c r="L839" s="75"/>
      <c r="M839" s="67"/>
      <c r="N839" s="76"/>
      <c r="O839" s="74"/>
      <c r="P839" s="74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65" customHeight="1">
      <c r="A840" s="73"/>
      <c r="B840" s="73"/>
      <c r="C840" s="74"/>
      <c r="D840" s="74"/>
      <c r="E840" s="74"/>
      <c r="F840" s="74"/>
      <c r="G840" s="74"/>
      <c r="H840" s="74"/>
      <c r="I840" s="74"/>
      <c r="J840" s="74"/>
      <c r="K840" s="74"/>
      <c r="L840" s="75"/>
      <c r="M840" s="67"/>
      <c r="N840" s="76"/>
      <c r="O840" s="74"/>
      <c r="P840" s="74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65" customHeight="1">
      <c r="A841" s="73"/>
      <c r="B841" s="73"/>
      <c r="C841" s="74"/>
      <c r="D841" s="74"/>
      <c r="E841" s="74"/>
      <c r="F841" s="74"/>
      <c r="G841" s="74"/>
      <c r="H841" s="74"/>
      <c r="I841" s="74"/>
      <c r="J841" s="74"/>
      <c r="K841" s="74"/>
      <c r="L841" s="75"/>
      <c r="M841" s="67"/>
      <c r="N841" s="76"/>
      <c r="O841" s="74"/>
      <c r="P841" s="74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65" customHeight="1">
      <c r="A842" s="73"/>
      <c r="B842" s="73"/>
      <c r="C842" s="74"/>
      <c r="D842" s="74"/>
      <c r="E842" s="74"/>
      <c r="F842" s="74"/>
      <c r="G842" s="74"/>
      <c r="H842" s="74"/>
      <c r="I842" s="74"/>
      <c r="J842" s="74"/>
      <c r="K842" s="74"/>
      <c r="L842" s="75"/>
      <c r="M842" s="67"/>
      <c r="N842" s="76"/>
      <c r="O842" s="74"/>
      <c r="P842" s="74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65" customHeight="1">
      <c r="A843" s="73"/>
      <c r="B843" s="73"/>
      <c r="C843" s="74"/>
      <c r="D843" s="74"/>
      <c r="E843" s="74"/>
      <c r="F843" s="74"/>
      <c r="G843" s="74"/>
      <c r="H843" s="74"/>
      <c r="I843" s="74"/>
      <c r="J843" s="74"/>
      <c r="K843" s="74"/>
      <c r="L843" s="75"/>
      <c r="M843" s="67"/>
      <c r="N843" s="76"/>
      <c r="O843" s="74"/>
      <c r="P843" s="74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65" customHeight="1">
      <c r="A844" s="73"/>
      <c r="B844" s="73"/>
      <c r="C844" s="74"/>
      <c r="D844" s="74"/>
      <c r="E844" s="74"/>
      <c r="F844" s="74"/>
      <c r="G844" s="74"/>
      <c r="H844" s="74"/>
      <c r="I844" s="74"/>
      <c r="J844" s="74"/>
      <c r="K844" s="74"/>
      <c r="L844" s="75"/>
      <c r="M844" s="67"/>
      <c r="N844" s="76"/>
      <c r="O844" s="74"/>
      <c r="P844" s="74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65" customHeight="1">
      <c r="A845" s="73"/>
      <c r="B845" s="73"/>
      <c r="C845" s="74"/>
      <c r="D845" s="74"/>
      <c r="E845" s="74"/>
      <c r="F845" s="74"/>
      <c r="G845" s="74"/>
      <c r="H845" s="74"/>
      <c r="I845" s="74"/>
      <c r="J845" s="74"/>
      <c r="K845" s="74"/>
      <c r="L845" s="75"/>
      <c r="M845" s="67"/>
      <c r="N845" s="76"/>
      <c r="O845" s="74"/>
      <c r="P845" s="74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65" customHeight="1">
      <c r="A846" s="73"/>
      <c r="B846" s="73"/>
      <c r="C846" s="74"/>
      <c r="D846" s="74"/>
      <c r="E846" s="74"/>
      <c r="F846" s="74"/>
      <c r="G846" s="74"/>
      <c r="H846" s="74"/>
      <c r="I846" s="74"/>
      <c r="J846" s="74"/>
      <c r="K846" s="74"/>
      <c r="L846" s="75"/>
      <c r="M846" s="67"/>
      <c r="N846" s="76"/>
      <c r="O846" s="74"/>
      <c r="P846" s="74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65" customHeight="1">
      <c r="A847" s="73"/>
      <c r="B847" s="73"/>
      <c r="C847" s="74"/>
      <c r="D847" s="74"/>
      <c r="E847" s="74"/>
      <c r="F847" s="74"/>
      <c r="G847" s="74"/>
      <c r="H847" s="74"/>
      <c r="I847" s="74"/>
      <c r="J847" s="74"/>
      <c r="K847" s="74"/>
      <c r="L847" s="75"/>
      <c r="M847" s="67"/>
      <c r="N847" s="76"/>
      <c r="O847" s="74"/>
      <c r="P847" s="74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65" customHeight="1">
      <c r="A848" s="73"/>
      <c r="B848" s="73"/>
      <c r="C848" s="74"/>
      <c r="D848" s="74"/>
      <c r="E848" s="74"/>
      <c r="F848" s="74"/>
      <c r="G848" s="74"/>
      <c r="H848" s="74"/>
      <c r="I848" s="74"/>
      <c r="J848" s="74"/>
      <c r="K848" s="74"/>
      <c r="L848" s="75"/>
      <c r="M848" s="67"/>
      <c r="N848" s="76"/>
      <c r="O848" s="74"/>
      <c r="P848" s="74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65" customHeight="1">
      <c r="A849" s="73"/>
      <c r="B849" s="73"/>
      <c r="C849" s="74"/>
      <c r="D849" s="74"/>
      <c r="E849" s="74"/>
      <c r="F849" s="74"/>
      <c r="G849" s="74"/>
      <c r="H849" s="74"/>
      <c r="I849" s="74"/>
      <c r="J849" s="74"/>
      <c r="K849" s="74"/>
      <c r="L849" s="75"/>
      <c r="M849" s="67"/>
      <c r="N849" s="76"/>
      <c r="O849" s="74"/>
      <c r="P849" s="74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65" customHeight="1">
      <c r="A850" s="73"/>
      <c r="B850" s="73"/>
      <c r="C850" s="74"/>
      <c r="D850" s="74"/>
      <c r="E850" s="74"/>
      <c r="F850" s="74"/>
      <c r="G850" s="74"/>
      <c r="H850" s="74"/>
      <c r="I850" s="74"/>
      <c r="J850" s="74"/>
      <c r="K850" s="74"/>
      <c r="L850" s="75"/>
      <c r="M850" s="67"/>
      <c r="N850" s="76"/>
      <c r="O850" s="74"/>
      <c r="P850" s="74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65" customHeight="1">
      <c r="A851" s="73"/>
      <c r="B851" s="73"/>
      <c r="C851" s="74"/>
      <c r="D851" s="74"/>
      <c r="E851" s="74"/>
      <c r="F851" s="74"/>
      <c r="G851" s="74"/>
      <c r="H851" s="74"/>
      <c r="I851" s="74"/>
      <c r="J851" s="74"/>
      <c r="K851" s="74"/>
      <c r="L851" s="75"/>
      <c r="M851" s="67"/>
      <c r="N851" s="76"/>
      <c r="O851" s="74"/>
      <c r="P851" s="74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65" customHeight="1">
      <c r="A852" s="73"/>
      <c r="B852" s="73"/>
      <c r="C852" s="74"/>
      <c r="D852" s="74"/>
      <c r="E852" s="74"/>
      <c r="F852" s="74"/>
      <c r="G852" s="74"/>
      <c r="H852" s="74"/>
      <c r="I852" s="74"/>
      <c r="J852" s="74"/>
      <c r="K852" s="74"/>
      <c r="L852" s="75"/>
      <c r="M852" s="67"/>
      <c r="N852" s="76"/>
      <c r="O852" s="74"/>
      <c r="P852" s="74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65" customHeight="1">
      <c r="A853" s="73"/>
      <c r="B853" s="73"/>
      <c r="C853" s="74"/>
      <c r="D853" s="74"/>
      <c r="E853" s="74"/>
      <c r="F853" s="74"/>
      <c r="G853" s="74"/>
      <c r="H853" s="74"/>
      <c r="I853" s="74"/>
      <c r="J853" s="74"/>
      <c r="K853" s="74"/>
      <c r="L853" s="75"/>
      <c r="M853" s="67"/>
      <c r="N853" s="76"/>
      <c r="O853" s="74"/>
      <c r="P853" s="74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65" customHeight="1">
      <c r="A854" s="73"/>
      <c r="B854" s="73"/>
      <c r="C854" s="74"/>
      <c r="D854" s="74"/>
      <c r="E854" s="74"/>
      <c r="F854" s="74"/>
      <c r="G854" s="74"/>
      <c r="H854" s="74"/>
      <c r="I854" s="74"/>
      <c r="J854" s="74"/>
      <c r="K854" s="74"/>
      <c r="L854" s="75"/>
      <c r="M854" s="67"/>
      <c r="N854" s="76"/>
      <c r="O854" s="74"/>
      <c r="P854" s="74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65" customHeight="1">
      <c r="A855" s="73"/>
      <c r="B855" s="73"/>
      <c r="C855" s="74"/>
      <c r="D855" s="74"/>
      <c r="E855" s="74"/>
      <c r="F855" s="74"/>
      <c r="G855" s="74"/>
      <c r="H855" s="74"/>
      <c r="I855" s="74"/>
      <c r="J855" s="74"/>
      <c r="K855" s="74"/>
      <c r="L855" s="75"/>
      <c r="M855" s="67"/>
      <c r="N855" s="76"/>
      <c r="O855" s="74"/>
      <c r="P855" s="74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65" customHeight="1">
      <c r="A856" s="73"/>
      <c r="B856" s="73"/>
      <c r="C856" s="74"/>
      <c r="D856" s="74"/>
      <c r="E856" s="74"/>
      <c r="F856" s="74"/>
      <c r="G856" s="74"/>
      <c r="H856" s="74"/>
      <c r="I856" s="74"/>
      <c r="J856" s="74"/>
      <c r="K856" s="74"/>
      <c r="L856" s="75"/>
      <c r="M856" s="67"/>
      <c r="N856" s="76"/>
      <c r="O856" s="74"/>
      <c r="P856" s="74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65" customHeight="1">
      <c r="A857" s="73"/>
      <c r="B857" s="73"/>
      <c r="C857" s="74"/>
      <c r="D857" s="74"/>
      <c r="E857" s="74"/>
      <c r="F857" s="74"/>
      <c r="G857" s="74"/>
      <c r="H857" s="74"/>
      <c r="I857" s="74"/>
      <c r="J857" s="74"/>
      <c r="K857" s="74"/>
      <c r="L857" s="75"/>
      <c r="M857" s="67"/>
      <c r="N857" s="76"/>
      <c r="O857" s="74"/>
      <c r="P857" s="74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65" customHeight="1">
      <c r="A858" s="73"/>
      <c r="B858" s="73"/>
      <c r="C858" s="74"/>
      <c r="D858" s="74"/>
      <c r="E858" s="74"/>
      <c r="F858" s="74"/>
      <c r="G858" s="74"/>
      <c r="H858" s="74"/>
      <c r="I858" s="74"/>
      <c r="J858" s="74"/>
      <c r="K858" s="74"/>
      <c r="L858" s="75"/>
      <c r="M858" s="67"/>
      <c r="N858" s="76"/>
      <c r="O858" s="74"/>
      <c r="P858" s="74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65" customHeight="1">
      <c r="A859" s="73"/>
      <c r="B859" s="73"/>
      <c r="C859" s="74"/>
      <c r="D859" s="74"/>
      <c r="E859" s="74"/>
      <c r="F859" s="74"/>
      <c r="G859" s="74"/>
      <c r="H859" s="74"/>
      <c r="I859" s="74"/>
      <c r="J859" s="74"/>
      <c r="K859" s="74"/>
      <c r="L859" s="75"/>
      <c r="M859" s="67"/>
      <c r="N859" s="76"/>
      <c r="O859" s="74"/>
      <c r="P859" s="74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65" customHeight="1">
      <c r="A860" s="73"/>
      <c r="B860" s="73"/>
      <c r="C860" s="74"/>
      <c r="D860" s="74"/>
      <c r="E860" s="74"/>
      <c r="F860" s="74"/>
      <c r="G860" s="74"/>
      <c r="H860" s="74"/>
      <c r="I860" s="74"/>
      <c r="J860" s="74"/>
      <c r="K860" s="74"/>
      <c r="L860" s="75"/>
      <c r="M860" s="67"/>
      <c r="N860" s="76"/>
      <c r="O860" s="74"/>
      <c r="P860" s="74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65" customHeight="1">
      <c r="A861" s="73"/>
      <c r="B861" s="73"/>
      <c r="C861" s="74"/>
      <c r="D861" s="74"/>
      <c r="E861" s="74"/>
      <c r="F861" s="74"/>
      <c r="G861" s="74"/>
      <c r="H861" s="74"/>
      <c r="I861" s="74"/>
      <c r="J861" s="74"/>
      <c r="K861" s="74"/>
      <c r="L861" s="75"/>
      <c r="M861" s="67"/>
      <c r="N861" s="76"/>
      <c r="O861" s="74"/>
      <c r="P861" s="74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65" customHeight="1">
      <c r="A862" s="73"/>
      <c r="B862" s="73"/>
      <c r="C862" s="74"/>
      <c r="D862" s="74"/>
      <c r="E862" s="74"/>
      <c r="F862" s="74"/>
      <c r="G862" s="74"/>
      <c r="H862" s="74"/>
      <c r="I862" s="74"/>
      <c r="J862" s="74"/>
      <c r="K862" s="74"/>
      <c r="L862" s="75"/>
      <c r="M862" s="67"/>
      <c r="N862" s="76"/>
      <c r="O862" s="74"/>
      <c r="P862" s="74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65" customHeight="1">
      <c r="A863" s="73"/>
      <c r="B863" s="73"/>
      <c r="C863" s="74"/>
      <c r="D863" s="74"/>
      <c r="E863" s="74"/>
      <c r="F863" s="74"/>
      <c r="G863" s="74"/>
      <c r="H863" s="74"/>
      <c r="I863" s="74"/>
      <c r="J863" s="74"/>
      <c r="K863" s="74"/>
      <c r="L863" s="75"/>
      <c r="M863" s="67"/>
      <c r="N863" s="76"/>
      <c r="O863" s="74"/>
      <c r="P863" s="74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65" customHeight="1">
      <c r="A864" s="73"/>
      <c r="B864" s="73"/>
      <c r="C864" s="74"/>
      <c r="D864" s="74"/>
      <c r="E864" s="74"/>
      <c r="F864" s="74"/>
      <c r="G864" s="74"/>
      <c r="H864" s="74"/>
      <c r="I864" s="74"/>
      <c r="J864" s="74"/>
      <c r="K864" s="74"/>
      <c r="L864" s="75"/>
      <c r="M864" s="67"/>
      <c r="N864" s="76"/>
      <c r="O864" s="74"/>
      <c r="P864" s="74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65" customHeight="1">
      <c r="A865" s="73"/>
      <c r="B865" s="73"/>
      <c r="C865" s="74"/>
      <c r="D865" s="74"/>
      <c r="E865" s="74"/>
      <c r="F865" s="74"/>
      <c r="G865" s="74"/>
      <c r="H865" s="74"/>
      <c r="I865" s="74"/>
      <c r="J865" s="74"/>
      <c r="K865" s="74"/>
      <c r="L865" s="75"/>
      <c r="M865" s="67"/>
      <c r="N865" s="76"/>
      <c r="O865" s="74"/>
      <c r="P865" s="74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65" customHeight="1">
      <c r="A866" s="73"/>
      <c r="B866" s="73"/>
      <c r="C866" s="74"/>
      <c r="D866" s="74"/>
      <c r="E866" s="74"/>
      <c r="F866" s="74"/>
      <c r="G866" s="74"/>
      <c r="H866" s="74"/>
      <c r="I866" s="74"/>
      <c r="J866" s="74"/>
      <c r="K866" s="74"/>
      <c r="L866" s="75"/>
      <c r="M866" s="67"/>
      <c r="N866" s="76"/>
      <c r="O866" s="74"/>
      <c r="P866" s="74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65" customHeight="1">
      <c r="A867" s="73"/>
      <c r="B867" s="73"/>
      <c r="C867" s="74"/>
      <c r="D867" s="74"/>
      <c r="E867" s="74"/>
      <c r="F867" s="74"/>
      <c r="G867" s="74"/>
      <c r="H867" s="74"/>
      <c r="I867" s="74"/>
      <c r="J867" s="74"/>
      <c r="K867" s="74"/>
      <c r="L867" s="75"/>
      <c r="M867" s="67"/>
      <c r="N867" s="76"/>
      <c r="O867" s="74"/>
      <c r="P867" s="74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65" customHeight="1">
      <c r="A868" s="73"/>
      <c r="B868" s="73"/>
      <c r="C868" s="74"/>
      <c r="D868" s="74"/>
      <c r="E868" s="74"/>
      <c r="F868" s="74"/>
      <c r="G868" s="74"/>
      <c r="H868" s="74"/>
      <c r="I868" s="74"/>
      <c r="J868" s="74"/>
      <c r="K868" s="74"/>
      <c r="L868" s="75"/>
      <c r="M868" s="67"/>
      <c r="N868" s="76"/>
      <c r="O868" s="74"/>
      <c r="P868" s="74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65" customHeight="1">
      <c r="A869" s="73"/>
      <c r="B869" s="73"/>
      <c r="C869" s="74"/>
      <c r="D869" s="74"/>
      <c r="E869" s="74"/>
      <c r="F869" s="74"/>
      <c r="G869" s="74"/>
      <c r="H869" s="74"/>
      <c r="I869" s="74"/>
      <c r="J869" s="74"/>
      <c r="K869" s="74"/>
      <c r="L869" s="75"/>
      <c r="M869" s="67"/>
      <c r="N869" s="76"/>
      <c r="O869" s="74"/>
      <c r="P869" s="74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65" customHeight="1">
      <c r="A870" s="73"/>
      <c r="B870" s="73"/>
      <c r="C870" s="74"/>
      <c r="D870" s="74"/>
      <c r="E870" s="74"/>
      <c r="F870" s="74"/>
      <c r="G870" s="74"/>
      <c r="H870" s="74"/>
      <c r="I870" s="74"/>
      <c r="J870" s="74"/>
      <c r="K870" s="74"/>
      <c r="L870" s="75"/>
      <c r="M870" s="67"/>
      <c r="N870" s="76"/>
      <c r="O870" s="74"/>
      <c r="P870" s="74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65" customHeight="1">
      <c r="A871" s="73"/>
      <c r="B871" s="73"/>
      <c r="C871" s="74"/>
      <c r="D871" s="74"/>
      <c r="E871" s="74"/>
      <c r="F871" s="74"/>
      <c r="G871" s="74"/>
      <c r="H871" s="74"/>
      <c r="I871" s="74"/>
      <c r="J871" s="74"/>
      <c r="K871" s="74"/>
      <c r="L871" s="75"/>
      <c r="M871" s="67"/>
      <c r="N871" s="76"/>
      <c r="O871" s="74"/>
      <c r="P871" s="74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65" customHeight="1">
      <c r="A872" s="73"/>
      <c r="B872" s="73"/>
      <c r="C872" s="74"/>
      <c r="D872" s="74"/>
      <c r="E872" s="74"/>
      <c r="F872" s="74"/>
      <c r="G872" s="74"/>
      <c r="H872" s="74"/>
      <c r="I872" s="74"/>
      <c r="J872" s="74"/>
      <c r="K872" s="74"/>
      <c r="L872" s="75"/>
      <c r="M872" s="67"/>
      <c r="N872" s="76"/>
      <c r="O872" s="74"/>
      <c r="P872" s="74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65" customHeight="1">
      <c r="A873" s="73"/>
      <c r="B873" s="73"/>
      <c r="C873" s="74"/>
      <c r="D873" s="74"/>
      <c r="E873" s="74"/>
      <c r="F873" s="74"/>
      <c r="G873" s="74"/>
      <c r="H873" s="74"/>
      <c r="I873" s="74"/>
      <c r="J873" s="74"/>
      <c r="K873" s="74"/>
      <c r="L873" s="75"/>
      <c r="M873" s="67"/>
      <c r="N873" s="76"/>
      <c r="O873" s="74"/>
      <c r="P873" s="74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65" customHeight="1">
      <c r="A874" s="73"/>
      <c r="B874" s="73"/>
      <c r="C874" s="74"/>
      <c r="D874" s="74"/>
      <c r="E874" s="74"/>
      <c r="F874" s="74"/>
      <c r="G874" s="74"/>
      <c r="H874" s="74"/>
      <c r="I874" s="74"/>
      <c r="J874" s="74"/>
      <c r="K874" s="74"/>
      <c r="L874" s="75"/>
      <c r="M874" s="67"/>
      <c r="N874" s="76"/>
      <c r="O874" s="74"/>
      <c r="P874" s="74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65" customHeight="1">
      <c r="A875" s="73"/>
      <c r="B875" s="73"/>
      <c r="C875" s="74"/>
      <c r="D875" s="74"/>
      <c r="E875" s="74"/>
      <c r="F875" s="74"/>
      <c r="G875" s="74"/>
      <c r="H875" s="74"/>
      <c r="I875" s="74"/>
      <c r="J875" s="74"/>
      <c r="K875" s="74"/>
      <c r="L875" s="75"/>
      <c r="M875" s="67"/>
      <c r="N875" s="76"/>
      <c r="O875" s="74"/>
      <c r="P875" s="74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65" customHeight="1">
      <c r="A876" s="73"/>
      <c r="B876" s="73"/>
      <c r="C876" s="74"/>
      <c r="D876" s="74"/>
      <c r="E876" s="74"/>
      <c r="F876" s="74"/>
      <c r="G876" s="74"/>
      <c r="H876" s="74"/>
      <c r="I876" s="74"/>
      <c r="J876" s="74"/>
      <c r="K876" s="74"/>
      <c r="L876" s="75"/>
      <c r="M876" s="67"/>
      <c r="N876" s="76"/>
      <c r="O876" s="74"/>
      <c r="P876" s="74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65" customHeight="1">
      <c r="A877" s="73"/>
      <c r="B877" s="73"/>
      <c r="C877" s="74"/>
      <c r="D877" s="74"/>
      <c r="E877" s="74"/>
      <c r="F877" s="74"/>
      <c r="G877" s="74"/>
      <c r="H877" s="74"/>
      <c r="I877" s="74"/>
      <c r="J877" s="74"/>
      <c r="K877" s="74"/>
      <c r="L877" s="75"/>
      <c r="M877" s="67"/>
      <c r="N877" s="76"/>
      <c r="O877" s="74"/>
      <c r="P877" s="74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65" customHeight="1">
      <c r="A878" s="73"/>
      <c r="B878" s="73"/>
      <c r="C878" s="74"/>
      <c r="D878" s="74"/>
      <c r="E878" s="74"/>
      <c r="F878" s="74"/>
      <c r="G878" s="74"/>
      <c r="H878" s="74"/>
      <c r="I878" s="74"/>
      <c r="J878" s="74"/>
      <c r="K878" s="74"/>
      <c r="L878" s="75"/>
      <c r="M878" s="67"/>
      <c r="N878" s="76"/>
      <c r="O878" s="74"/>
      <c r="P878" s="74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65" customHeight="1">
      <c r="A879" s="73"/>
      <c r="B879" s="73"/>
      <c r="C879" s="74"/>
      <c r="D879" s="74"/>
      <c r="E879" s="74"/>
      <c r="F879" s="74"/>
      <c r="G879" s="74"/>
      <c r="H879" s="74"/>
      <c r="I879" s="74"/>
      <c r="J879" s="74"/>
      <c r="K879" s="74"/>
      <c r="L879" s="75"/>
      <c r="M879" s="67"/>
      <c r="N879" s="76"/>
      <c r="O879" s="74"/>
      <c r="P879" s="74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65" customHeight="1">
      <c r="A880" s="73"/>
      <c r="B880" s="73"/>
      <c r="C880" s="74"/>
      <c r="D880" s="74"/>
      <c r="E880" s="74"/>
      <c r="F880" s="74"/>
      <c r="G880" s="74"/>
      <c r="H880" s="74"/>
      <c r="I880" s="74"/>
      <c r="J880" s="74"/>
      <c r="K880" s="74"/>
      <c r="L880" s="75"/>
      <c r="M880" s="67"/>
      <c r="N880" s="76"/>
      <c r="O880" s="74"/>
      <c r="P880" s="74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65" customHeight="1">
      <c r="A881" s="73"/>
      <c r="B881" s="73"/>
      <c r="C881" s="74"/>
      <c r="D881" s="74"/>
      <c r="E881" s="74"/>
      <c r="F881" s="74"/>
      <c r="G881" s="74"/>
      <c r="H881" s="74"/>
      <c r="I881" s="74"/>
      <c r="J881" s="74"/>
      <c r="K881" s="74"/>
      <c r="L881" s="75"/>
      <c r="M881" s="67"/>
      <c r="N881" s="76"/>
      <c r="O881" s="74"/>
      <c r="P881" s="74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65" customHeight="1">
      <c r="A882" s="73"/>
      <c r="B882" s="73"/>
      <c r="C882" s="74"/>
      <c r="D882" s="74"/>
      <c r="E882" s="74"/>
      <c r="F882" s="74"/>
      <c r="G882" s="74"/>
      <c r="H882" s="74"/>
      <c r="I882" s="74"/>
      <c r="J882" s="74"/>
      <c r="K882" s="74"/>
      <c r="L882" s="75"/>
      <c r="M882" s="67"/>
      <c r="N882" s="76"/>
      <c r="O882" s="74"/>
      <c r="P882" s="74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65" customHeight="1">
      <c r="A883" s="73"/>
      <c r="B883" s="73"/>
      <c r="C883" s="74"/>
      <c r="D883" s="74"/>
      <c r="E883" s="74"/>
      <c r="F883" s="74"/>
      <c r="G883" s="74"/>
      <c r="H883" s="74"/>
      <c r="I883" s="74"/>
      <c r="J883" s="74"/>
      <c r="K883" s="74"/>
      <c r="L883" s="75"/>
      <c r="M883" s="67"/>
      <c r="N883" s="76"/>
      <c r="O883" s="74"/>
      <c r="P883" s="74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65" customHeight="1">
      <c r="A884" s="73"/>
      <c r="B884" s="73"/>
      <c r="C884" s="74"/>
      <c r="D884" s="74"/>
      <c r="E884" s="74"/>
      <c r="F884" s="74"/>
      <c r="G884" s="74"/>
      <c r="H884" s="74"/>
      <c r="I884" s="74"/>
      <c r="J884" s="74"/>
      <c r="K884" s="74"/>
      <c r="L884" s="75"/>
      <c r="M884" s="67"/>
      <c r="N884" s="76"/>
      <c r="O884" s="74"/>
      <c r="P884" s="74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65" customHeight="1">
      <c r="A885" s="73"/>
      <c r="B885" s="73"/>
      <c r="C885" s="74"/>
      <c r="D885" s="74"/>
      <c r="E885" s="74"/>
      <c r="F885" s="74"/>
      <c r="G885" s="74"/>
      <c r="H885" s="74"/>
      <c r="I885" s="74"/>
      <c r="J885" s="74"/>
      <c r="K885" s="74"/>
      <c r="L885" s="75"/>
      <c r="M885" s="67"/>
      <c r="N885" s="76"/>
      <c r="O885" s="74"/>
      <c r="P885" s="74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65" customHeight="1">
      <c r="A886" s="73"/>
      <c r="B886" s="73"/>
      <c r="C886" s="74"/>
      <c r="D886" s="74"/>
      <c r="E886" s="74"/>
      <c r="F886" s="74"/>
      <c r="G886" s="74"/>
      <c r="H886" s="74"/>
      <c r="I886" s="74"/>
      <c r="J886" s="74"/>
      <c r="K886" s="74"/>
      <c r="L886" s="75"/>
      <c r="M886" s="67"/>
      <c r="N886" s="76"/>
      <c r="O886" s="74"/>
      <c r="P886" s="74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65" customHeight="1">
      <c r="A887" s="73"/>
      <c r="B887" s="73"/>
      <c r="C887" s="74"/>
      <c r="D887" s="74"/>
      <c r="E887" s="74"/>
      <c r="F887" s="74"/>
      <c r="G887" s="74"/>
      <c r="H887" s="74"/>
      <c r="I887" s="74"/>
      <c r="J887" s="74"/>
      <c r="K887" s="74"/>
      <c r="L887" s="75"/>
      <c r="M887" s="67"/>
      <c r="N887" s="76"/>
      <c r="O887" s="74"/>
      <c r="P887" s="74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65" customHeight="1">
      <c r="A888" s="73"/>
      <c r="B888" s="73"/>
      <c r="C888" s="74"/>
      <c r="D888" s="74"/>
      <c r="E888" s="74"/>
      <c r="F888" s="74"/>
      <c r="G888" s="74"/>
      <c r="H888" s="74"/>
      <c r="I888" s="74"/>
      <c r="J888" s="74"/>
      <c r="K888" s="74"/>
      <c r="L888" s="75"/>
      <c r="M888" s="67"/>
      <c r="N888" s="76"/>
      <c r="O888" s="74"/>
      <c r="P888" s="74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65" customHeight="1">
      <c r="A889" s="73"/>
      <c r="B889" s="73"/>
      <c r="C889" s="74"/>
      <c r="D889" s="74"/>
      <c r="E889" s="74"/>
      <c r="F889" s="74"/>
      <c r="G889" s="74"/>
      <c r="H889" s="74"/>
      <c r="I889" s="74"/>
      <c r="J889" s="74"/>
      <c r="K889" s="74"/>
      <c r="L889" s="75"/>
      <c r="M889" s="67"/>
      <c r="N889" s="76"/>
      <c r="O889" s="74"/>
      <c r="P889" s="74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65" customHeight="1">
      <c r="A890" s="73"/>
      <c r="B890" s="73"/>
      <c r="C890" s="74"/>
      <c r="D890" s="74"/>
      <c r="E890" s="74"/>
      <c r="F890" s="74"/>
      <c r="G890" s="74"/>
      <c r="H890" s="74"/>
      <c r="I890" s="74"/>
      <c r="J890" s="74"/>
      <c r="K890" s="74"/>
      <c r="L890" s="75"/>
      <c r="M890" s="67"/>
      <c r="N890" s="76"/>
      <c r="O890" s="74"/>
      <c r="P890" s="74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65" customHeight="1">
      <c r="A891" s="73"/>
      <c r="B891" s="73"/>
      <c r="C891" s="74"/>
      <c r="D891" s="74"/>
      <c r="E891" s="74"/>
      <c r="F891" s="74"/>
      <c r="G891" s="74"/>
      <c r="H891" s="74"/>
      <c r="I891" s="74"/>
      <c r="J891" s="74"/>
      <c r="K891" s="74"/>
      <c r="L891" s="75"/>
      <c r="M891" s="67"/>
      <c r="N891" s="76"/>
      <c r="O891" s="74"/>
      <c r="P891" s="74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65" customHeight="1">
      <c r="A892" s="73"/>
      <c r="B892" s="73"/>
      <c r="C892" s="74"/>
      <c r="D892" s="74"/>
      <c r="E892" s="74"/>
      <c r="F892" s="74"/>
      <c r="G892" s="74"/>
      <c r="H892" s="74"/>
      <c r="I892" s="74"/>
      <c r="J892" s="74"/>
      <c r="K892" s="74"/>
      <c r="L892" s="75"/>
      <c r="M892" s="67"/>
      <c r="N892" s="76"/>
      <c r="O892" s="74"/>
      <c r="P892" s="74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65" customHeight="1">
      <c r="A893" s="73"/>
      <c r="B893" s="73"/>
      <c r="C893" s="74"/>
      <c r="D893" s="74"/>
      <c r="E893" s="74"/>
      <c r="F893" s="74"/>
      <c r="G893" s="74"/>
      <c r="H893" s="74"/>
      <c r="I893" s="74"/>
      <c r="J893" s="74"/>
      <c r="K893" s="74"/>
      <c r="L893" s="75"/>
      <c r="M893" s="67"/>
      <c r="N893" s="76"/>
      <c r="O893" s="74"/>
      <c r="P893" s="74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65" customHeight="1">
      <c r="A894" s="73"/>
      <c r="B894" s="73"/>
      <c r="C894" s="74"/>
      <c r="D894" s="74"/>
      <c r="E894" s="74"/>
      <c r="F894" s="74"/>
      <c r="G894" s="74"/>
      <c r="H894" s="74"/>
      <c r="I894" s="74"/>
      <c r="J894" s="74"/>
      <c r="K894" s="74"/>
      <c r="L894" s="75"/>
      <c r="M894" s="67"/>
      <c r="N894" s="76"/>
      <c r="O894" s="74"/>
      <c r="P894" s="74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65" customHeight="1">
      <c r="A895" s="73"/>
      <c r="B895" s="73"/>
      <c r="C895" s="74"/>
      <c r="D895" s="74"/>
      <c r="E895" s="74"/>
      <c r="F895" s="74"/>
      <c r="G895" s="74"/>
      <c r="H895" s="74"/>
      <c r="I895" s="74"/>
      <c r="J895" s="74"/>
      <c r="K895" s="74"/>
      <c r="L895" s="75"/>
      <c r="M895" s="67"/>
      <c r="N895" s="76"/>
      <c r="O895" s="74"/>
      <c r="P895" s="74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65" customHeight="1">
      <c r="A896" s="73"/>
      <c r="B896" s="73"/>
      <c r="C896" s="74"/>
      <c r="D896" s="74"/>
      <c r="E896" s="74"/>
      <c r="F896" s="74"/>
      <c r="G896" s="74"/>
      <c r="H896" s="74"/>
      <c r="I896" s="74"/>
      <c r="J896" s="74"/>
      <c r="K896" s="74"/>
      <c r="L896" s="75"/>
      <c r="M896" s="67"/>
      <c r="N896" s="76"/>
      <c r="O896" s="74"/>
      <c r="P896" s="74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65" customHeight="1">
      <c r="A897" s="73"/>
      <c r="B897" s="73"/>
      <c r="C897" s="74"/>
      <c r="D897" s="74"/>
      <c r="E897" s="74"/>
      <c r="F897" s="74"/>
      <c r="G897" s="74"/>
      <c r="H897" s="74"/>
      <c r="I897" s="74"/>
      <c r="J897" s="74"/>
      <c r="K897" s="74"/>
      <c r="L897" s="75"/>
      <c r="M897" s="67"/>
      <c r="N897" s="76"/>
      <c r="O897" s="74"/>
      <c r="P897" s="74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65" customHeight="1">
      <c r="A898" s="73"/>
      <c r="B898" s="73"/>
      <c r="C898" s="74"/>
      <c r="D898" s="74"/>
      <c r="E898" s="74"/>
      <c r="F898" s="74"/>
      <c r="G898" s="74"/>
      <c r="H898" s="74"/>
      <c r="I898" s="74"/>
      <c r="J898" s="74"/>
      <c r="K898" s="74"/>
      <c r="L898" s="75"/>
      <c r="M898" s="67"/>
      <c r="N898" s="76"/>
      <c r="O898" s="74"/>
      <c r="P898" s="74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65" customHeight="1">
      <c r="A899" s="73"/>
      <c r="B899" s="73"/>
      <c r="C899" s="74"/>
      <c r="D899" s="74"/>
      <c r="E899" s="74"/>
      <c r="F899" s="74"/>
      <c r="G899" s="74"/>
      <c r="H899" s="74"/>
      <c r="I899" s="74"/>
      <c r="J899" s="74"/>
      <c r="K899" s="74"/>
      <c r="L899" s="75"/>
      <c r="M899" s="67"/>
      <c r="N899" s="76"/>
      <c r="O899" s="74"/>
      <c r="P899" s="74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65" customHeight="1">
      <c r="A900" s="73"/>
      <c r="B900" s="73"/>
      <c r="C900" s="74"/>
      <c r="D900" s="74"/>
      <c r="E900" s="74"/>
      <c r="F900" s="74"/>
      <c r="G900" s="74"/>
      <c r="H900" s="74"/>
      <c r="I900" s="74"/>
      <c r="J900" s="74"/>
      <c r="K900" s="74"/>
      <c r="L900" s="75"/>
      <c r="M900" s="67"/>
      <c r="N900" s="76"/>
      <c r="O900" s="74"/>
      <c r="P900" s="74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65" customHeight="1">
      <c r="A901" s="73"/>
      <c r="B901" s="73"/>
      <c r="C901" s="74"/>
      <c r="D901" s="74"/>
      <c r="E901" s="74"/>
      <c r="F901" s="74"/>
      <c r="G901" s="74"/>
      <c r="H901" s="74"/>
      <c r="I901" s="74"/>
      <c r="J901" s="74"/>
      <c r="K901" s="74"/>
      <c r="L901" s="75"/>
      <c r="M901" s="67"/>
      <c r="N901" s="76"/>
      <c r="O901" s="74"/>
      <c r="P901" s="74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65" customHeight="1">
      <c r="A902" s="73"/>
      <c r="B902" s="73"/>
      <c r="C902" s="74"/>
      <c r="D902" s="74"/>
      <c r="E902" s="74"/>
      <c r="F902" s="74"/>
      <c r="G902" s="74"/>
      <c r="H902" s="74"/>
      <c r="I902" s="74"/>
      <c r="J902" s="74"/>
      <c r="K902" s="74"/>
      <c r="L902" s="75"/>
      <c r="M902" s="67"/>
      <c r="N902" s="76"/>
      <c r="O902" s="74"/>
      <c r="P902" s="74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65" customHeight="1">
      <c r="A903" s="73"/>
      <c r="B903" s="73"/>
      <c r="C903" s="74"/>
      <c r="D903" s="74"/>
      <c r="E903" s="74"/>
      <c r="F903" s="74"/>
      <c r="G903" s="74"/>
      <c r="H903" s="74"/>
      <c r="I903" s="74"/>
      <c r="J903" s="74"/>
      <c r="K903" s="74"/>
      <c r="L903" s="75"/>
      <c r="M903" s="67"/>
      <c r="N903" s="76"/>
      <c r="O903" s="74"/>
      <c r="P903" s="74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65" customHeight="1">
      <c r="A904" s="73"/>
      <c r="B904" s="73"/>
      <c r="C904" s="74"/>
      <c r="D904" s="74"/>
      <c r="E904" s="74"/>
      <c r="F904" s="74"/>
      <c r="G904" s="74"/>
      <c r="H904" s="74"/>
      <c r="I904" s="74"/>
      <c r="J904" s="74"/>
      <c r="K904" s="74"/>
      <c r="L904" s="75"/>
      <c r="M904" s="67"/>
      <c r="N904" s="76"/>
      <c r="O904" s="74"/>
      <c r="P904" s="74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65" customHeight="1">
      <c r="A905" s="73"/>
      <c r="B905" s="73"/>
      <c r="C905" s="74"/>
      <c r="D905" s="74"/>
      <c r="E905" s="74"/>
      <c r="F905" s="74"/>
      <c r="G905" s="74"/>
      <c r="H905" s="74"/>
      <c r="I905" s="74"/>
      <c r="J905" s="74"/>
      <c r="K905" s="74"/>
      <c r="L905" s="75"/>
      <c r="M905" s="67"/>
      <c r="N905" s="76"/>
      <c r="O905" s="74"/>
      <c r="P905" s="74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65" customHeight="1">
      <c r="A906" s="73"/>
      <c r="B906" s="73"/>
      <c r="C906" s="74"/>
      <c r="D906" s="74"/>
      <c r="E906" s="74"/>
      <c r="F906" s="74"/>
      <c r="G906" s="74"/>
      <c r="H906" s="74"/>
      <c r="I906" s="74"/>
      <c r="J906" s="74"/>
      <c r="K906" s="74"/>
      <c r="L906" s="75"/>
      <c r="M906" s="67"/>
      <c r="N906" s="76"/>
      <c r="O906" s="74"/>
      <c r="P906" s="74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65" customHeight="1">
      <c r="A907" s="73"/>
      <c r="B907" s="73"/>
      <c r="C907" s="74"/>
      <c r="D907" s="74"/>
      <c r="E907" s="74"/>
      <c r="F907" s="74"/>
      <c r="G907" s="74"/>
      <c r="H907" s="74"/>
      <c r="I907" s="74"/>
      <c r="J907" s="74"/>
      <c r="K907" s="74"/>
      <c r="L907" s="75"/>
      <c r="M907" s="67"/>
      <c r="N907" s="76"/>
      <c r="O907" s="74"/>
      <c r="P907" s="74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65" customHeight="1">
      <c r="A908" s="73"/>
      <c r="B908" s="73"/>
      <c r="C908" s="74"/>
      <c r="D908" s="74"/>
      <c r="E908" s="74"/>
      <c r="F908" s="74"/>
      <c r="G908" s="74"/>
      <c r="H908" s="74"/>
      <c r="I908" s="74"/>
      <c r="J908" s="74"/>
      <c r="K908" s="74"/>
      <c r="L908" s="75"/>
      <c r="M908" s="67"/>
      <c r="N908" s="76"/>
      <c r="O908" s="74"/>
      <c r="P908" s="74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65" customHeight="1">
      <c r="A909" s="73"/>
      <c r="B909" s="73"/>
      <c r="C909" s="74"/>
      <c r="D909" s="74"/>
      <c r="E909" s="74"/>
      <c r="F909" s="74"/>
      <c r="G909" s="74"/>
      <c r="H909" s="74"/>
      <c r="I909" s="74"/>
      <c r="J909" s="74"/>
      <c r="K909" s="74"/>
      <c r="L909" s="75"/>
      <c r="M909" s="67"/>
      <c r="N909" s="76"/>
      <c r="O909" s="74"/>
      <c r="P909" s="74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65" customHeight="1">
      <c r="A910" s="73"/>
      <c r="B910" s="73"/>
      <c r="C910" s="74"/>
      <c r="D910" s="74"/>
      <c r="E910" s="74"/>
      <c r="F910" s="74"/>
      <c r="G910" s="74"/>
      <c r="H910" s="74"/>
      <c r="I910" s="74"/>
      <c r="J910" s="74"/>
      <c r="K910" s="74"/>
      <c r="L910" s="75"/>
      <c r="M910" s="67"/>
      <c r="N910" s="76"/>
      <c r="O910" s="74"/>
      <c r="P910" s="74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65" customHeight="1">
      <c r="A911" s="73"/>
      <c r="B911" s="73"/>
      <c r="C911" s="74"/>
      <c r="D911" s="74"/>
      <c r="E911" s="74"/>
      <c r="F911" s="74"/>
      <c r="G911" s="74"/>
      <c r="H911" s="74"/>
      <c r="I911" s="74"/>
      <c r="J911" s="74"/>
      <c r="K911" s="74"/>
      <c r="L911" s="75"/>
      <c r="M911" s="67"/>
      <c r="N911" s="76"/>
      <c r="O911" s="74"/>
      <c r="P911" s="74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65" customHeight="1">
      <c r="A912" s="73"/>
      <c r="B912" s="73"/>
      <c r="C912" s="74"/>
      <c r="D912" s="74"/>
      <c r="E912" s="74"/>
      <c r="F912" s="74"/>
      <c r="G912" s="74"/>
      <c r="H912" s="74"/>
      <c r="I912" s="74"/>
      <c r="J912" s="74"/>
      <c r="K912" s="74"/>
      <c r="L912" s="75"/>
      <c r="M912" s="67"/>
      <c r="N912" s="76"/>
      <c r="O912" s="74"/>
      <c r="P912" s="74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65" customHeight="1">
      <c r="A913" s="73"/>
      <c r="B913" s="73"/>
      <c r="C913" s="74"/>
      <c r="D913" s="74"/>
      <c r="E913" s="74"/>
      <c r="F913" s="74"/>
      <c r="G913" s="74"/>
      <c r="H913" s="74"/>
      <c r="I913" s="74"/>
      <c r="J913" s="74"/>
      <c r="K913" s="74"/>
      <c r="L913" s="75"/>
      <c r="M913" s="67"/>
      <c r="N913" s="76"/>
      <c r="O913" s="74"/>
      <c r="P913" s="74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65" customHeight="1">
      <c r="A914" s="73"/>
      <c r="B914" s="73"/>
      <c r="C914" s="74"/>
      <c r="D914" s="74"/>
      <c r="E914" s="74"/>
      <c r="F914" s="74"/>
      <c r="G914" s="74"/>
      <c r="H914" s="74"/>
      <c r="I914" s="74"/>
      <c r="J914" s="74"/>
      <c r="K914" s="74"/>
      <c r="L914" s="75"/>
      <c r="M914" s="67"/>
      <c r="N914" s="76"/>
      <c r="O914" s="74"/>
      <c r="P914" s="74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65" customHeight="1">
      <c r="A915" s="73"/>
      <c r="B915" s="73"/>
      <c r="C915" s="74"/>
      <c r="D915" s="74"/>
      <c r="E915" s="74"/>
      <c r="F915" s="74"/>
      <c r="G915" s="74"/>
      <c r="H915" s="74"/>
      <c r="I915" s="74"/>
      <c r="J915" s="74"/>
      <c r="K915" s="74"/>
      <c r="L915" s="75"/>
      <c r="M915" s="67"/>
      <c r="N915" s="76"/>
      <c r="O915" s="74"/>
      <c r="P915" s="74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65" customHeight="1">
      <c r="A916" s="73"/>
      <c r="B916" s="73"/>
      <c r="C916" s="74"/>
      <c r="D916" s="74"/>
      <c r="E916" s="74"/>
      <c r="F916" s="74"/>
      <c r="G916" s="74"/>
      <c r="H916" s="74"/>
      <c r="I916" s="74"/>
      <c r="J916" s="74"/>
      <c r="K916" s="74"/>
      <c r="L916" s="75"/>
      <c r="M916" s="67"/>
      <c r="N916" s="76"/>
      <c r="O916" s="74"/>
      <c r="P916" s="74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65" customHeight="1">
      <c r="A917" s="73"/>
      <c r="B917" s="73"/>
      <c r="C917" s="74"/>
      <c r="D917" s="74"/>
      <c r="E917" s="74"/>
      <c r="F917" s="74"/>
      <c r="G917" s="74"/>
      <c r="H917" s="74"/>
      <c r="I917" s="74"/>
      <c r="J917" s="74"/>
      <c r="K917" s="74"/>
      <c r="L917" s="75"/>
      <c r="M917" s="67"/>
      <c r="N917" s="76"/>
      <c r="O917" s="74"/>
      <c r="P917" s="74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65" customHeight="1">
      <c r="A918" s="73"/>
      <c r="B918" s="73"/>
      <c r="C918" s="74"/>
      <c r="D918" s="74"/>
      <c r="E918" s="74"/>
      <c r="F918" s="74"/>
      <c r="G918" s="74"/>
      <c r="H918" s="74"/>
      <c r="I918" s="74"/>
      <c r="J918" s="74"/>
      <c r="K918" s="74"/>
      <c r="L918" s="75"/>
      <c r="M918" s="67"/>
      <c r="N918" s="76"/>
      <c r="O918" s="74"/>
      <c r="P918" s="74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65" customHeight="1">
      <c r="A919" s="73"/>
      <c r="B919" s="73"/>
      <c r="C919" s="74"/>
      <c r="D919" s="74"/>
      <c r="E919" s="74"/>
      <c r="F919" s="74"/>
      <c r="G919" s="74"/>
      <c r="H919" s="74"/>
      <c r="I919" s="74"/>
      <c r="J919" s="74"/>
      <c r="K919" s="74"/>
      <c r="L919" s="75"/>
      <c r="M919" s="67"/>
      <c r="N919" s="76"/>
      <c r="O919" s="74"/>
      <c r="P919" s="74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65" customHeight="1">
      <c r="A920" s="73"/>
      <c r="B920" s="73"/>
      <c r="C920" s="74"/>
      <c r="D920" s="74"/>
      <c r="E920" s="74"/>
      <c r="F920" s="74"/>
      <c r="G920" s="74"/>
      <c r="H920" s="74"/>
      <c r="I920" s="74"/>
      <c r="J920" s="74"/>
      <c r="K920" s="74"/>
      <c r="L920" s="75"/>
      <c r="M920" s="67"/>
      <c r="N920" s="76"/>
      <c r="O920" s="74"/>
      <c r="P920" s="74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65" customHeight="1">
      <c r="A921" s="73"/>
      <c r="B921" s="73"/>
      <c r="C921" s="74"/>
      <c r="D921" s="74"/>
      <c r="E921" s="74"/>
      <c r="F921" s="74"/>
      <c r="G921" s="74"/>
      <c r="H921" s="74"/>
      <c r="I921" s="74"/>
      <c r="J921" s="74"/>
      <c r="K921" s="74"/>
      <c r="L921" s="75"/>
      <c r="M921" s="67"/>
      <c r="N921" s="76"/>
      <c r="O921" s="74"/>
      <c r="P921" s="74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65" customHeight="1">
      <c r="A922" s="73"/>
      <c r="B922" s="73"/>
      <c r="C922" s="74"/>
      <c r="D922" s="74"/>
      <c r="E922" s="74"/>
      <c r="F922" s="74"/>
      <c r="G922" s="74"/>
      <c r="H922" s="74"/>
      <c r="I922" s="74"/>
      <c r="J922" s="74"/>
      <c r="K922" s="74"/>
      <c r="L922" s="75"/>
      <c r="M922" s="67"/>
      <c r="N922" s="76"/>
      <c r="O922" s="74"/>
      <c r="P922" s="74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65" customHeight="1">
      <c r="A923" s="73"/>
      <c r="B923" s="73"/>
      <c r="C923" s="74"/>
      <c r="D923" s="74"/>
      <c r="E923" s="74"/>
      <c r="F923" s="74"/>
      <c r="G923" s="74"/>
      <c r="H923" s="74"/>
      <c r="I923" s="74"/>
      <c r="J923" s="74"/>
      <c r="K923" s="74"/>
      <c r="L923" s="75"/>
      <c r="M923" s="67"/>
      <c r="N923" s="76"/>
      <c r="O923" s="74"/>
      <c r="P923" s="74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65" customHeight="1">
      <c r="A924" s="73"/>
      <c r="B924" s="73"/>
      <c r="C924" s="74"/>
      <c r="D924" s="74"/>
      <c r="E924" s="74"/>
      <c r="F924" s="74"/>
      <c r="G924" s="74"/>
      <c r="H924" s="74"/>
      <c r="I924" s="74"/>
      <c r="J924" s="74"/>
      <c r="K924" s="74"/>
      <c r="L924" s="75"/>
      <c r="M924" s="67"/>
      <c r="N924" s="76"/>
      <c r="O924" s="74"/>
      <c r="P924" s="74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65" customHeight="1">
      <c r="A925" s="73"/>
      <c r="B925" s="73"/>
      <c r="C925" s="74"/>
      <c r="D925" s="74"/>
      <c r="E925" s="74"/>
      <c r="F925" s="74"/>
      <c r="G925" s="74"/>
      <c r="H925" s="74"/>
      <c r="I925" s="74"/>
      <c r="J925" s="74"/>
      <c r="K925" s="74"/>
      <c r="L925" s="75"/>
      <c r="M925" s="67"/>
      <c r="N925" s="76"/>
      <c r="O925" s="74"/>
      <c r="P925" s="74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65" customHeight="1">
      <c r="A926" s="73"/>
      <c r="B926" s="73"/>
      <c r="C926" s="74"/>
      <c r="D926" s="74"/>
      <c r="E926" s="74"/>
      <c r="F926" s="74"/>
      <c r="G926" s="74"/>
      <c r="H926" s="74"/>
      <c r="I926" s="74"/>
      <c r="J926" s="74"/>
      <c r="K926" s="74"/>
      <c r="L926" s="75"/>
      <c r="M926" s="67"/>
      <c r="N926" s="76"/>
      <c r="O926" s="74"/>
      <c r="P926" s="74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65" customHeight="1">
      <c r="A927" s="73"/>
      <c r="B927" s="73"/>
      <c r="C927" s="74"/>
      <c r="D927" s="74"/>
      <c r="E927" s="74"/>
      <c r="F927" s="74"/>
      <c r="G927" s="74"/>
      <c r="H927" s="74"/>
      <c r="I927" s="74"/>
      <c r="J927" s="74"/>
      <c r="K927" s="74"/>
      <c r="L927" s="75"/>
      <c r="M927" s="67"/>
      <c r="N927" s="76"/>
      <c r="O927" s="74"/>
      <c r="P927" s="74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65" customHeight="1">
      <c r="A928" s="73"/>
      <c r="B928" s="73"/>
      <c r="C928" s="74"/>
      <c r="D928" s="74"/>
      <c r="E928" s="74"/>
      <c r="F928" s="74"/>
      <c r="G928" s="74"/>
      <c r="H928" s="74"/>
      <c r="I928" s="74"/>
      <c r="J928" s="74"/>
      <c r="K928" s="74"/>
      <c r="L928" s="75"/>
      <c r="M928" s="67"/>
      <c r="N928" s="76"/>
      <c r="O928" s="74"/>
      <c r="P928" s="74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65" customHeight="1">
      <c r="A929" s="73"/>
      <c r="B929" s="73"/>
      <c r="C929" s="74"/>
      <c r="D929" s="74"/>
      <c r="E929" s="74"/>
      <c r="F929" s="74"/>
      <c r="G929" s="74"/>
      <c r="H929" s="74"/>
      <c r="I929" s="74"/>
      <c r="J929" s="74"/>
      <c r="K929" s="74"/>
      <c r="L929" s="75"/>
      <c r="M929" s="67"/>
      <c r="N929" s="76"/>
      <c r="O929" s="74"/>
      <c r="P929" s="74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65" customHeight="1">
      <c r="A930" s="73"/>
      <c r="B930" s="73"/>
      <c r="C930" s="74"/>
      <c r="D930" s="74"/>
      <c r="E930" s="74"/>
      <c r="F930" s="74"/>
      <c r="G930" s="74"/>
      <c r="H930" s="74"/>
      <c r="I930" s="74"/>
      <c r="J930" s="74"/>
      <c r="K930" s="74"/>
      <c r="L930" s="75"/>
      <c r="M930" s="67"/>
      <c r="N930" s="76"/>
      <c r="O930" s="74"/>
      <c r="P930" s="74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65" customHeight="1">
      <c r="A931" s="73"/>
      <c r="B931" s="73"/>
      <c r="C931" s="74"/>
      <c r="D931" s="74"/>
      <c r="E931" s="74"/>
      <c r="F931" s="74"/>
      <c r="G931" s="74"/>
      <c r="H931" s="74"/>
      <c r="I931" s="74"/>
      <c r="J931" s="74"/>
      <c r="K931" s="74"/>
      <c r="L931" s="75"/>
      <c r="M931" s="67"/>
      <c r="N931" s="76"/>
      <c r="O931" s="74"/>
      <c r="P931" s="74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65" customHeight="1">
      <c r="A932" s="73"/>
      <c r="B932" s="73"/>
      <c r="C932" s="74"/>
      <c r="D932" s="74"/>
      <c r="E932" s="74"/>
      <c r="F932" s="74"/>
      <c r="G932" s="74"/>
      <c r="H932" s="74"/>
      <c r="I932" s="74"/>
      <c r="J932" s="74"/>
      <c r="K932" s="74"/>
      <c r="L932" s="75"/>
      <c r="M932" s="67"/>
      <c r="N932" s="76"/>
      <c r="O932" s="74"/>
      <c r="P932" s="74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65" customHeight="1">
      <c r="A933" s="73"/>
      <c r="B933" s="73"/>
      <c r="C933" s="74"/>
      <c r="D933" s="74"/>
      <c r="E933" s="74"/>
      <c r="F933" s="74"/>
      <c r="G933" s="74"/>
      <c r="H933" s="74"/>
      <c r="I933" s="74"/>
      <c r="J933" s="74"/>
      <c r="K933" s="74"/>
      <c r="L933" s="75"/>
      <c r="M933" s="67"/>
      <c r="N933" s="76"/>
      <c r="O933" s="74"/>
      <c r="P933" s="74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65" customHeight="1">
      <c r="A934" s="73"/>
      <c r="B934" s="73"/>
      <c r="C934" s="74"/>
      <c r="D934" s="74"/>
      <c r="E934" s="74"/>
      <c r="F934" s="74"/>
      <c r="G934" s="74"/>
      <c r="H934" s="74"/>
      <c r="I934" s="74"/>
      <c r="J934" s="74"/>
      <c r="K934" s="74"/>
      <c r="L934" s="75"/>
      <c r="M934" s="67"/>
      <c r="N934" s="76"/>
      <c r="O934" s="74"/>
      <c r="P934" s="74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65" customHeight="1">
      <c r="A935" s="73"/>
      <c r="B935" s="73"/>
      <c r="C935" s="74"/>
      <c r="D935" s="74"/>
      <c r="E935" s="74"/>
      <c r="F935" s="74"/>
      <c r="G935" s="74"/>
      <c r="H935" s="74"/>
      <c r="I935" s="74"/>
      <c r="J935" s="74"/>
      <c r="K935" s="74"/>
      <c r="L935" s="75"/>
      <c r="M935" s="67"/>
      <c r="N935" s="76"/>
      <c r="O935" s="74"/>
      <c r="P935" s="74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65" customHeight="1">
      <c r="A936" s="73"/>
      <c r="B936" s="73"/>
      <c r="C936" s="74"/>
      <c r="D936" s="74"/>
      <c r="E936" s="74"/>
      <c r="F936" s="74"/>
      <c r="G936" s="74"/>
      <c r="H936" s="74"/>
      <c r="I936" s="74"/>
      <c r="J936" s="74"/>
      <c r="K936" s="74"/>
      <c r="L936" s="75"/>
      <c r="M936" s="67"/>
      <c r="N936" s="76"/>
      <c r="O936" s="74"/>
      <c r="P936" s="74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65" customHeight="1">
      <c r="A937" s="73"/>
      <c r="B937" s="73"/>
      <c r="C937" s="74"/>
      <c r="D937" s="74"/>
      <c r="E937" s="74"/>
      <c r="F937" s="74"/>
      <c r="G937" s="74"/>
      <c r="H937" s="74"/>
      <c r="I937" s="74"/>
      <c r="J937" s="74"/>
      <c r="K937" s="74"/>
      <c r="L937" s="75"/>
      <c r="M937" s="67"/>
      <c r="N937" s="76"/>
      <c r="O937" s="74"/>
      <c r="P937" s="74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65" customHeight="1">
      <c r="A938" s="73"/>
      <c r="B938" s="73"/>
      <c r="C938" s="74"/>
      <c r="D938" s="74"/>
      <c r="E938" s="74"/>
      <c r="F938" s="74"/>
      <c r="G938" s="74"/>
      <c r="H938" s="74"/>
      <c r="I938" s="74"/>
      <c r="J938" s="74"/>
      <c r="K938" s="74"/>
      <c r="L938" s="75"/>
      <c r="M938" s="67"/>
      <c r="N938" s="76"/>
      <c r="O938" s="74"/>
      <c r="P938" s="74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65" customHeight="1">
      <c r="A939" s="73"/>
      <c r="B939" s="73"/>
      <c r="C939" s="74"/>
      <c r="D939" s="74"/>
      <c r="E939" s="74"/>
      <c r="F939" s="74"/>
      <c r="G939" s="74"/>
      <c r="H939" s="74"/>
      <c r="I939" s="74"/>
      <c r="J939" s="74"/>
      <c r="K939" s="74"/>
      <c r="L939" s="75"/>
      <c r="M939" s="67"/>
      <c r="N939" s="76"/>
      <c r="O939" s="74"/>
      <c r="P939" s="74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65" customHeight="1">
      <c r="A940" s="73"/>
      <c r="B940" s="73"/>
      <c r="C940" s="74"/>
      <c r="D940" s="74"/>
      <c r="E940" s="74"/>
      <c r="F940" s="74"/>
      <c r="G940" s="74"/>
      <c r="H940" s="74"/>
      <c r="I940" s="74"/>
      <c r="J940" s="74"/>
      <c r="K940" s="74"/>
      <c r="L940" s="75"/>
      <c r="M940" s="67"/>
      <c r="N940" s="76"/>
      <c r="O940" s="74"/>
      <c r="P940" s="74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65" customHeight="1">
      <c r="A941" s="73"/>
      <c r="B941" s="73"/>
      <c r="C941" s="74"/>
      <c r="D941" s="74"/>
      <c r="E941" s="74"/>
      <c r="F941" s="74"/>
      <c r="G941" s="74"/>
      <c r="H941" s="74"/>
      <c r="I941" s="74"/>
      <c r="J941" s="74"/>
      <c r="K941" s="74"/>
      <c r="L941" s="75"/>
      <c r="M941" s="67"/>
      <c r="N941" s="76"/>
      <c r="O941" s="74"/>
      <c r="P941" s="74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65" customHeight="1">
      <c r="A942" s="73"/>
      <c r="B942" s="73"/>
      <c r="C942" s="74"/>
      <c r="D942" s="74"/>
      <c r="E942" s="74"/>
      <c r="F942" s="74"/>
      <c r="G942" s="74"/>
      <c r="H942" s="74"/>
      <c r="I942" s="74"/>
      <c r="J942" s="74"/>
      <c r="K942" s="74"/>
      <c r="L942" s="75"/>
      <c r="M942" s="67"/>
      <c r="N942" s="76"/>
      <c r="O942" s="74"/>
      <c r="P942" s="74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65" customHeight="1">
      <c r="A943" s="73"/>
      <c r="B943" s="73"/>
      <c r="C943" s="74"/>
      <c r="D943" s="74"/>
      <c r="E943" s="74"/>
      <c r="F943" s="74"/>
      <c r="G943" s="74"/>
      <c r="H943" s="74"/>
      <c r="I943" s="74"/>
      <c r="J943" s="74"/>
      <c r="K943" s="74"/>
      <c r="L943" s="75"/>
      <c r="M943" s="67"/>
      <c r="N943" s="76"/>
      <c r="O943" s="74"/>
      <c r="P943" s="74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65" customHeight="1">
      <c r="A944" s="73"/>
      <c r="B944" s="73"/>
      <c r="C944" s="74"/>
      <c r="D944" s="74"/>
      <c r="E944" s="74"/>
      <c r="F944" s="74"/>
      <c r="G944" s="74"/>
      <c r="H944" s="74"/>
      <c r="I944" s="74"/>
      <c r="J944" s="74"/>
      <c r="K944" s="74"/>
      <c r="L944" s="75"/>
      <c r="M944" s="67"/>
      <c r="N944" s="76"/>
      <c r="O944" s="74"/>
      <c r="P944" s="74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65" customHeight="1">
      <c r="A945" s="73"/>
      <c r="B945" s="73"/>
      <c r="C945" s="74"/>
      <c r="D945" s="74"/>
      <c r="E945" s="74"/>
      <c r="F945" s="74"/>
      <c r="G945" s="74"/>
      <c r="H945" s="74"/>
      <c r="I945" s="74"/>
      <c r="J945" s="74"/>
      <c r="K945" s="74"/>
      <c r="L945" s="75"/>
      <c r="M945" s="67"/>
      <c r="N945" s="76"/>
      <c r="O945" s="74"/>
      <c r="P945" s="74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65" customHeight="1">
      <c r="A946" s="73"/>
      <c r="B946" s="73"/>
      <c r="C946" s="74"/>
      <c r="D946" s="74"/>
      <c r="E946" s="74"/>
      <c r="F946" s="74"/>
      <c r="G946" s="74"/>
      <c r="H946" s="74"/>
      <c r="I946" s="74"/>
      <c r="J946" s="74"/>
      <c r="K946" s="74"/>
      <c r="L946" s="75"/>
      <c r="M946" s="67"/>
      <c r="N946" s="76"/>
      <c r="O946" s="74"/>
      <c r="P946" s="74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65" customHeight="1">
      <c r="A947" s="73"/>
      <c r="B947" s="73"/>
      <c r="C947" s="74"/>
      <c r="D947" s="74"/>
      <c r="E947" s="74"/>
      <c r="F947" s="74"/>
      <c r="G947" s="74"/>
      <c r="H947" s="74"/>
      <c r="I947" s="74"/>
      <c r="J947" s="74"/>
      <c r="K947" s="74"/>
      <c r="L947" s="75"/>
      <c r="M947" s="67"/>
      <c r="N947" s="76"/>
      <c r="O947" s="74"/>
      <c r="P947" s="74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65" customHeight="1">
      <c r="A948" s="73"/>
      <c r="B948" s="73"/>
      <c r="C948" s="74"/>
      <c r="D948" s="74"/>
      <c r="E948" s="74"/>
      <c r="F948" s="74"/>
      <c r="G948" s="74"/>
      <c r="H948" s="74"/>
      <c r="I948" s="74"/>
      <c r="J948" s="74"/>
      <c r="K948" s="74"/>
      <c r="L948" s="75"/>
      <c r="M948" s="67"/>
      <c r="N948" s="76"/>
      <c r="O948" s="74"/>
      <c r="P948" s="74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65" customHeight="1">
      <c r="A949" s="73"/>
      <c r="B949" s="73"/>
      <c r="C949" s="74"/>
      <c r="D949" s="74"/>
      <c r="E949" s="74"/>
      <c r="F949" s="74"/>
      <c r="G949" s="74"/>
      <c r="H949" s="74"/>
      <c r="I949" s="74"/>
      <c r="J949" s="74"/>
      <c r="K949" s="74"/>
      <c r="L949" s="75"/>
      <c r="M949" s="67"/>
      <c r="N949" s="76"/>
      <c r="O949" s="74"/>
      <c r="P949" s="74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65" customHeight="1">
      <c r="A950" s="73"/>
      <c r="B950" s="73"/>
      <c r="C950" s="74"/>
      <c r="D950" s="74"/>
      <c r="E950" s="74"/>
      <c r="F950" s="74"/>
      <c r="G950" s="74"/>
      <c r="H950" s="74"/>
      <c r="I950" s="74"/>
      <c r="J950" s="74"/>
      <c r="K950" s="74"/>
      <c r="L950" s="75"/>
      <c r="M950" s="67"/>
      <c r="N950" s="76"/>
      <c r="O950" s="74"/>
      <c r="P950" s="74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65" customHeight="1">
      <c r="A951" s="73"/>
      <c r="B951" s="73"/>
      <c r="C951" s="74"/>
      <c r="D951" s="74"/>
      <c r="E951" s="74"/>
      <c r="F951" s="74"/>
      <c r="G951" s="74"/>
      <c r="H951" s="74"/>
      <c r="I951" s="74"/>
      <c r="J951" s="74"/>
      <c r="K951" s="74"/>
      <c r="L951" s="75"/>
      <c r="M951" s="67"/>
      <c r="N951" s="76"/>
      <c r="O951" s="74"/>
      <c r="P951" s="74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65" customHeight="1">
      <c r="A952" s="73"/>
      <c r="B952" s="73"/>
      <c r="C952" s="74"/>
      <c r="D952" s="74"/>
      <c r="E952" s="74"/>
      <c r="F952" s="74"/>
      <c r="G952" s="74"/>
      <c r="H952" s="74"/>
      <c r="I952" s="74"/>
      <c r="J952" s="74"/>
      <c r="K952" s="74"/>
      <c r="L952" s="75"/>
      <c r="M952" s="67"/>
      <c r="N952" s="76"/>
      <c r="O952" s="74"/>
      <c r="P952" s="74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65" customHeight="1">
      <c r="A953" s="73"/>
      <c r="B953" s="73"/>
      <c r="C953" s="74"/>
      <c r="D953" s="74"/>
      <c r="E953" s="74"/>
      <c r="F953" s="74"/>
      <c r="G953" s="74"/>
      <c r="H953" s="74"/>
      <c r="I953" s="74"/>
      <c r="J953" s="74"/>
      <c r="K953" s="74"/>
      <c r="L953" s="75"/>
      <c r="M953" s="67"/>
      <c r="N953" s="76"/>
      <c r="O953" s="74"/>
      <c r="P953" s="74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65" customHeight="1">
      <c r="A954" s="73"/>
      <c r="B954" s="73"/>
      <c r="C954" s="74"/>
      <c r="D954" s="74"/>
      <c r="E954" s="74"/>
      <c r="F954" s="74"/>
      <c r="G954" s="74"/>
      <c r="H954" s="74"/>
      <c r="I954" s="74"/>
      <c r="J954" s="74"/>
      <c r="K954" s="74"/>
      <c r="L954" s="75"/>
      <c r="M954" s="67"/>
      <c r="N954" s="76"/>
      <c r="O954" s="74"/>
      <c r="P954" s="74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65" customHeight="1">
      <c r="A955" s="73"/>
      <c r="B955" s="73"/>
      <c r="C955" s="74"/>
      <c r="D955" s="74"/>
      <c r="E955" s="74"/>
      <c r="F955" s="74"/>
      <c r="G955" s="74"/>
      <c r="H955" s="74"/>
      <c r="I955" s="74"/>
      <c r="J955" s="74"/>
      <c r="K955" s="74"/>
      <c r="L955" s="75"/>
      <c r="M955" s="67"/>
      <c r="N955" s="76"/>
      <c r="O955" s="74"/>
      <c r="P955" s="74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65" customHeight="1">
      <c r="A956" s="73"/>
      <c r="B956" s="73"/>
      <c r="C956" s="74"/>
      <c r="D956" s="74"/>
      <c r="E956" s="74"/>
      <c r="F956" s="74"/>
      <c r="G956" s="74"/>
      <c r="H956" s="74"/>
      <c r="I956" s="74"/>
      <c r="J956" s="74"/>
      <c r="K956" s="74"/>
      <c r="L956" s="75"/>
      <c r="M956" s="67"/>
      <c r="N956" s="76"/>
      <c r="O956" s="74"/>
      <c r="P956" s="74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65" customHeight="1">
      <c r="A957" s="73"/>
      <c r="B957" s="73"/>
      <c r="C957" s="74"/>
      <c r="D957" s="74"/>
      <c r="E957" s="74"/>
      <c r="F957" s="74"/>
      <c r="G957" s="74"/>
      <c r="H957" s="74"/>
      <c r="I957" s="74"/>
      <c r="J957" s="74"/>
      <c r="K957" s="74"/>
      <c r="L957" s="75"/>
      <c r="M957" s="67"/>
      <c r="N957" s="76"/>
      <c r="O957" s="74"/>
      <c r="P957" s="74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65" customHeight="1">
      <c r="A958" s="73"/>
      <c r="B958" s="73"/>
      <c r="C958" s="74"/>
      <c r="D958" s="74"/>
      <c r="E958" s="74"/>
      <c r="F958" s="74"/>
      <c r="G958" s="74"/>
      <c r="H958" s="74"/>
      <c r="I958" s="74"/>
      <c r="J958" s="74"/>
      <c r="K958" s="74"/>
      <c r="L958" s="75"/>
      <c r="M958" s="67"/>
      <c r="N958" s="76"/>
      <c r="O958" s="74"/>
      <c r="P958" s="74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65" customHeight="1">
      <c r="A959" s="73"/>
      <c r="B959" s="73"/>
      <c r="C959" s="74"/>
      <c r="D959" s="74"/>
      <c r="E959" s="74"/>
      <c r="F959" s="74"/>
      <c r="G959" s="74"/>
      <c r="H959" s="74"/>
      <c r="I959" s="74"/>
      <c r="J959" s="74"/>
      <c r="K959" s="74"/>
      <c r="L959" s="75"/>
      <c r="M959" s="67"/>
      <c r="N959" s="76"/>
      <c r="O959" s="74"/>
      <c r="P959" s="74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65" customHeight="1">
      <c r="A960" s="73"/>
      <c r="B960" s="73"/>
      <c r="C960" s="74"/>
      <c r="D960" s="74"/>
      <c r="E960" s="74"/>
      <c r="F960" s="74"/>
      <c r="G960" s="74"/>
      <c r="H960" s="74"/>
      <c r="I960" s="74"/>
      <c r="J960" s="74"/>
      <c r="K960" s="74"/>
      <c r="L960" s="75"/>
      <c r="M960" s="67"/>
      <c r="N960" s="76"/>
      <c r="O960" s="74"/>
      <c r="P960" s="74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65" customHeight="1">
      <c r="A961" s="73"/>
      <c r="B961" s="73"/>
      <c r="C961" s="74"/>
      <c r="D961" s="74"/>
      <c r="E961" s="74"/>
      <c r="F961" s="74"/>
      <c r="G961" s="74"/>
      <c r="H961" s="74"/>
      <c r="I961" s="74"/>
      <c r="J961" s="74"/>
      <c r="K961" s="74"/>
      <c r="L961" s="75"/>
      <c r="M961" s="67"/>
      <c r="N961" s="76"/>
      <c r="O961" s="74"/>
      <c r="P961" s="74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65" customHeight="1">
      <c r="A962" s="73"/>
      <c r="B962" s="73"/>
      <c r="C962" s="74"/>
      <c r="D962" s="74"/>
      <c r="E962" s="74"/>
      <c r="F962" s="74"/>
      <c r="G962" s="74"/>
      <c r="H962" s="74"/>
      <c r="I962" s="74"/>
      <c r="J962" s="74"/>
      <c r="K962" s="74"/>
      <c r="L962" s="75"/>
      <c r="M962" s="67"/>
      <c r="N962" s="76"/>
      <c r="O962" s="74"/>
      <c r="P962" s="74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65" customHeight="1">
      <c r="A963" s="73"/>
      <c r="B963" s="73"/>
      <c r="C963" s="74"/>
      <c r="D963" s="74"/>
      <c r="E963" s="74"/>
      <c r="F963" s="74"/>
      <c r="G963" s="74"/>
      <c r="H963" s="74"/>
      <c r="I963" s="74"/>
      <c r="J963" s="74"/>
      <c r="K963" s="74"/>
      <c r="L963" s="75"/>
      <c r="M963" s="67"/>
      <c r="N963" s="76"/>
      <c r="O963" s="74"/>
      <c r="P963" s="74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65" customHeight="1">
      <c r="A964" s="73"/>
      <c r="B964" s="73"/>
      <c r="C964" s="74"/>
      <c r="D964" s="74"/>
      <c r="E964" s="74"/>
      <c r="F964" s="74"/>
      <c r="G964" s="74"/>
      <c r="H964" s="74"/>
      <c r="I964" s="74"/>
      <c r="J964" s="74"/>
      <c r="K964" s="74"/>
      <c r="L964" s="75"/>
      <c r="M964" s="67"/>
      <c r="N964" s="76"/>
      <c r="O964" s="74"/>
      <c r="P964" s="74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65" customHeight="1">
      <c r="A965" s="73"/>
      <c r="B965" s="73"/>
      <c r="C965" s="74"/>
      <c r="D965" s="74"/>
      <c r="E965" s="74"/>
      <c r="F965" s="74"/>
      <c r="G965" s="74"/>
      <c r="H965" s="74"/>
      <c r="I965" s="74"/>
      <c r="J965" s="74"/>
      <c r="K965" s="74"/>
      <c r="L965" s="75"/>
      <c r="M965" s="67"/>
      <c r="N965" s="76"/>
      <c r="O965" s="74"/>
      <c r="P965" s="74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65" customHeight="1">
      <c r="A966" s="73"/>
      <c r="B966" s="73"/>
      <c r="C966" s="74"/>
      <c r="D966" s="74"/>
      <c r="E966" s="74"/>
      <c r="F966" s="74"/>
      <c r="G966" s="74"/>
      <c r="H966" s="74"/>
      <c r="I966" s="74"/>
      <c r="J966" s="74"/>
      <c r="K966" s="74"/>
      <c r="L966" s="75"/>
      <c r="M966" s="67"/>
      <c r="N966" s="76"/>
      <c r="O966" s="74"/>
      <c r="P966" s="74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65" customHeight="1">
      <c r="A967" s="73"/>
      <c r="B967" s="73"/>
      <c r="C967" s="74"/>
      <c r="D967" s="74"/>
      <c r="E967" s="74"/>
      <c r="F967" s="74"/>
      <c r="G967" s="74"/>
      <c r="H967" s="74"/>
      <c r="I967" s="74"/>
      <c r="J967" s="74"/>
      <c r="K967" s="74"/>
      <c r="L967" s="75"/>
      <c r="M967" s="67"/>
      <c r="N967" s="76"/>
      <c r="O967" s="74"/>
      <c r="P967" s="74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65" customHeight="1">
      <c r="A968" s="73"/>
      <c r="B968" s="73"/>
      <c r="C968" s="74"/>
      <c r="D968" s="74"/>
      <c r="E968" s="74"/>
      <c r="F968" s="74"/>
      <c r="G968" s="74"/>
      <c r="H968" s="74"/>
      <c r="I968" s="74"/>
      <c r="J968" s="74"/>
      <c r="K968" s="74"/>
      <c r="L968" s="75"/>
      <c r="M968" s="67"/>
      <c r="N968" s="76"/>
      <c r="O968" s="74"/>
      <c r="P968" s="74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65" customHeight="1">
      <c r="A969" s="73"/>
      <c r="B969" s="73"/>
      <c r="C969" s="74"/>
      <c r="D969" s="74"/>
      <c r="E969" s="74"/>
      <c r="F969" s="74"/>
      <c r="G969" s="74"/>
      <c r="H969" s="74"/>
      <c r="I969" s="74"/>
      <c r="J969" s="74"/>
      <c r="K969" s="74"/>
      <c r="L969" s="75"/>
      <c r="M969" s="67"/>
      <c r="N969" s="76"/>
      <c r="O969" s="74"/>
      <c r="P969" s="74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65" customHeight="1">
      <c r="A970" s="73"/>
      <c r="B970" s="73"/>
      <c r="C970" s="74"/>
      <c r="D970" s="74"/>
      <c r="E970" s="74"/>
      <c r="F970" s="74"/>
      <c r="G970" s="74"/>
      <c r="H970" s="74"/>
      <c r="I970" s="74"/>
      <c r="J970" s="74"/>
      <c r="K970" s="74"/>
      <c r="L970" s="75"/>
      <c r="M970" s="67"/>
      <c r="N970" s="76"/>
      <c r="O970" s="74"/>
      <c r="P970" s="74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65" customHeight="1">
      <c r="A971" s="73"/>
      <c r="B971" s="73"/>
      <c r="C971" s="74"/>
      <c r="D971" s="74"/>
      <c r="E971" s="74"/>
      <c r="F971" s="74"/>
      <c r="G971" s="74"/>
      <c r="H971" s="74"/>
      <c r="I971" s="74"/>
      <c r="J971" s="74"/>
      <c r="K971" s="74"/>
      <c r="L971" s="75"/>
      <c r="M971" s="67"/>
      <c r="N971" s="76"/>
      <c r="O971" s="74"/>
      <c r="P971" s="74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65" customHeight="1">
      <c r="A972" s="73"/>
      <c r="B972" s="73"/>
      <c r="C972" s="74"/>
      <c r="D972" s="74"/>
      <c r="E972" s="74"/>
      <c r="F972" s="74"/>
      <c r="G972" s="74"/>
      <c r="H972" s="74"/>
      <c r="I972" s="74"/>
      <c r="J972" s="74"/>
      <c r="K972" s="74"/>
      <c r="L972" s="75"/>
      <c r="M972" s="67"/>
      <c r="N972" s="76"/>
      <c r="O972" s="74"/>
      <c r="P972" s="74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65" customHeight="1">
      <c r="A973" s="73"/>
      <c r="B973" s="73"/>
      <c r="C973" s="74"/>
      <c r="D973" s="74"/>
      <c r="E973" s="74"/>
      <c r="F973" s="74"/>
      <c r="G973" s="74"/>
      <c r="H973" s="74"/>
      <c r="I973" s="74"/>
      <c r="J973" s="74"/>
      <c r="K973" s="74"/>
      <c r="L973" s="75"/>
      <c r="M973" s="67"/>
      <c r="N973" s="76"/>
      <c r="O973" s="74"/>
      <c r="P973" s="74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65" customHeight="1">
      <c r="A974" s="73"/>
      <c r="B974" s="73"/>
      <c r="C974" s="74"/>
      <c r="D974" s="74"/>
      <c r="E974" s="74"/>
      <c r="F974" s="74"/>
      <c r="G974" s="74"/>
      <c r="H974" s="74"/>
      <c r="I974" s="74"/>
      <c r="J974" s="74"/>
      <c r="K974" s="74"/>
      <c r="L974" s="75"/>
      <c r="M974" s="67"/>
      <c r="N974" s="76"/>
      <c r="O974" s="74"/>
      <c r="P974" s="74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65" customHeight="1">
      <c r="A975" s="73"/>
      <c r="B975" s="73"/>
      <c r="C975" s="74"/>
      <c r="D975" s="74"/>
      <c r="E975" s="74"/>
      <c r="F975" s="74"/>
      <c r="G975" s="74"/>
      <c r="H975" s="74"/>
      <c r="I975" s="74"/>
      <c r="J975" s="74"/>
      <c r="K975" s="74"/>
      <c r="L975" s="75"/>
      <c r="M975" s="67"/>
      <c r="N975" s="76"/>
      <c r="O975" s="74"/>
      <c r="P975" s="74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65" customHeight="1">
      <c r="A976" s="73"/>
      <c r="B976" s="73"/>
      <c r="C976" s="74"/>
      <c r="D976" s="74"/>
      <c r="E976" s="74"/>
      <c r="F976" s="74"/>
      <c r="G976" s="74"/>
      <c r="H976" s="74"/>
      <c r="I976" s="74"/>
      <c r="J976" s="74"/>
      <c r="K976" s="74"/>
      <c r="L976" s="75"/>
      <c r="M976" s="67"/>
      <c r="N976" s="76"/>
      <c r="O976" s="74"/>
      <c r="P976" s="74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65" customHeight="1">
      <c r="A977" s="73"/>
      <c r="B977" s="73"/>
      <c r="C977" s="74"/>
      <c r="D977" s="74"/>
      <c r="E977" s="74"/>
      <c r="F977" s="74"/>
      <c r="G977" s="74"/>
      <c r="H977" s="74"/>
      <c r="I977" s="74"/>
      <c r="J977" s="74"/>
      <c r="K977" s="74"/>
      <c r="L977" s="75"/>
      <c r="M977" s="67"/>
      <c r="N977" s="76"/>
      <c r="O977" s="74"/>
      <c r="P977" s="74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65" customHeight="1">
      <c r="A978" s="73"/>
      <c r="B978" s="73"/>
      <c r="C978" s="74"/>
      <c r="D978" s="74"/>
      <c r="E978" s="74"/>
      <c r="F978" s="74"/>
      <c r="G978" s="74"/>
      <c r="H978" s="74"/>
      <c r="I978" s="74"/>
      <c r="J978" s="74"/>
      <c r="K978" s="74"/>
      <c r="L978" s="75"/>
      <c r="M978" s="67"/>
      <c r="N978" s="76"/>
      <c r="O978" s="74"/>
      <c r="P978" s="74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65" customHeight="1">
      <c r="A979" s="73"/>
      <c r="B979" s="73"/>
      <c r="C979" s="74"/>
      <c r="D979" s="74"/>
      <c r="E979" s="74"/>
      <c r="F979" s="74"/>
      <c r="G979" s="74"/>
      <c r="H979" s="74"/>
      <c r="I979" s="74"/>
      <c r="J979" s="74"/>
      <c r="K979" s="74"/>
      <c r="L979" s="75"/>
      <c r="M979" s="67"/>
      <c r="N979" s="76"/>
      <c r="O979" s="74"/>
      <c r="P979" s="74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65" customHeight="1">
      <c r="A980" s="73"/>
      <c r="B980" s="73"/>
      <c r="C980" s="74"/>
      <c r="D980" s="74"/>
      <c r="E980" s="74"/>
      <c r="F980" s="74"/>
      <c r="G980" s="74"/>
      <c r="H980" s="74"/>
      <c r="I980" s="74"/>
      <c r="J980" s="74"/>
      <c r="K980" s="74"/>
      <c r="L980" s="75"/>
      <c r="M980" s="67"/>
      <c r="N980" s="76"/>
      <c r="O980" s="74"/>
      <c r="P980" s="74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65" customHeight="1">
      <c r="A981" s="73"/>
      <c r="B981" s="73"/>
      <c r="C981" s="74"/>
      <c r="D981" s="74"/>
      <c r="E981" s="74"/>
      <c r="F981" s="74"/>
      <c r="G981" s="74"/>
      <c r="H981" s="74"/>
      <c r="I981" s="74"/>
      <c r="J981" s="74"/>
      <c r="K981" s="74"/>
      <c r="L981" s="75"/>
      <c r="M981" s="67"/>
      <c r="N981" s="76"/>
      <c r="O981" s="74"/>
      <c r="P981" s="74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65" customHeight="1">
      <c r="A982" s="73"/>
      <c r="B982" s="73"/>
      <c r="C982" s="74"/>
      <c r="D982" s="74"/>
      <c r="E982" s="74"/>
      <c r="F982" s="74"/>
      <c r="G982" s="74"/>
      <c r="H982" s="74"/>
      <c r="I982" s="74"/>
      <c r="J982" s="74"/>
      <c r="K982" s="74"/>
      <c r="L982" s="75"/>
      <c r="M982" s="67"/>
      <c r="N982" s="76"/>
      <c r="O982" s="74"/>
      <c r="P982" s="74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65" customHeight="1">
      <c r="A983" s="73"/>
      <c r="B983" s="73"/>
      <c r="C983" s="74"/>
      <c r="D983" s="74"/>
      <c r="E983" s="74"/>
      <c r="F983" s="74"/>
      <c r="G983" s="74"/>
      <c r="H983" s="74"/>
      <c r="I983" s="74"/>
      <c r="J983" s="74"/>
      <c r="K983" s="74"/>
      <c r="L983" s="75"/>
      <c r="M983" s="67"/>
      <c r="N983" s="76"/>
      <c r="O983" s="74"/>
      <c r="P983" s="74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65" customHeight="1">
      <c r="A984" s="73"/>
      <c r="B984" s="73"/>
      <c r="C984" s="74"/>
      <c r="D984" s="74"/>
      <c r="E984" s="74"/>
      <c r="F984" s="74"/>
      <c r="G984" s="74"/>
      <c r="H984" s="74"/>
      <c r="I984" s="74"/>
      <c r="J984" s="74"/>
      <c r="K984" s="74"/>
      <c r="L984" s="75"/>
      <c r="M984" s="67"/>
      <c r="N984" s="76"/>
      <c r="O984" s="74"/>
      <c r="P984" s="74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65" customHeight="1">
      <c r="A985" s="73"/>
      <c r="B985" s="73"/>
      <c r="C985" s="74"/>
      <c r="D985" s="74"/>
      <c r="E985" s="74"/>
      <c r="F985" s="74"/>
      <c r="G985" s="74"/>
      <c r="H985" s="74"/>
      <c r="I985" s="74"/>
      <c r="J985" s="74"/>
      <c r="K985" s="74"/>
      <c r="L985" s="75"/>
      <c r="M985" s="67"/>
      <c r="N985" s="76"/>
      <c r="O985" s="74"/>
      <c r="P985" s="74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65" customHeight="1">
      <c r="A986" s="73"/>
      <c r="B986" s="73"/>
      <c r="C986" s="74"/>
      <c r="D986" s="74"/>
      <c r="E986" s="74"/>
      <c r="F986" s="74"/>
      <c r="G986" s="74"/>
      <c r="H986" s="74"/>
      <c r="I986" s="74"/>
      <c r="J986" s="74"/>
      <c r="K986" s="74"/>
      <c r="L986" s="75"/>
      <c r="M986" s="67"/>
      <c r="N986" s="76"/>
      <c r="O986" s="74"/>
      <c r="P986" s="74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65" customHeight="1">
      <c r="A987" s="73"/>
      <c r="B987" s="73"/>
      <c r="C987" s="74"/>
      <c r="D987" s="74"/>
      <c r="E987" s="74"/>
      <c r="F987" s="74"/>
      <c r="G987" s="74"/>
      <c r="H987" s="74"/>
      <c r="I987" s="74"/>
      <c r="J987" s="74"/>
      <c r="K987" s="74"/>
      <c r="L987" s="75"/>
      <c r="M987" s="67"/>
      <c r="N987" s="76"/>
      <c r="O987" s="74"/>
      <c r="P987" s="74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65" customHeight="1">
      <c r="A988" s="73"/>
      <c r="B988" s="73"/>
      <c r="C988" s="74"/>
      <c r="D988" s="74"/>
      <c r="E988" s="74"/>
      <c r="F988" s="74"/>
      <c r="G988" s="74"/>
      <c r="H988" s="74"/>
      <c r="I988" s="74"/>
      <c r="J988" s="74"/>
      <c r="K988" s="74"/>
      <c r="L988" s="75"/>
      <c r="M988" s="67"/>
      <c r="N988" s="76"/>
      <c r="O988" s="74"/>
      <c r="P988" s="74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65" customHeight="1">
      <c r="A989" s="73"/>
      <c r="B989" s="73"/>
      <c r="C989" s="74"/>
      <c r="D989" s="74"/>
      <c r="E989" s="74"/>
      <c r="F989" s="74"/>
      <c r="G989" s="74"/>
      <c r="H989" s="74"/>
      <c r="I989" s="74"/>
      <c r="J989" s="74"/>
      <c r="K989" s="74"/>
      <c r="L989" s="75"/>
      <c r="M989" s="67"/>
      <c r="N989" s="76"/>
      <c r="O989" s="74"/>
      <c r="P989" s="74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65" customHeight="1">
      <c r="A990" s="73"/>
      <c r="B990" s="73"/>
      <c r="C990" s="74"/>
      <c r="D990" s="74"/>
      <c r="E990" s="74"/>
      <c r="F990" s="74"/>
      <c r="G990" s="74"/>
      <c r="H990" s="74"/>
      <c r="I990" s="74"/>
      <c r="J990" s="74"/>
      <c r="K990" s="74"/>
      <c r="L990" s="75"/>
      <c r="M990" s="67"/>
      <c r="N990" s="76"/>
      <c r="O990" s="74"/>
      <c r="P990" s="74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65" customHeight="1">
      <c r="A991" s="73"/>
      <c r="B991" s="73"/>
      <c r="C991" s="74"/>
      <c r="D991" s="74"/>
      <c r="E991" s="74"/>
      <c r="F991" s="74"/>
      <c r="G991" s="74"/>
      <c r="H991" s="74"/>
      <c r="I991" s="74"/>
      <c r="J991" s="74"/>
      <c r="K991" s="74"/>
      <c r="L991" s="75"/>
      <c r="M991" s="67"/>
      <c r="N991" s="76"/>
      <c r="O991" s="74"/>
      <c r="P991" s="74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65" customHeight="1">
      <c r="A992" s="73"/>
      <c r="B992" s="73"/>
      <c r="C992" s="74"/>
      <c r="D992" s="74"/>
      <c r="E992" s="74"/>
      <c r="F992" s="74"/>
      <c r="G992" s="74"/>
      <c r="H992" s="74"/>
      <c r="I992" s="74"/>
      <c r="J992" s="74"/>
      <c r="K992" s="74"/>
      <c r="L992" s="75"/>
      <c r="M992" s="67"/>
      <c r="N992" s="76"/>
      <c r="O992" s="74"/>
      <c r="P992" s="74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65" customHeight="1">
      <c r="A993" s="73"/>
      <c r="B993" s="73"/>
      <c r="C993" s="74"/>
      <c r="D993" s="74"/>
      <c r="E993" s="74"/>
      <c r="F993" s="74"/>
      <c r="G993" s="74"/>
      <c r="H993" s="74"/>
      <c r="I993" s="74"/>
      <c r="J993" s="74"/>
      <c r="K993" s="74"/>
      <c r="L993" s="75"/>
      <c r="M993" s="67"/>
      <c r="N993" s="76"/>
      <c r="O993" s="74"/>
      <c r="P993" s="74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65" customHeight="1">
      <c r="A994" s="73"/>
      <c r="B994" s="73"/>
      <c r="C994" s="74"/>
      <c r="D994" s="74"/>
      <c r="E994" s="74"/>
      <c r="F994" s="74"/>
      <c r="G994" s="74"/>
      <c r="H994" s="74"/>
      <c r="I994" s="74"/>
      <c r="J994" s="74"/>
      <c r="K994" s="74"/>
      <c r="L994" s="75"/>
      <c r="M994" s="67"/>
      <c r="N994" s="76"/>
      <c r="O994" s="74"/>
      <c r="P994" s="74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65" customHeight="1">
      <c r="A995" s="73"/>
      <c r="B995" s="73"/>
      <c r="C995" s="74"/>
      <c r="D995" s="74"/>
      <c r="E995" s="74"/>
      <c r="F995" s="74"/>
      <c r="G995" s="74"/>
      <c r="H995" s="74"/>
      <c r="I995" s="74"/>
      <c r="J995" s="74"/>
      <c r="K995" s="74"/>
      <c r="L995" s="75"/>
      <c r="M995" s="67"/>
      <c r="N995" s="76"/>
      <c r="O995" s="74"/>
      <c r="P995" s="74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65" customHeight="1">
      <c r="A996" s="73"/>
      <c r="B996" s="73"/>
      <c r="C996" s="74"/>
      <c r="D996" s="74"/>
      <c r="E996" s="74"/>
      <c r="F996" s="74"/>
      <c r="G996" s="74"/>
      <c r="H996" s="74"/>
      <c r="I996" s="74"/>
      <c r="J996" s="74"/>
      <c r="K996" s="74"/>
      <c r="L996" s="75"/>
      <c r="M996" s="67"/>
      <c r="N996" s="76"/>
      <c r="O996" s="74"/>
      <c r="P996" s="74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65" customHeight="1">
      <c r="A997" s="73"/>
      <c r="B997" s="73"/>
      <c r="C997" s="74"/>
      <c r="D997" s="74"/>
      <c r="E997" s="74"/>
      <c r="F997" s="74"/>
      <c r="G997" s="74"/>
      <c r="H997" s="74"/>
      <c r="I997" s="74"/>
      <c r="J997" s="74"/>
      <c r="K997" s="74"/>
      <c r="L997" s="75"/>
      <c r="M997" s="67"/>
      <c r="N997" s="76"/>
      <c r="O997" s="74"/>
      <c r="P997" s="74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65" customHeight="1">
      <c r="A998" s="73"/>
      <c r="B998" s="73"/>
      <c r="C998" s="74"/>
      <c r="D998" s="74"/>
      <c r="E998" s="74"/>
      <c r="F998" s="74"/>
      <c r="G998" s="74"/>
      <c r="H998" s="74"/>
      <c r="I998" s="74"/>
      <c r="J998" s="74"/>
      <c r="K998" s="74"/>
      <c r="L998" s="75"/>
      <c r="M998" s="67"/>
      <c r="N998" s="76"/>
      <c r="O998" s="74"/>
      <c r="P998" s="74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65" customHeight="1">
      <c r="A999" s="73"/>
      <c r="B999" s="73"/>
      <c r="C999" s="74"/>
      <c r="D999" s="74"/>
      <c r="E999" s="74"/>
      <c r="F999" s="74"/>
      <c r="G999" s="74"/>
      <c r="H999" s="74"/>
      <c r="I999" s="74"/>
      <c r="J999" s="74"/>
      <c r="K999" s="74"/>
      <c r="L999" s="75"/>
      <c r="M999" s="67"/>
      <c r="N999" s="76"/>
      <c r="O999" s="74"/>
      <c r="P999" s="74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65" customHeight="1">
      <c r="A1000" s="73"/>
      <c r="B1000" s="73"/>
      <c r="C1000" s="74"/>
      <c r="D1000" s="74"/>
      <c r="E1000" s="74"/>
      <c r="F1000" s="74"/>
      <c r="G1000" s="74"/>
      <c r="H1000" s="74"/>
      <c r="I1000" s="74"/>
      <c r="J1000" s="74"/>
      <c r="K1000" s="74"/>
      <c r="L1000" s="75"/>
      <c r="M1000" s="67"/>
      <c r="N1000" s="76"/>
      <c r="O1000" s="74"/>
      <c r="P1000" s="74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3.65" customHeight="1">
      <c r="A1001" s="73"/>
      <c r="B1001" s="73"/>
      <c r="C1001" s="74"/>
      <c r="D1001" s="74"/>
      <c r="E1001" s="74"/>
      <c r="F1001" s="74"/>
      <c r="G1001" s="74"/>
      <c r="H1001" s="74"/>
      <c r="I1001" s="74"/>
      <c r="J1001" s="74"/>
      <c r="K1001" s="74"/>
      <c r="L1001" s="75"/>
      <c r="M1001" s="67"/>
      <c r="N1001" s="76"/>
      <c r="O1001" s="74"/>
      <c r="P1001" s="74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3.65" customHeight="1">
      <c r="A1002" s="73"/>
      <c r="B1002" s="73"/>
      <c r="C1002" s="74"/>
      <c r="D1002" s="74"/>
      <c r="E1002" s="74"/>
      <c r="F1002" s="74"/>
      <c r="G1002" s="74"/>
      <c r="H1002" s="74"/>
      <c r="I1002" s="74"/>
      <c r="J1002" s="74"/>
      <c r="K1002" s="74"/>
      <c r="L1002" s="75"/>
      <c r="M1002" s="67"/>
      <c r="N1002" s="76"/>
      <c r="O1002" s="74"/>
      <c r="P1002" s="74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3.65" customHeight="1">
      <c r="A1003" s="73"/>
      <c r="B1003" s="73"/>
      <c r="C1003" s="74"/>
      <c r="D1003" s="74"/>
      <c r="E1003" s="74"/>
      <c r="F1003" s="74"/>
      <c r="G1003" s="74"/>
      <c r="H1003" s="74"/>
      <c r="I1003" s="74"/>
      <c r="J1003" s="74"/>
      <c r="K1003" s="74"/>
      <c r="L1003" s="75"/>
      <c r="M1003" s="67"/>
      <c r="N1003" s="76"/>
      <c r="O1003" s="74"/>
      <c r="P1003" s="74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3.65" customHeight="1">
      <c r="A1004" s="73"/>
      <c r="B1004" s="73"/>
      <c r="C1004" s="74"/>
      <c r="D1004" s="74"/>
      <c r="E1004" s="74"/>
      <c r="F1004" s="74"/>
      <c r="G1004" s="74"/>
      <c r="H1004" s="74"/>
      <c r="I1004" s="74"/>
      <c r="J1004" s="74"/>
      <c r="K1004" s="74"/>
      <c r="L1004" s="75"/>
      <c r="M1004" s="67"/>
      <c r="N1004" s="76"/>
      <c r="O1004" s="74"/>
      <c r="P1004" s="74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3.65" customHeight="1">
      <c r="A1005" s="73"/>
      <c r="B1005" s="73"/>
      <c r="C1005" s="74"/>
      <c r="D1005" s="74"/>
      <c r="E1005" s="74"/>
      <c r="F1005" s="74"/>
      <c r="G1005" s="74"/>
      <c r="H1005" s="74"/>
      <c r="I1005" s="74"/>
      <c r="J1005" s="74"/>
      <c r="K1005" s="74"/>
      <c r="L1005" s="75"/>
      <c r="M1005" s="67"/>
      <c r="N1005" s="76"/>
      <c r="O1005" s="74"/>
      <c r="P1005" s="74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3.65" customHeight="1">
      <c r="A1006" s="73"/>
      <c r="B1006" s="73"/>
      <c r="C1006" s="74"/>
      <c r="D1006" s="74"/>
      <c r="E1006" s="74"/>
      <c r="F1006" s="74"/>
      <c r="G1006" s="74"/>
      <c r="H1006" s="74"/>
      <c r="I1006" s="74"/>
      <c r="J1006" s="74"/>
      <c r="K1006" s="74"/>
      <c r="L1006" s="75"/>
      <c r="M1006" s="67"/>
      <c r="N1006" s="76"/>
      <c r="O1006" s="74"/>
      <c r="P1006" s="74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3.65" customHeight="1">
      <c r="A1007" s="73"/>
      <c r="B1007" s="73"/>
      <c r="C1007" s="74"/>
      <c r="D1007" s="74"/>
      <c r="E1007" s="74"/>
      <c r="F1007" s="74"/>
      <c r="G1007" s="74"/>
      <c r="H1007" s="74"/>
      <c r="I1007" s="74"/>
      <c r="J1007" s="74"/>
      <c r="K1007" s="74"/>
      <c r="L1007" s="75"/>
      <c r="M1007" s="67"/>
      <c r="N1007" s="76"/>
      <c r="O1007" s="74"/>
      <c r="P1007" s="74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3.65" customHeight="1">
      <c r="A1008" s="73"/>
      <c r="B1008" s="73"/>
      <c r="C1008" s="74"/>
      <c r="D1008" s="74"/>
      <c r="E1008" s="74"/>
      <c r="F1008" s="74"/>
      <c r="G1008" s="74"/>
      <c r="H1008" s="74"/>
      <c r="I1008" s="74"/>
      <c r="J1008" s="74"/>
      <c r="K1008" s="74"/>
      <c r="L1008" s="75"/>
      <c r="M1008" s="67"/>
      <c r="N1008" s="76"/>
      <c r="O1008" s="74"/>
      <c r="P1008" s="74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3.65" customHeight="1">
      <c r="A1009" s="73"/>
      <c r="B1009" s="73"/>
      <c r="C1009" s="74"/>
      <c r="D1009" s="74"/>
      <c r="E1009" s="74"/>
      <c r="F1009" s="74"/>
      <c r="G1009" s="74"/>
      <c r="H1009" s="74"/>
      <c r="I1009" s="74"/>
      <c r="J1009" s="74"/>
      <c r="K1009" s="74"/>
      <c r="L1009" s="75"/>
      <c r="M1009" s="67"/>
      <c r="N1009" s="76"/>
      <c r="O1009" s="74"/>
      <c r="P1009" s="74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3.65" customHeight="1">
      <c r="A1010" s="73"/>
      <c r="B1010" s="73"/>
      <c r="C1010" s="74"/>
      <c r="D1010" s="74"/>
      <c r="E1010" s="74"/>
      <c r="F1010" s="74"/>
      <c r="G1010" s="74"/>
      <c r="H1010" s="74"/>
      <c r="I1010" s="74"/>
      <c r="J1010" s="74"/>
      <c r="K1010" s="74"/>
      <c r="L1010" s="75"/>
      <c r="M1010" s="67"/>
      <c r="N1010" s="76"/>
      <c r="O1010" s="74"/>
      <c r="P1010" s="74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3.65" customHeight="1">
      <c r="A1011" s="73"/>
      <c r="B1011" s="73"/>
      <c r="C1011" s="74"/>
      <c r="D1011" s="74"/>
      <c r="E1011" s="74"/>
      <c r="F1011" s="74"/>
      <c r="G1011" s="74"/>
      <c r="H1011" s="74"/>
      <c r="I1011" s="74"/>
      <c r="J1011" s="74"/>
      <c r="K1011" s="74"/>
      <c r="L1011" s="75"/>
      <c r="M1011" s="67"/>
      <c r="N1011" s="76"/>
      <c r="O1011" s="74"/>
      <c r="P1011" s="74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3.65" customHeight="1">
      <c r="A1012" s="73"/>
      <c r="B1012" s="73"/>
      <c r="C1012" s="74"/>
      <c r="D1012" s="74"/>
      <c r="E1012" s="74"/>
      <c r="F1012" s="74"/>
      <c r="G1012" s="74"/>
      <c r="H1012" s="74"/>
      <c r="I1012" s="74"/>
      <c r="J1012" s="74"/>
      <c r="K1012" s="74"/>
      <c r="L1012" s="75"/>
      <c r="M1012" s="67"/>
      <c r="N1012" s="76"/>
      <c r="O1012" s="74"/>
      <c r="P1012" s="74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3.65" customHeight="1">
      <c r="A1013" s="73"/>
      <c r="B1013" s="73"/>
      <c r="C1013" s="74"/>
      <c r="D1013" s="74"/>
      <c r="E1013" s="74"/>
      <c r="F1013" s="74"/>
      <c r="G1013" s="74"/>
      <c r="H1013" s="74"/>
      <c r="I1013" s="74"/>
      <c r="J1013" s="74"/>
      <c r="K1013" s="74"/>
      <c r="L1013" s="75"/>
      <c r="M1013" s="67"/>
      <c r="N1013" s="76"/>
      <c r="O1013" s="74"/>
      <c r="P1013" s="74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3.65" customHeight="1">
      <c r="A1014" s="73"/>
      <c r="B1014" s="73"/>
      <c r="C1014" s="74"/>
      <c r="D1014" s="74"/>
      <c r="E1014" s="74"/>
      <c r="F1014" s="74"/>
      <c r="G1014" s="74"/>
      <c r="H1014" s="74"/>
      <c r="I1014" s="74"/>
      <c r="J1014" s="74"/>
      <c r="K1014" s="74"/>
      <c r="L1014" s="75"/>
      <c r="M1014" s="67"/>
      <c r="N1014" s="76"/>
      <c r="O1014" s="74"/>
      <c r="P1014" s="74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3.65" customHeight="1">
      <c r="A1015" s="73"/>
      <c r="B1015" s="73"/>
      <c r="C1015" s="74"/>
      <c r="D1015" s="74"/>
      <c r="E1015" s="74"/>
      <c r="F1015" s="74"/>
      <c r="G1015" s="74"/>
      <c r="H1015" s="74"/>
      <c r="I1015" s="74"/>
      <c r="J1015" s="74"/>
      <c r="K1015" s="74"/>
      <c r="L1015" s="75"/>
      <c r="M1015" s="67"/>
      <c r="N1015" s="76"/>
      <c r="O1015" s="74"/>
      <c r="P1015" s="74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3.65" customHeight="1">
      <c r="A1016" s="73"/>
      <c r="B1016" s="73"/>
      <c r="C1016" s="74"/>
      <c r="D1016" s="74"/>
      <c r="E1016" s="74"/>
      <c r="F1016" s="74"/>
      <c r="G1016" s="74"/>
      <c r="H1016" s="74"/>
      <c r="I1016" s="74"/>
      <c r="J1016" s="74"/>
      <c r="K1016" s="74"/>
      <c r="L1016" s="75"/>
      <c r="M1016" s="77"/>
      <c r="N1016" s="76"/>
      <c r="O1016" s="74"/>
      <c r="P1016" s="74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</sheetData>
  <hyperlinks>
    <hyperlink ref="C205" r:id="rId1" location="" tooltip="" display="nathalie.niesiewicz@insa-lyon.fr"/>
  </hyperlinks>
  <pageMargins left="0.7" right="0.7" top="0.75" bottom="0.75" header="0" footer="0"/>
  <pageSetup firstPageNumber="1" fitToHeight="1" fitToWidth="1" scale="100" useFirstPageNumber="0" orientation="landscape" pageOrder="overThenDown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11"/>
  <sheetViews>
    <sheetView workbookViewId="0" showGridLines="0" defaultGridColor="1"/>
  </sheetViews>
  <sheetFormatPr defaultColWidth="12.6667" defaultRowHeight="15.75" customHeight="1" outlineLevelRow="0" outlineLevelCol="0"/>
  <cols>
    <col min="1" max="1" width="36.8516" style="78" customWidth="1"/>
    <col min="2" max="4" width="12.6719" style="78" customWidth="1"/>
    <col min="5" max="5" width="28.6719" style="78" customWidth="1"/>
    <col min="6" max="6" width="12.3516" style="78" customWidth="1"/>
    <col min="7" max="9" width="12.6719" style="78" customWidth="1"/>
    <col min="10" max="16384" width="12.6719" style="78" customWidth="1"/>
  </cols>
  <sheetData>
    <row r="1" ht="21" customHeight="1">
      <c r="A1" t="s" s="79">
        <v>2100</v>
      </c>
      <c r="B1" s="80"/>
      <c r="C1" s="81"/>
      <c r="D1" s="81"/>
      <c r="E1" s="81"/>
      <c r="F1" s="81"/>
      <c r="G1" s="81"/>
      <c r="H1" s="82"/>
      <c r="I1" s="81"/>
    </row>
    <row r="2" ht="18.5" customHeight="1">
      <c r="A2" t="s" s="83">
        <v>35</v>
      </c>
      <c r="B2" s="84">
        <f>COUNTIF('Participants'!J1:J1016,"Indonesia")</f>
        <v>213</v>
      </c>
      <c r="C2" s="85">
        <f>COUNTIF('Participants'!J1:J1016,"Indonesia")/B6</f>
        <v>0.702970297029703</v>
      </c>
      <c r="D2" s="81"/>
      <c r="E2" s="82"/>
      <c r="F2" s="81"/>
      <c r="G2" s="86"/>
      <c r="H2" t="s" s="87">
        <v>20</v>
      </c>
      <c r="I2" s="80"/>
    </row>
    <row r="3" ht="18.5" customHeight="1">
      <c r="A3" t="s" s="88">
        <v>22</v>
      </c>
      <c r="B3" s="84">
        <f>COUNTIF('Participants'!J1:J1016,"France")</f>
        <v>96</v>
      </c>
      <c r="C3" s="85">
        <f>COUNTIF('Participants'!J1:J1016,"France")/B6</f>
        <v>0.316831683168317</v>
      </c>
      <c r="D3" s="86"/>
      <c r="E3" t="s" s="89">
        <v>2101</v>
      </c>
      <c r="F3" s="90">
        <f>COUNTIF('Participants'!N1:N1016,"Oui")</f>
        <v>214</v>
      </c>
      <c r="G3" s="91">
        <f>COUNTIF('Participants'!N1:N1016,"Oui")/B6</f>
        <v>0.706270627062706</v>
      </c>
      <c r="H3" s="92">
        <f>COUNTIF('Participants'!N1:N1016,"no answer")</f>
        <v>29</v>
      </c>
      <c r="I3" s="81"/>
    </row>
    <row r="4" ht="18.5" customHeight="1">
      <c r="A4" t="s" s="93">
        <v>20</v>
      </c>
      <c r="B4" s="84">
        <f>COUNTIF('Participants'!J1:J1016,"no answer")</f>
        <v>3</v>
      </c>
      <c r="C4" s="85">
        <f>COUNTIF('Participants'!J1:J1016,"no answer")/B6</f>
        <v>0.009900990099009899</v>
      </c>
      <c r="D4" s="86"/>
      <c r="E4" t="s" s="94">
        <v>15</v>
      </c>
      <c r="F4" s="90">
        <f>COUNTIF('Participants'!P1:P1016,"Oui")</f>
        <v>111</v>
      </c>
      <c r="G4" s="91">
        <f>COUNTIF('Participants'!P1:P1016,"Oui")/B6</f>
        <v>0.366336633663366</v>
      </c>
      <c r="H4" s="95">
        <f>COUNTIF('Participants'!P1:P1016,"no answer")</f>
        <v>25</v>
      </c>
      <c r="I4" s="81"/>
    </row>
    <row r="5" ht="18.5" customHeight="1">
      <c r="A5" s="96"/>
      <c r="B5" s="97"/>
      <c r="C5" s="91"/>
      <c r="D5" s="86"/>
      <c r="E5" t="s" s="89">
        <v>2102</v>
      </c>
      <c r="F5" s="90">
        <f>COUNTIF('Participants'!O1:O1016,"Oui")</f>
        <v>218</v>
      </c>
      <c r="G5" s="91">
        <f>COUNTIF('Participants'!O1:O1016,"Oui")/B6</f>
        <v>0.719471947194719</v>
      </c>
      <c r="H5" s="95">
        <f>COUNTIF('Participants'!O1:O1016,"no answer")</f>
        <v>22</v>
      </c>
      <c r="I5" s="81"/>
    </row>
    <row r="6" ht="18.5" customHeight="1">
      <c r="A6" t="s" s="98">
        <v>2103</v>
      </c>
      <c r="B6" s="99">
        <v>303</v>
      </c>
      <c r="C6" s="81"/>
      <c r="D6" s="81"/>
      <c r="E6" s="100"/>
      <c r="F6" s="81"/>
      <c r="G6" s="81"/>
      <c r="H6" s="81"/>
      <c r="I6" s="101"/>
    </row>
    <row r="7" ht="13.65" customHeight="1">
      <c r="A7" s="102"/>
      <c r="B7" s="81"/>
      <c r="C7" s="81"/>
      <c r="D7" s="81"/>
      <c r="E7" s="82"/>
      <c r="F7" s="81"/>
      <c r="G7" s="82"/>
      <c r="H7" s="81"/>
      <c r="I7" s="81"/>
    </row>
    <row r="8" ht="16.6" customHeight="1">
      <c r="A8" t="s" s="103">
        <v>12</v>
      </c>
      <c r="B8" s="80"/>
      <c r="C8" s="81"/>
      <c r="D8" s="86"/>
      <c r="E8" t="s" s="104">
        <v>11</v>
      </c>
      <c r="F8" s="105"/>
      <c r="G8" t="s" s="87">
        <v>20</v>
      </c>
      <c r="H8" s="80"/>
      <c r="I8" s="81"/>
    </row>
    <row r="9" ht="29" customHeight="1">
      <c r="A9" t="s" s="106">
        <v>2104</v>
      </c>
      <c r="B9" s="107">
        <f>COUNTIF('Participants'!M1:M1016,"Marine and maritime science,
ecology, environmental science")</f>
        <v>28</v>
      </c>
      <c r="C9" s="81"/>
      <c r="D9" s="81"/>
      <c r="E9" t="s" s="108">
        <v>23</v>
      </c>
      <c r="F9" s="109">
        <f>COUNTIF('Participants'!L1:L1016,E9)</f>
        <v>214</v>
      </c>
      <c r="G9" s="110">
        <f>COUNTIF('Participants'!L1:L1016,"no answer")</f>
        <v>15</v>
      </c>
      <c r="H9" s="81"/>
      <c r="I9" s="81"/>
    </row>
    <row r="10" ht="16.6" customHeight="1">
      <c r="A10" t="s" s="106">
        <v>259</v>
      </c>
      <c r="B10" s="107">
        <f>COUNTIF('Participants'!M1:M1016,"Biology, health and medicine")</f>
        <v>34</v>
      </c>
      <c r="C10" s="81"/>
      <c r="D10" s="81"/>
      <c r="E10" t="s" s="111">
        <v>873</v>
      </c>
      <c r="F10" s="109">
        <f>COUNTIF('Participants'!L1:L1016,E10)</f>
        <v>4</v>
      </c>
      <c r="G10" s="81"/>
      <c r="H10" s="81"/>
      <c r="I10" s="81"/>
    </row>
    <row r="11" ht="16.6" customHeight="1">
      <c r="A11" s="112"/>
      <c r="B11" s="113"/>
      <c r="C11" s="81"/>
      <c r="D11" s="81"/>
      <c r="E11" t="s" s="114">
        <v>46</v>
      </c>
      <c r="F11" s="109">
        <f>COUNTIF('Participants'!L1:L1016,E11)</f>
        <v>84</v>
      </c>
      <c r="G11" s="81"/>
      <c r="H11" s="81"/>
      <c r="I11" s="81"/>
    </row>
    <row r="12" ht="16" customHeight="1">
      <c r="A12" t="s" s="106">
        <v>2105</v>
      </c>
      <c r="B12" s="107">
        <f>COUNTIF('Participants'!M1:M1016,"Food security and agriculture")</f>
        <v>23</v>
      </c>
      <c r="C12" s="81"/>
      <c r="D12" s="81"/>
      <c r="E12" s="81"/>
      <c r="F12" s="81"/>
      <c r="G12" s="81"/>
      <c r="H12" s="81"/>
      <c r="I12" s="81"/>
    </row>
    <row r="13" ht="29" customHeight="1">
      <c r="A13" t="s" s="106">
        <v>47</v>
      </c>
      <c r="B13" s="107">
        <f>COUNTIF('Participants'!M1:M1016,A13)</f>
        <v>57</v>
      </c>
      <c r="C13" s="81"/>
      <c r="D13" s="81"/>
      <c r="E13" s="81"/>
      <c r="F13" s="81"/>
      <c r="G13" s="81"/>
      <c r="H13" s="81"/>
      <c r="I13" s="81"/>
    </row>
    <row r="14" ht="29" customHeight="1">
      <c r="A14" t="s" s="106">
        <v>2106</v>
      </c>
      <c r="B14" s="107">
        <f>COUNTIF('Participants'!M1:M1016,"Information, Communication and Technology(ICT)")</f>
        <v>38</v>
      </c>
      <c r="C14" s="81"/>
      <c r="D14" s="81"/>
      <c r="E14" s="115"/>
      <c r="F14" s="81"/>
      <c r="G14" s="81"/>
      <c r="H14" s="81"/>
      <c r="I14" s="81"/>
    </row>
    <row r="15" ht="16" customHeight="1">
      <c r="A15" t="s" s="106">
        <v>2107</v>
      </c>
      <c r="B15" s="107">
        <f>COUNTIF('Participants'!M1:M1016,"Social sciences and humanities")</f>
        <v>46</v>
      </c>
      <c r="C15" s="81"/>
      <c r="D15" s="81"/>
      <c r="E15" s="115"/>
      <c r="F15" s="81"/>
      <c r="G15" s="81"/>
      <c r="H15" s="81"/>
      <c r="I15" s="81"/>
    </row>
    <row r="16" ht="16" customHeight="1">
      <c r="A16" t="s" s="106">
        <v>94</v>
      </c>
      <c r="B16" s="107">
        <f>COUNTIF('Participants'!M1:M1016,"FICEM")</f>
        <v>8</v>
      </c>
      <c r="C16" s="81"/>
      <c r="D16" s="81"/>
      <c r="E16" s="115"/>
      <c r="F16" s="81"/>
      <c r="G16" s="81"/>
      <c r="H16" s="81"/>
      <c r="I16" s="81"/>
    </row>
    <row r="17" ht="16" customHeight="1">
      <c r="A17" t="s" s="106">
        <v>100</v>
      </c>
      <c r="B17" s="107">
        <f>COUNTIF('Participants'!M1:M1016,"Tourism")</f>
        <v>23</v>
      </c>
      <c r="C17" s="81"/>
      <c r="D17" s="81"/>
      <c r="E17" s="115"/>
      <c r="F17" s="81"/>
      <c r="G17" s="81"/>
      <c r="H17" s="81"/>
      <c r="I17" s="81"/>
    </row>
    <row r="18" ht="18" customHeight="1">
      <c r="A18" t="s" s="116">
        <v>20</v>
      </c>
      <c r="B18" s="107">
        <f>COUNTIF('Participants'!M1:M1016,"no answer")</f>
        <v>44</v>
      </c>
      <c r="C18" s="81"/>
      <c r="D18" s="81"/>
      <c r="E18" s="115"/>
      <c r="F18" s="81"/>
      <c r="G18" s="81"/>
      <c r="H18" s="81"/>
      <c r="I18" s="81"/>
    </row>
    <row r="19" ht="13.65" customHeight="1">
      <c r="A19" s="100"/>
      <c r="B19" s="81"/>
      <c r="C19" s="81"/>
      <c r="D19" s="81"/>
      <c r="E19" s="115"/>
      <c r="F19" s="81"/>
      <c r="G19" s="81"/>
      <c r="H19" s="81"/>
      <c r="I19" s="81"/>
    </row>
    <row r="20" ht="13.65" customHeight="1">
      <c r="A20" s="81"/>
      <c r="B20" s="81"/>
      <c r="C20" s="81"/>
      <c r="D20" s="81"/>
      <c r="E20" s="115"/>
      <c r="F20" s="81"/>
      <c r="G20" s="81"/>
      <c r="H20" s="81"/>
      <c r="I20" s="81"/>
    </row>
    <row r="21" ht="13.65" customHeight="1">
      <c r="A21" s="81"/>
      <c r="B21" s="81"/>
      <c r="C21" s="81"/>
      <c r="D21" s="81"/>
      <c r="E21" s="115"/>
      <c r="F21" s="81"/>
      <c r="G21" s="81"/>
      <c r="H21" s="81"/>
      <c r="I21" s="81"/>
    </row>
    <row r="22" ht="13.65" customHeight="1">
      <c r="A22" s="81"/>
      <c r="B22" s="81"/>
      <c r="C22" s="81"/>
      <c r="D22" s="81"/>
      <c r="E22" s="115"/>
      <c r="F22" s="81"/>
      <c r="G22" s="81"/>
      <c r="H22" s="81"/>
      <c r="I22" s="81"/>
    </row>
    <row r="23" ht="13.65" customHeight="1">
      <c r="A23" s="81"/>
      <c r="B23" s="81"/>
      <c r="C23" s="81"/>
      <c r="D23" s="81"/>
      <c r="E23" s="115"/>
      <c r="F23" s="81"/>
      <c r="G23" s="81"/>
      <c r="H23" s="81"/>
      <c r="I23" s="81"/>
    </row>
    <row r="24" ht="13.65" customHeight="1">
      <c r="A24" s="81"/>
      <c r="B24" s="81"/>
      <c r="C24" s="81"/>
      <c r="D24" s="81"/>
      <c r="E24" s="115"/>
      <c r="F24" s="81"/>
      <c r="G24" s="81"/>
      <c r="H24" s="81"/>
      <c r="I24" s="81"/>
    </row>
    <row r="25" ht="13.65" customHeight="1">
      <c r="A25" s="81"/>
      <c r="B25" s="81"/>
      <c r="C25" s="81"/>
      <c r="D25" s="81"/>
      <c r="E25" s="115"/>
      <c r="F25" s="81"/>
      <c r="G25" s="81"/>
      <c r="H25" s="81"/>
      <c r="I25" s="81"/>
    </row>
    <row r="26" ht="13.65" customHeight="1">
      <c r="A26" s="81"/>
      <c r="B26" s="81"/>
      <c r="C26" s="81"/>
      <c r="D26" s="81"/>
      <c r="E26" s="115"/>
      <c r="F26" s="81"/>
      <c r="G26" s="81"/>
      <c r="H26" s="81"/>
      <c r="I26" s="81"/>
    </row>
    <row r="27" ht="13.65" customHeight="1">
      <c r="A27" s="81"/>
      <c r="B27" s="81"/>
      <c r="C27" s="81"/>
      <c r="D27" s="81"/>
      <c r="E27" s="115"/>
      <c r="F27" s="81"/>
      <c r="G27" s="81"/>
      <c r="H27" s="81"/>
      <c r="I27" s="81"/>
    </row>
    <row r="28" ht="13.65" customHeight="1">
      <c r="A28" s="81"/>
      <c r="B28" s="81"/>
      <c r="C28" s="81"/>
      <c r="D28" s="81"/>
      <c r="E28" s="115"/>
      <c r="F28" s="81"/>
      <c r="G28" s="81"/>
      <c r="H28" s="81"/>
      <c r="I28" s="81"/>
    </row>
    <row r="29" ht="13.65" customHeight="1">
      <c r="A29" s="81"/>
      <c r="B29" s="81"/>
      <c r="C29" s="81"/>
      <c r="D29" s="81"/>
      <c r="E29" s="115"/>
      <c r="F29" s="81"/>
      <c r="G29" s="81"/>
      <c r="H29" s="81"/>
      <c r="I29" s="81"/>
    </row>
    <row r="30" ht="13.65" customHeight="1">
      <c r="A30" s="81"/>
      <c r="B30" s="81"/>
      <c r="C30" s="81"/>
      <c r="D30" s="81"/>
      <c r="E30" s="115"/>
      <c r="F30" s="81"/>
      <c r="G30" s="81"/>
      <c r="H30" s="81"/>
      <c r="I30" s="81"/>
    </row>
    <row r="31" ht="13.65" customHeight="1">
      <c r="A31" s="81"/>
      <c r="B31" s="81"/>
      <c r="C31" s="81"/>
      <c r="D31" s="81"/>
      <c r="E31" s="115"/>
      <c r="F31" s="81"/>
      <c r="G31" s="81"/>
      <c r="H31" s="81"/>
      <c r="I31" s="81"/>
    </row>
    <row r="32" ht="13.65" customHeight="1">
      <c r="A32" s="81"/>
      <c r="B32" s="81"/>
      <c r="C32" s="81"/>
      <c r="D32" s="81"/>
      <c r="E32" s="115"/>
      <c r="F32" s="81"/>
      <c r="G32" s="81"/>
      <c r="H32" s="81"/>
      <c r="I32" s="81"/>
    </row>
    <row r="33" ht="13.65" customHeight="1">
      <c r="A33" s="81"/>
      <c r="B33" s="81"/>
      <c r="C33" s="81"/>
      <c r="D33" s="81"/>
      <c r="E33" s="115"/>
      <c r="F33" s="81"/>
      <c r="G33" s="81"/>
      <c r="H33" s="81"/>
      <c r="I33" s="81"/>
    </row>
    <row r="34" ht="13.65" customHeight="1">
      <c r="A34" s="81"/>
      <c r="B34" s="81"/>
      <c r="C34" s="81"/>
      <c r="D34" s="81"/>
      <c r="E34" s="115"/>
      <c r="F34" s="81"/>
      <c r="G34" s="81"/>
      <c r="H34" s="81"/>
      <c r="I34" s="81"/>
    </row>
    <row r="35" ht="13.65" customHeight="1">
      <c r="A35" s="81"/>
      <c r="B35" s="81"/>
      <c r="C35" s="81"/>
      <c r="D35" s="81"/>
      <c r="E35" s="115"/>
      <c r="F35" s="81"/>
      <c r="G35" s="81"/>
      <c r="H35" s="81"/>
      <c r="I35" s="81"/>
    </row>
    <row r="36" ht="13.65" customHeight="1">
      <c r="A36" s="81"/>
      <c r="B36" s="81"/>
      <c r="C36" s="81"/>
      <c r="D36" s="81"/>
      <c r="E36" s="115"/>
      <c r="F36" s="81"/>
      <c r="G36" s="81"/>
      <c r="H36" s="81"/>
      <c r="I36" s="81"/>
    </row>
    <row r="37" ht="13.65" customHeight="1">
      <c r="A37" s="81"/>
      <c r="B37" s="81"/>
      <c r="C37" s="81"/>
      <c r="D37" s="81"/>
      <c r="E37" s="115"/>
      <c r="F37" s="81"/>
      <c r="G37" s="81"/>
      <c r="H37" s="81"/>
      <c r="I37" s="81"/>
    </row>
    <row r="38" ht="13.65" customHeight="1">
      <c r="A38" s="81"/>
      <c r="B38" s="81"/>
      <c r="C38" s="81"/>
      <c r="D38" s="81"/>
      <c r="E38" s="115"/>
      <c r="F38" s="81"/>
      <c r="G38" s="81"/>
      <c r="H38" s="81"/>
      <c r="I38" s="81"/>
    </row>
    <row r="39" ht="13.65" customHeight="1">
      <c r="A39" s="81"/>
      <c r="B39" s="81"/>
      <c r="C39" s="81"/>
      <c r="D39" s="81"/>
      <c r="E39" s="115"/>
      <c r="F39" s="81"/>
      <c r="G39" s="81"/>
      <c r="H39" s="81"/>
      <c r="I39" s="81"/>
    </row>
    <row r="40" ht="13.65" customHeight="1">
      <c r="A40" s="81"/>
      <c r="B40" s="81"/>
      <c r="C40" s="81"/>
      <c r="D40" s="81"/>
      <c r="E40" s="115"/>
      <c r="F40" s="81"/>
      <c r="G40" s="81"/>
      <c r="H40" s="81"/>
      <c r="I40" s="81"/>
    </row>
    <row r="41" ht="13.65" customHeight="1">
      <c r="A41" s="81"/>
      <c r="B41" s="81"/>
      <c r="C41" s="81"/>
      <c r="D41" s="81"/>
      <c r="E41" s="115"/>
      <c r="F41" s="81"/>
      <c r="G41" s="81"/>
      <c r="H41" s="81"/>
      <c r="I41" s="81"/>
    </row>
    <row r="42" ht="13.65" customHeight="1">
      <c r="A42" s="81"/>
      <c r="B42" s="81"/>
      <c r="C42" s="81"/>
      <c r="D42" s="81"/>
      <c r="E42" s="115"/>
      <c r="F42" s="81"/>
      <c r="G42" s="81"/>
      <c r="H42" s="81"/>
      <c r="I42" s="81"/>
    </row>
    <row r="43" ht="13.65" customHeight="1">
      <c r="A43" s="81"/>
      <c r="B43" s="81"/>
      <c r="C43" s="81"/>
      <c r="D43" s="81"/>
      <c r="E43" s="115"/>
      <c r="F43" s="81"/>
      <c r="G43" s="81"/>
      <c r="H43" s="81"/>
      <c r="I43" s="81"/>
    </row>
    <row r="44" ht="13.65" customHeight="1">
      <c r="A44" s="81"/>
      <c r="B44" s="81"/>
      <c r="C44" s="81"/>
      <c r="D44" s="81"/>
      <c r="E44" s="115"/>
      <c r="F44" s="81"/>
      <c r="G44" s="81"/>
      <c r="H44" s="81"/>
      <c r="I44" s="81"/>
    </row>
    <row r="45" ht="13.65" customHeight="1">
      <c r="A45" s="81"/>
      <c r="B45" s="81"/>
      <c r="C45" s="81"/>
      <c r="D45" s="81"/>
      <c r="E45" s="115"/>
      <c r="F45" s="81"/>
      <c r="G45" s="81"/>
      <c r="H45" s="81"/>
      <c r="I45" s="81"/>
    </row>
    <row r="46" ht="13.65" customHeight="1">
      <c r="A46" s="81"/>
      <c r="B46" s="81"/>
      <c r="C46" s="81"/>
      <c r="D46" s="81"/>
      <c r="E46" s="115"/>
      <c r="F46" s="81"/>
      <c r="G46" s="81"/>
      <c r="H46" s="81"/>
      <c r="I46" s="81"/>
    </row>
    <row r="47" ht="13.65" customHeight="1">
      <c r="A47" s="81"/>
      <c r="B47" s="81"/>
      <c r="C47" s="81"/>
      <c r="D47" s="81"/>
      <c r="E47" s="115"/>
      <c r="F47" s="81"/>
      <c r="G47" s="81"/>
      <c r="H47" s="81"/>
      <c r="I47" s="81"/>
    </row>
    <row r="48" ht="13.65" customHeight="1">
      <c r="A48" s="81"/>
      <c r="B48" s="81"/>
      <c r="C48" s="81"/>
      <c r="D48" s="81"/>
      <c r="E48" s="115"/>
      <c r="F48" s="81"/>
      <c r="G48" s="81"/>
      <c r="H48" s="81"/>
      <c r="I48" s="81"/>
    </row>
    <row r="49" ht="13.65" customHeight="1">
      <c r="A49" s="81"/>
      <c r="B49" s="81"/>
      <c r="C49" s="81"/>
      <c r="D49" s="81"/>
      <c r="E49" s="115"/>
      <c r="F49" s="81"/>
      <c r="G49" s="81"/>
      <c r="H49" s="81"/>
      <c r="I49" s="81"/>
    </row>
    <row r="50" ht="13.65" customHeight="1">
      <c r="A50" s="81"/>
      <c r="B50" s="81"/>
      <c r="C50" s="81"/>
      <c r="D50" s="81"/>
      <c r="E50" s="115"/>
      <c r="F50" s="81"/>
      <c r="G50" s="81"/>
      <c r="H50" s="81"/>
      <c r="I50" s="81"/>
    </row>
    <row r="51" ht="13.65" customHeight="1">
      <c r="A51" s="81"/>
      <c r="B51" s="81"/>
      <c r="C51" s="81"/>
      <c r="D51" s="81"/>
      <c r="E51" s="115"/>
      <c r="F51" s="81"/>
      <c r="G51" s="81"/>
      <c r="H51" s="81"/>
      <c r="I51" s="81"/>
    </row>
    <row r="52" ht="13.65" customHeight="1">
      <c r="A52" s="81"/>
      <c r="B52" s="81"/>
      <c r="C52" s="81"/>
      <c r="D52" s="81"/>
      <c r="E52" s="115"/>
      <c r="F52" s="81"/>
      <c r="G52" s="81"/>
      <c r="H52" s="81"/>
      <c r="I52" s="81"/>
    </row>
    <row r="53" ht="13.65" customHeight="1">
      <c r="A53" s="81"/>
      <c r="B53" s="81"/>
      <c r="C53" s="81"/>
      <c r="D53" s="81"/>
      <c r="E53" s="115"/>
      <c r="F53" s="81"/>
      <c r="G53" s="81"/>
      <c r="H53" s="81"/>
      <c r="I53" s="81"/>
    </row>
    <row r="54" ht="13.65" customHeight="1">
      <c r="A54" s="81"/>
      <c r="B54" s="81"/>
      <c r="C54" s="81"/>
      <c r="D54" s="81"/>
      <c r="E54" s="115"/>
      <c r="F54" s="81"/>
      <c r="G54" s="81"/>
      <c r="H54" s="81"/>
      <c r="I54" s="81"/>
    </row>
    <row r="55" ht="13.65" customHeight="1">
      <c r="A55" s="81"/>
      <c r="B55" s="81"/>
      <c r="C55" s="81"/>
      <c r="D55" s="81"/>
      <c r="E55" s="115"/>
      <c r="F55" s="81"/>
      <c r="G55" s="81"/>
      <c r="H55" s="81"/>
      <c r="I55" s="81"/>
    </row>
    <row r="56" ht="13.65" customHeight="1">
      <c r="A56" s="81"/>
      <c r="B56" s="81"/>
      <c r="C56" s="81"/>
      <c r="D56" s="81"/>
      <c r="E56" s="115"/>
      <c r="F56" s="81"/>
      <c r="G56" s="81"/>
      <c r="H56" s="81"/>
      <c r="I56" s="81"/>
    </row>
    <row r="57" ht="13.65" customHeight="1">
      <c r="A57" s="81"/>
      <c r="B57" s="81"/>
      <c r="C57" s="81"/>
      <c r="D57" s="81"/>
      <c r="E57" s="115"/>
      <c r="F57" s="81"/>
      <c r="G57" s="81"/>
      <c r="H57" s="81"/>
      <c r="I57" s="81"/>
    </row>
    <row r="58" ht="13.65" customHeight="1">
      <c r="A58" s="81"/>
      <c r="B58" s="81"/>
      <c r="C58" s="81"/>
      <c r="D58" s="81"/>
      <c r="E58" s="115"/>
      <c r="F58" s="81"/>
      <c r="G58" s="81"/>
      <c r="H58" s="81"/>
      <c r="I58" s="81"/>
    </row>
    <row r="59" ht="13.65" customHeight="1">
      <c r="A59" s="81"/>
      <c r="B59" s="81"/>
      <c r="C59" s="81"/>
      <c r="D59" s="81"/>
      <c r="E59" s="115"/>
      <c r="F59" s="81"/>
      <c r="G59" s="81"/>
      <c r="H59" s="81"/>
      <c r="I59" s="81"/>
    </row>
    <row r="60" ht="13.65" customHeight="1">
      <c r="A60" s="81"/>
      <c r="B60" s="81"/>
      <c r="C60" s="81"/>
      <c r="D60" s="81"/>
      <c r="E60" s="115"/>
      <c r="F60" s="81"/>
      <c r="G60" s="81"/>
      <c r="H60" s="81"/>
      <c r="I60" s="81"/>
    </row>
    <row r="61" ht="13.65" customHeight="1">
      <c r="A61" s="81"/>
      <c r="B61" s="81"/>
      <c r="C61" s="81"/>
      <c r="D61" s="81"/>
      <c r="E61" s="115"/>
      <c r="F61" s="81"/>
      <c r="G61" s="81"/>
      <c r="H61" s="81"/>
      <c r="I61" s="81"/>
    </row>
    <row r="62" ht="13.65" customHeight="1">
      <c r="A62" s="81"/>
      <c r="B62" s="81"/>
      <c r="C62" s="81"/>
      <c r="D62" s="81"/>
      <c r="E62" s="115"/>
      <c r="F62" s="81"/>
      <c r="G62" s="81"/>
      <c r="H62" s="81"/>
      <c r="I62" s="81"/>
    </row>
    <row r="63" ht="13.65" customHeight="1">
      <c r="A63" s="81"/>
      <c r="B63" s="81"/>
      <c r="C63" s="81"/>
      <c r="D63" s="81"/>
      <c r="E63" s="115"/>
      <c r="F63" s="81"/>
      <c r="G63" s="81"/>
      <c r="H63" s="81"/>
      <c r="I63" s="81"/>
    </row>
    <row r="64" ht="13.65" customHeight="1">
      <c r="A64" s="81"/>
      <c r="B64" s="81"/>
      <c r="C64" s="81"/>
      <c r="D64" s="81"/>
      <c r="E64" s="115"/>
      <c r="F64" s="81"/>
      <c r="G64" s="81"/>
      <c r="H64" s="81"/>
      <c r="I64" s="81"/>
    </row>
    <row r="65" ht="13.65" customHeight="1">
      <c r="A65" s="81"/>
      <c r="B65" s="81"/>
      <c r="C65" s="81"/>
      <c r="D65" s="81"/>
      <c r="E65" s="115"/>
      <c r="F65" s="81"/>
      <c r="G65" s="81"/>
      <c r="H65" s="81"/>
      <c r="I65" s="81"/>
    </row>
    <row r="66" ht="13.65" customHeight="1">
      <c r="A66" s="81"/>
      <c r="B66" s="81"/>
      <c r="C66" s="81"/>
      <c r="D66" s="81"/>
      <c r="E66" s="115"/>
      <c r="F66" s="81"/>
      <c r="G66" s="81"/>
      <c r="H66" s="81"/>
      <c r="I66" s="81"/>
    </row>
    <row r="67" ht="13.65" customHeight="1">
      <c r="A67" s="81"/>
      <c r="B67" s="81"/>
      <c r="C67" s="81"/>
      <c r="D67" s="81"/>
      <c r="E67" s="115"/>
      <c r="F67" s="81"/>
      <c r="G67" s="81"/>
      <c r="H67" s="81"/>
      <c r="I67" s="81"/>
    </row>
    <row r="68" ht="13.65" customHeight="1">
      <c r="A68" s="81"/>
      <c r="B68" s="81"/>
      <c r="C68" s="81"/>
      <c r="D68" s="81"/>
      <c r="E68" s="115"/>
      <c r="F68" s="81"/>
      <c r="G68" s="81"/>
      <c r="H68" s="81"/>
      <c r="I68" s="81"/>
    </row>
    <row r="69" ht="13.65" customHeight="1">
      <c r="A69" s="81"/>
      <c r="B69" s="81"/>
      <c r="C69" s="81"/>
      <c r="D69" s="81"/>
      <c r="E69" s="115"/>
      <c r="F69" s="81"/>
      <c r="G69" s="81"/>
      <c r="H69" s="81"/>
      <c r="I69" s="81"/>
    </row>
    <row r="70" ht="13.65" customHeight="1">
      <c r="A70" s="81"/>
      <c r="B70" s="81"/>
      <c r="C70" s="81"/>
      <c r="D70" s="81"/>
      <c r="E70" s="115"/>
      <c r="F70" s="81"/>
      <c r="G70" s="81"/>
      <c r="H70" s="81"/>
      <c r="I70" s="81"/>
    </row>
    <row r="71" ht="13.65" customHeight="1">
      <c r="A71" s="81"/>
      <c r="B71" s="81"/>
      <c r="C71" s="81"/>
      <c r="D71" s="81"/>
      <c r="E71" s="115"/>
      <c r="F71" s="81"/>
      <c r="G71" s="81"/>
      <c r="H71" s="81"/>
      <c r="I71" s="81"/>
    </row>
    <row r="72" ht="13.65" customHeight="1">
      <c r="A72" s="81"/>
      <c r="B72" s="81"/>
      <c r="C72" s="81"/>
      <c r="D72" s="81"/>
      <c r="E72" s="115"/>
      <c r="F72" s="81"/>
      <c r="G72" s="81"/>
      <c r="H72" s="81"/>
      <c r="I72" s="81"/>
    </row>
    <row r="73" ht="13.65" customHeight="1">
      <c r="A73" s="81"/>
      <c r="B73" s="81"/>
      <c r="C73" s="81"/>
      <c r="D73" s="81"/>
      <c r="E73" s="115"/>
      <c r="F73" s="81"/>
      <c r="G73" s="81"/>
      <c r="H73" s="81"/>
      <c r="I73" s="81"/>
    </row>
    <row r="74" ht="13.65" customHeight="1">
      <c r="A74" s="81"/>
      <c r="B74" s="81"/>
      <c r="C74" s="81"/>
      <c r="D74" s="81"/>
      <c r="E74" s="115"/>
      <c r="F74" s="81"/>
      <c r="G74" s="81"/>
      <c r="H74" s="81"/>
      <c r="I74" s="81"/>
    </row>
    <row r="75" ht="13.65" customHeight="1">
      <c r="A75" s="81"/>
      <c r="B75" s="81"/>
      <c r="C75" s="81"/>
      <c r="D75" s="81"/>
      <c r="E75" s="115"/>
      <c r="F75" s="81"/>
      <c r="G75" s="81"/>
      <c r="H75" s="81"/>
      <c r="I75" s="81"/>
    </row>
    <row r="76" ht="13.65" customHeight="1">
      <c r="A76" s="81"/>
      <c r="B76" s="81"/>
      <c r="C76" s="81"/>
      <c r="D76" s="81"/>
      <c r="E76" s="115"/>
      <c r="F76" s="81"/>
      <c r="G76" s="81"/>
      <c r="H76" s="81"/>
      <c r="I76" s="81"/>
    </row>
    <row r="77" ht="13.65" customHeight="1">
      <c r="A77" s="81"/>
      <c r="B77" s="81"/>
      <c r="C77" s="81"/>
      <c r="D77" s="81"/>
      <c r="E77" s="115"/>
      <c r="F77" s="81"/>
      <c r="G77" s="81"/>
      <c r="H77" s="81"/>
      <c r="I77" s="81"/>
    </row>
    <row r="78" ht="13.65" customHeight="1">
      <c r="A78" s="81"/>
      <c r="B78" s="81"/>
      <c r="C78" s="81"/>
      <c r="D78" s="81"/>
      <c r="E78" s="115"/>
      <c r="F78" s="81"/>
      <c r="G78" s="81"/>
      <c r="H78" s="81"/>
      <c r="I78" s="81"/>
    </row>
    <row r="79" ht="13.65" customHeight="1">
      <c r="A79" s="81"/>
      <c r="B79" s="81"/>
      <c r="C79" s="81"/>
      <c r="D79" s="81"/>
      <c r="E79" s="115"/>
      <c r="F79" s="81"/>
      <c r="G79" s="81"/>
      <c r="H79" s="81"/>
      <c r="I79" s="81"/>
    </row>
    <row r="80" ht="13.65" customHeight="1">
      <c r="A80" s="81"/>
      <c r="B80" s="81"/>
      <c r="C80" s="81"/>
      <c r="D80" s="81"/>
      <c r="E80" s="115"/>
      <c r="F80" s="81"/>
      <c r="G80" s="81"/>
      <c r="H80" s="81"/>
      <c r="I80" s="81"/>
    </row>
    <row r="81" ht="13.65" customHeight="1">
      <c r="A81" s="81"/>
      <c r="B81" s="81"/>
      <c r="C81" s="81"/>
      <c r="D81" s="81"/>
      <c r="E81" s="115"/>
      <c r="F81" s="81"/>
      <c r="G81" s="81"/>
      <c r="H81" s="81"/>
      <c r="I81" s="81"/>
    </row>
    <row r="82" ht="13.65" customHeight="1">
      <c r="A82" s="81"/>
      <c r="B82" s="81"/>
      <c r="C82" s="81"/>
      <c r="D82" s="81"/>
      <c r="E82" s="115"/>
      <c r="F82" s="81"/>
      <c r="G82" s="81"/>
      <c r="H82" s="81"/>
      <c r="I82" s="81"/>
    </row>
    <row r="83" ht="13.65" customHeight="1">
      <c r="A83" s="81"/>
      <c r="B83" s="81"/>
      <c r="C83" s="81"/>
      <c r="D83" s="81"/>
      <c r="E83" s="115"/>
      <c r="F83" s="81"/>
      <c r="G83" s="81"/>
      <c r="H83" s="81"/>
      <c r="I83" s="81"/>
    </row>
    <row r="84" ht="13.65" customHeight="1">
      <c r="A84" s="81"/>
      <c r="B84" s="81"/>
      <c r="C84" s="81"/>
      <c r="D84" s="81"/>
      <c r="E84" s="115"/>
      <c r="F84" s="81"/>
      <c r="G84" s="81"/>
      <c r="H84" s="81"/>
      <c r="I84" s="81"/>
    </row>
    <row r="85" ht="13.65" customHeight="1">
      <c r="A85" s="81"/>
      <c r="B85" s="81"/>
      <c r="C85" s="81"/>
      <c r="D85" s="81"/>
      <c r="E85" s="115"/>
      <c r="F85" s="81"/>
      <c r="G85" s="81"/>
      <c r="H85" s="81"/>
      <c r="I85" s="81"/>
    </row>
    <row r="86" ht="13.65" customHeight="1">
      <c r="A86" s="81"/>
      <c r="B86" s="81"/>
      <c r="C86" s="81"/>
      <c r="D86" s="81"/>
      <c r="E86" s="115"/>
      <c r="F86" s="81"/>
      <c r="G86" s="81"/>
      <c r="H86" s="81"/>
      <c r="I86" s="81"/>
    </row>
    <row r="87" ht="13.65" customHeight="1">
      <c r="A87" s="81"/>
      <c r="B87" s="81"/>
      <c r="C87" s="81"/>
      <c r="D87" s="81"/>
      <c r="E87" s="115"/>
      <c r="F87" s="81"/>
      <c r="G87" s="81"/>
      <c r="H87" s="81"/>
      <c r="I87" s="81"/>
    </row>
    <row r="88" ht="13.65" customHeight="1">
      <c r="A88" s="81"/>
      <c r="B88" s="81"/>
      <c r="C88" s="81"/>
      <c r="D88" s="81"/>
      <c r="E88" s="115"/>
      <c r="F88" s="81"/>
      <c r="G88" s="81"/>
      <c r="H88" s="81"/>
      <c r="I88" s="81"/>
    </row>
    <row r="89" ht="13.65" customHeight="1">
      <c r="A89" s="81"/>
      <c r="B89" s="81"/>
      <c r="C89" s="81"/>
      <c r="D89" s="81"/>
      <c r="E89" s="115"/>
      <c r="F89" s="81"/>
      <c r="G89" s="81"/>
      <c r="H89" s="81"/>
      <c r="I89" s="81"/>
    </row>
    <row r="90" ht="13.65" customHeight="1">
      <c r="A90" s="81"/>
      <c r="B90" s="81"/>
      <c r="C90" s="81"/>
      <c r="D90" s="81"/>
      <c r="E90" s="115"/>
      <c r="F90" s="81"/>
      <c r="G90" s="81"/>
      <c r="H90" s="81"/>
      <c r="I90" s="81"/>
    </row>
    <row r="91" ht="13.65" customHeight="1">
      <c r="A91" s="81"/>
      <c r="B91" s="81"/>
      <c r="C91" s="81"/>
      <c r="D91" s="81"/>
      <c r="E91" s="115"/>
      <c r="F91" s="81"/>
      <c r="G91" s="81"/>
      <c r="H91" s="81"/>
      <c r="I91" s="81"/>
    </row>
    <row r="92" ht="13.65" customHeight="1">
      <c r="A92" s="81"/>
      <c r="B92" s="81"/>
      <c r="C92" s="81"/>
      <c r="D92" s="81"/>
      <c r="E92" s="115"/>
      <c r="F92" s="81"/>
      <c r="G92" s="81"/>
      <c r="H92" s="81"/>
      <c r="I92" s="81"/>
    </row>
    <row r="93" ht="13.65" customHeight="1">
      <c r="A93" s="81"/>
      <c r="B93" s="81"/>
      <c r="C93" s="81"/>
      <c r="D93" s="81"/>
      <c r="E93" s="115"/>
      <c r="F93" s="81"/>
      <c r="G93" s="81"/>
      <c r="H93" s="81"/>
      <c r="I93" s="81"/>
    </row>
    <row r="94" ht="13.65" customHeight="1">
      <c r="A94" s="81"/>
      <c r="B94" s="81"/>
      <c r="C94" s="81"/>
      <c r="D94" s="81"/>
      <c r="E94" s="115"/>
      <c r="F94" s="81"/>
      <c r="G94" s="81"/>
      <c r="H94" s="81"/>
      <c r="I94" s="81"/>
    </row>
    <row r="95" ht="13.65" customHeight="1">
      <c r="A95" s="81"/>
      <c r="B95" s="81"/>
      <c r="C95" s="81"/>
      <c r="D95" s="81"/>
      <c r="E95" s="115"/>
      <c r="F95" s="81"/>
      <c r="G95" s="81"/>
      <c r="H95" s="81"/>
      <c r="I95" s="81"/>
    </row>
    <row r="96" ht="13.65" customHeight="1">
      <c r="A96" s="81"/>
      <c r="B96" s="81"/>
      <c r="C96" s="81"/>
      <c r="D96" s="81"/>
      <c r="E96" s="115"/>
      <c r="F96" s="81"/>
      <c r="G96" s="81"/>
      <c r="H96" s="81"/>
      <c r="I96" s="81"/>
    </row>
    <row r="97" ht="13.65" customHeight="1">
      <c r="A97" s="81"/>
      <c r="B97" s="81"/>
      <c r="C97" s="81"/>
      <c r="D97" s="81"/>
      <c r="E97" s="115"/>
      <c r="F97" s="81"/>
      <c r="G97" s="81"/>
      <c r="H97" s="81"/>
      <c r="I97" s="81"/>
    </row>
    <row r="98" ht="13.65" customHeight="1">
      <c r="A98" s="81"/>
      <c r="B98" s="81"/>
      <c r="C98" s="81"/>
      <c r="D98" s="81"/>
      <c r="E98" s="115"/>
      <c r="F98" s="81"/>
      <c r="G98" s="81"/>
      <c r="H98" s="81"/>
      <c r="I98" s="81"/>
    </row>
    <row r="99" ht="13.65" customHeight="1">
      <c r="A99" s="81"/>
      <c r="B99" s="81"/>
      <c r="C99" s="81"/>
      <c r="D99" s="81"/>
      <c r="E99" s="115"/>
      <c r="F99" s="81"/>
      <c r="G99" s="81"/>
      <c r="H99" s="81"/>
      <c r="I99" s="81"/>
    </row>
    <row r="100" ht="13.65" customHeight="1">
      <c r="A100" s="81"/>
      <c r="B100" s="81"/>
      <c r="C100" s="81"/>
      <c r="D100" s="81"/>
      <c r="E100" s="115"/>
      <c r="F100" s="81"/>
      <c r="G100" s="81"/>
      <c r="H100" s="81"/>
      <c r="I100" s="81"/>
    </row>
    <row r="101" ht="13.65" customHeight="1">
      <c r="A101" s="81"/>
      <c r="B101" s="81"/>
      <c r="C101" s="81"/>
      <c r="D101" s="81"/>
      <c r="E101" s="115"/>
      <c r="F101" s="81"/>
      <c r="G101" s="81"/>
      <c r="H101" s="81"/>
      <c r="I101" s="81"/>
    </row>
    <row r="102" ht="13.65" customHeight="1">
      <c r="A102" s="81"/>
      <c r="B102" s="81"/>
      <c r="C102" s="81"/>
      <c r="D102" s="81"/>
      <c r="E102" s="115"/>
      <c r="F102" s="81"/>
      <c r="G102" s="81"/>
      <c r="H102" s="81"/>
      <c r="I102" s="81"/>
    </row>
    <row r="103" ht="13.65" customHeight="1">
      <c r="A103" s="81"/>
      <c r="B103" s="81"/>
      <c r="C103" s="81"/>
      <c r="D103" s="81"/>
      <c r="E103" s="115"/>
      <c r="F103" s="81"/>
      <c r="G103" s="81"/>
      <c r="H103" s="81"/>
      <c r="I103" s="81"/>
    </row>
    <row r="104" ht="13.65" customHeight="1">
      <c r="A104" s="81"/>
      <c r="B104" s="81"/>
      <c r="C104" s="81"/>
      <c r="D104" s="81"/>
      <c r="E104" s="115"/>
      <c r="F104" s="81"/>
      <c r="G104" s="81"/>
      <c r="H104" s="81"/>
      <c r="I104" s="81"/>
    </row>
    <row r="105" ht="13.65" customHeight="1">
      <c r="A105" s="81"/>
      <c r="B105" s="81"/>
      <c r="C105" s="81"/>
      <c r="D105" s="81"/>
      <c r="E105" s="115"/>
      <c r="F105" s="81"/>
      <c r="G105" s="81"/>
      <c r="H105" s="81"/>
      <c r="I105" s="81"/>
    </row>
    <row r="106" ht="13.65" customHeight="1">
      <c r="A106" s="81"/>
      <c r="B106" s="81"/>
      <c r="C106" s="81"/>
      <c r="D106" s="81"/>
      <c r="E106" s="115"/>
      <c r="F106" s="81"/>
      <c r="G106" s="81"/>
      <c r="H106" s="81"/>
      <c r="I106" s="81"/>
    </row>
    <row r="107" ht="13.65" customHeight="1">
      <c r="A107" s="81"/>
      <c r="B107" s="81"/>
      <c r="C107" s="81"/>
      <c r="D107" s="81"/>
      <c r="E107" s="115"/>
      <c r="F107" s="81"/>
      <c r="G107" s="81"/>
      <c r="H107" s="81"/>
      <c r="I107" s="81"/>
    </row>
    <row r="108" ht="13.65" customHeight="1">
      <c r="A108" s="81"/>
      <c r="B108" s="81"/>
      <c r="C108" s="81"/>
      <c r="D108" s="81"/>
      <c r="E108" s="115"/>
      <c r="F108" s="81"/>
      <c r="G108" s="81"/>
      <c r="H108" s="81"/>
      <c r="I108" s="81"/>
    </row>
    <row r="109" ht="13.65" customHeight="1">
      <c r="A109" s="81"/>
      <c r="B109" s="81"/>
      <c r="C109" s="81"/>
      <c r="D109" s="81"/>
      <c r="E109" s="115"/>
      <c r="F109" s="81"/>
      <c r="G109" s="81"/>
      <c r="H109" s="81"/>
      <c r="I109" s="81"/>
    </row>
    <row r="110" ht="13.65" customHeight="1">
      <c r="A110" s="81"/>
      <c r="B110" s="81"/>
      <c r="C110" s="81"/>
      <c r="D110" s="81"/>
      <c r="E110" s="115"/>
      <c r="F110" s="81"/>
      <c r="G110" s="81"/>
      <c r="H110" s="81"/>
      <c r="I110" s="81"/>
    </row>
    <row r="111" ht="13.65" customHeight="1">
      <c r="A111" s="81"/>
      <c r="B111" s="81"/>
      <c r="C111" s="81"/>
      <c r="D111" s="81"/>
      <c r="E111" s="115"/>
      <c r="F111" s="81"/>
      <c r="G111" s="81"/>
      <c r="H111" s="81"/>
      <c r="I111" s="81"/>
    </row>
    <row r="112" ht="13.65" customHeight="1">
      <c r="A112" s="81"/>
      <c r="B112" s="81"/>
      <c r="C112" s="81"/>
      <c r="D112" s="81"/>
      <c r="E112" s="115"/>
      <c r="F112" s="81"/>
      <c r="G112" s="81"/>
      <c r="H112" s="81"/>
      <c r="I112" s="81"/>
    </row>
    <row r="113" ht="13.65" customHeight="1">
      <c r="A113" s="81"/>
      <c r="B113" s="81"/>
      <c r="C113" s="81"/>
      <c r="D113" s="81"/>
      <c r="E113" s="115"/>
      <c r="F113" s="81"/>
      <c r="G113" s="81"/>
      <c r="H113" s="81"/>
      <c r="I113" s="81"/>
    </row>
    <row r="114" ht="13.65" customHeight="1">
      <c r="A114" s="81"/>
      <c r="B114" s="81"/>
      <c r="C114" s="81"/>
      <c r="D114" s="81"/>
      <c r="E114" s="115"/>
      <c r="F114" s="81"/>
      <c r="G114" s="81"/>
      <c r="H114" s="81"/>
      <c r="I114" s="81"/>
    </row>
    <row r="115" ht="13.65" customHeight="1">
      <c r="A115" s="81"/>
      <c r="B115" s="81"/>
      <c r="C115" s="81"/>
      <c r="D115" s="81"/>
      <c r="E115" s="115"/>
      <c r="F115" s="81"/>
      <c r="G115" s="81"/>
      <c r="H115" s="81"/>
      <c r="I115" s="81"/>
    </row>
    <row r="116" ht="13.65" customHeight="1">
      <c r="A116" s="81"/>
      <c r="B116" s="81"/>
      <c r="C116" s="81"/>
      <c r="D116" s="81"/>
      <c r="E116" s="115"/>
      <c r="F116" s="81"/>
      <c r="G116" s="81"/>
      <c r="H116" s="81"/>
      <c r="I116" s="81"/>
    </row>
    <row r="117" ht="13.65" customHeight="1">
      <c r="A117" s="81"/>
      <c r="B117" s="81"/>
      <c r="C117" s="81"/>
      <c r="D117" s="81"/>
      <c r="E117" s="115"/>
      <c r="F117" s="81"/>
      <c r="G117" s="81"/>
      <c r="H117" s="81"/>
      <c r="I117" s="81"/>
    </row>
    <row r="118" ht="13.65" customHeight="1">
      <c r="A118" s="81"/>
      <c r="B118" s="81"/>
      <c r="C118" s="81"/>
      <c r="D118" s="81"/>
      <c r="E118" s="115"/>
      <c r="F118" s="81"/>
      <c r="G118" s="81"/>
      <c r="H118" s="81"/>
      <c r="I118" s="81"/>
    </row>
    <row r="119" ht="13.65" customHeight="1">
      <c r="A119" s="81"/>
      <c r="B119" s="81"/>
      <c r="C119" s="81"/>
      <c r="D119" s="81"/>
      <c r="E119" s="115"/>
      <c r="F119" s="81"/>
      <c r="G119" s="81"/>
      <c r="H119" s="81"/>
      <c r="I119" s="81"/>
    </row>
    <row r="120" ht="13.65" customHeight="1">
      <c r="A120" s="81"/>
      <c r="B120" s="81"/>
      <c r="C120" s="81"/>
      <c r="D120" s="81"/>
      <c r="E120" s="115"/>
      <c r="F120" s="81"/>
      <c r="G120" s="81"/>
      <c r="H120" s="81"/>
      <c r="I120" s="81"/>
    </row>
    <row r="121" ht="13.65" customHeight="1">
      <c r="A121" s="81"/>
      <c r="B121" s="81"/>
      <c r="C121" s="81"/>
      <c r="D121" s="81"/>
      <c r="E121" s="115"/>
      <c r="F121" s="81"/>
      <c r="G121" s="81"/>
      <c r="H121" s="81"/>
      <c r="I121" s="81"/>
    </row>
    <row r="122" ht="13.65" customHeight="1">
      <c r="A122" s="81"/>
      <c r="B122" s="81"/>
      <c r="C122" s="81"/>
      <c r="D122" s="81"/>
      <c r="E122" s="115"/>
      <c r="F122" s="81"/>
      <c r="G122" s="81"/>
      <c r="H122" s="81"/>
      <c r="I122" s="81"/>
    </row>
    <row r="123" ht="13.65" customHeight="1">
      <c r="A123" s="81"/>
      <c r="B123" s="81"/>
      <c r="C123" s="81"/>
      <c r="D123" s="81"/>
      <c r="E123" s="115"/>
      <c r="F123" s="81"/>
      <c r="G123" s="81"/>
      <c r="H123" s="81"/>
      <c r="I123" s="81"/>
    </row>
    <row r="124" ht="13.65" customHeight="1">
      <c r="A124" s="81"/>
      <c r="B124" s="81"/>
      <c r="C124" s="81"/>
      <c r="D124" s="81"/>
      <c r="E124" s="115"/>
      <c r="F124" s="81"/>
      <c r="G124" s="81"/>
      <c r="H124" s="81"/>
      <c r="I124" s="81"/>
    </row>
    <row r="125" ht="13.65" customHeight="1">
      <c r="A125" s="81"/>
      <c r="B125" s="81"/>
      <c r="C125" s="81"/>
      <c r="D125" s="81"/>
      <c r="E125" s="115"/>
      <c r="F125" s="81"/>
      <c r="G125" s="81"/>
      <c r="H125" s="81"/>
      <c r="I125" s="81"/>
    </row>
    <row r="126" ht="13.65" customHeight="1">
      <c r="A126" s="81"/>
      <c r="B126" s="81"/>
      <c r="C126" s="81"/>
      <c r="D126" s="81"/>
      <c r="E126" s="115"/>
      <c r="F126" s="81"/>
      <c r="G126" s="81"/>
      <c r="H126" s="81"/>
      <c r="I126" s="81"/>
    </row>
    <row r="127" ht="13.65" customHeight="1">
      <c r="A127" s="81"/>
      <c r="B127" s="81"/>
      <c r="C127" s="81"/>
      <c r="D127" s="81"/>
      <c r="E127" s="115"/>
      <c r="F127" s="81"/>
      <c r="G127" s="81"/>
      <c r="H127" s="81"/>
      <c r="I127" s="81"/>
    </row>
    <row r="128" ht="13.65" customHeight="1">
      <c r="A128" s="81"/>
      <c r="B128" s="81"/>
      <c r="C128" s="81"/>
      <c r="D128" s="81"/>
      <c r="E128" s="115"/>
      <c r="F128" s="81"/>
      <c r="G128" s="81"/>
      <c r="H128" s="81"/>
      <c r="I128" s="81"/>
    </row>
    <row r="129" ht="13.65" customHeight="1">
      <c r="A129" s="81"/>
      <c r="B129" s="81"/>
      <c r="C129" s="81"/>
      <c r="D129" s="81"/>
      <c r="E129" s="115"/>
      <c r="F129" s="81"/>
      <c r="G129" s="81"/>
      <c r="H129" s="81"/>
      <c r="I129" s="81"/>
    </row>
    <row r="130" ht="13.65" customHeight="1">
      <c r="A130" s="81"/>
      <c r="B130" s="81"/>
      <c r="C130" s="81"/>
      <c r="D130" s="81"/>
      <c r="E130" s="115"/>
      <c r="F130" s="81"/>
      <c r="G130" s="81"/>
      <c r="H130" s="81"/>
      <c r="I130" s="81"/>
    </row>
    <row r="131" ht="13.65" customHeight="1">
      <c r="A131" s="81"/>
      <c r="B131" s="81"/>
      <c r="C131" s="81"/>
      <c r="D131" s="81"/>
      <c r="E131" s="115"/>
      <c r="F131" s="81"/>
      <c r="G131" s="81"/>
      <c r="H131" s="81"/>
      <c r="I131" s="81"/>
    </row>
    <row r="132" ht="13.65" customHeight="1">
      <c r="A132" s="81"/>
      <c r="B132" s="81"/>
      <c r="C132" s="81"/>
      <c r="D132" s="81"/>
      <c r="E132" s="115"/>
      <c r="F132" s="81"/>
      <c r="G132" s="81"/>
      <c r="H132" s="81"/>
      <c r="I132" s="81"/>
    </row>
    <row r="133" ht="13.65" customHeight="1">
      <c r="A133" s="81"/>
      <c r="B133" s="81"/>
      <c r="C133" s="81"/>
      <c r="D133" s="81"/>
      <c r="E133" s="115"/>
      <c r="F133" s="81"/>
      <c r="G133" s="81"/>
      <c r="H133" s="81"/>
      <c r="I133" s="81"/>
    </row>
    <row r="134" ht="13.65" customHeight="1">
      <c r="A134" s="81"/>
      <c r="B134" s="81"/>
      <c r="C134" s="81"/>
      <c r="D134" s="81"/>
      <c r="E134" s="115"/>
      <c r="F134" s="81"/>
      <c r="G134" s="81"/>
      <c r="H134" s="81"/>
      <c r="I134" s="81"/>
    </row>
    <row r="135" ht="13.65" customHeight="1">
      <c r="A135" s="81"/>
      <c r="B135" s="81"/>
      <c r="C135" s="81"/>
      <c r="D135" s="81"/>
      <c r="E135" s="115"/>
      <c r="F135" s="81"/>
      <c r="G135" s="81"/>
      <c r="H135" s="81"/>
      <c r="I135" s="81"/>
    </row>
    <row r="136" ht="13.65" customHeight="1">
      <c r="A136" s="81"/>
      <c r="B136" s="81"/>
      <c r="C136" s="81"/>
      <c r="D136" s="81"/>
      <c r="E136" s="115"/>
      <c r="F136" s="81"/>
      <c r="G136" s="81"/>
      <c r="H136" s="81"/>
      <c r="I136" s="81"/>
    </row>
    <row r="137" ht="13.65" customHeight="1">
      <c r="A137" s="81"/>
      <c r="B137" s="81"/>
      <c r="C137" s="81"/>
      <c r="D137" s="81"/>
      <c r="E137" s="115"/>
      <c r="F137" s="81"/>
      <c r="G137" s="81"/>
      <c r="H137" s="81"/>
      <c r="I137" s="81"/>
    </row>
    <row r="138" ht="13.65" customHeight="1">
      <c r="A138" s="81"/>
      <c r="B138" s="81"/>
      <c r="C138" s="81"/>
      <c r="D138" s="81"/>
      <c r="E138" s="115"/>
      <c r="F138" s="81"/>
      <c r="G138" s="81"/>
      <c r="H138" s="81"/>
      <c r="I138" s="81"/>
    </row>
    <row r="139" ht="13.65" customHeight="1">
      <c r="A139" s="81"/>
      <c r="B139" s="81"/>
      <c r="C139" s="81"/>
      <c r="D139" s="81"/>
      <c r="E139" s="115"/>
      <c r="F139" s="81"/>
      <c r="G139" s="81"/>
      <c r="H139" s="81"/>
      <c r="I139" s="81"/>
    </row>
    <row r="140" ht="13.65" customHeight="1">
      <c r="A140" s="81"/>
      <c r="B140" s="81"/>
      <c r="C140" s="81"/>
      <c r="D140" s="81"/>
      <c r="E140" s="115"/>
      <c r="F140" s="81"/>
      <c r="G140" s="81"/>
      <c r="H140" s="81"/>
      <c r="I140" s="81"/>
    </row>
    <row r="141" ht="13.65" customHeight="1">
      <c r="A141" s="81"/>
      <c r="B141" s="81"/>
      <c r="C141" s="81"/>
      <c r="D141" s="81"/>
      <c r="E141" s="115"/>
      <c r="F141" s="81"/>
      <c r="G141" s="81"/>
      <c r="H141" s="81"/>
      <c r="I141" s="81"/>
    </row>
    <row r="142" ht="13.65" customHeight="1">
      <c r="A142" s="81"/>
      <c r="B142" s="81"/>
      <c r="C142" s="81"/>
      <c r="D142" s="81"/>
      <c r="E142" s="115"/>
      <c r="F142" s="81"/>
      <c r="G142" s="81"/>
      <c r="H142" s="81"/>
      <c r="I142" s="81"/>
    </row>
    <row r="143" ht="13.65" customHeight="1">
      <c r="A143" s="81"/>
      <c r="B143" s="81"/>
      <c r="C143" s="81"/>
      <c r="D143" s="81"/>
      <c r="E143" s="115"/>
      <c r="F143" s="81"/>
      <c r="G143" s="81"/>
      <c r="H143" s="81"/>
      <c r="I143" s="81"/>
    </row>
    <row r="144" ht="13.65" customHeight="1">
      <c r="A144" s="81"/>
      <c r="B144" s="81"/>
      <c r="C144" s="81"/>
      <c r="D144" s="81"/>
      <c r="E144" s="115"/>
      <c r="F144" s="81"/>
      <c r="G144" s="81"/>
      <c r="H144" s="81"/>
      <c r="I144" s="81"/>
    </row>
    <row r="145" ht="13.65" customHeight="1">
      <c r="A145" s="81"/>
      <c r="B145" s="81"/>
      <c r="C145" s="81"/>
      <c r="D145" s="81"/>
      <c r="E145" s="115"/>
      <c r="F145" s="81"/>
      <c r="G145" s="81"/>
      <c r="H145" s="81"/>
      <c r="I145" s="81"/>
    </row>
    <row r="146" ht="13.65" customHeight="1">
      <c r="A146" s="81"/>
      <c r="B146" s="81"/>
      <c r="C146" s="81"/>
      <c r="D146" s="81"/>
      <c r="E146" s="115"/>
      <c r="F146" s="81"/>
      <c r="G146" s="81"/>
      <c r="H146" s="81"/>
      <c r="I146" s="81"/>
    </row>
    <row r="147" ht="13.65" customHeight="1">
      <c r="A147" s="81"/>
      <c r="B147" s="81"/>
      <c r="C147" s="81"/>
      <c r="D147" s="81"/>
      <c r="E147" s="115"/>
      <c r="F147" s="81"/>
      <c r="G147" s="81"/>
      <c r="H147" s="81"/>
      <c r="I147" s="81"/>
    </row>
    <row r="148" ht="13.65" customHeight="1">
      <c r="A148" s="81"/>
      <c r="B148" s="81"/>
      <c r="C148" s="81"/>
      <c r="D148" s="81"/>
      <c r="E148" s="115"/>
      <c r="F148" s="81"/>
      <c r="G148" s="81"/>
      <c r="H148" s="81"/>
      <c r="I148" s="81"/>
    </row>
    <row r="149" ht="13.65" customHeight="1">
      <c r="A149" s="81"/>
      <c r="B149" s="81"/>
      <c r="C149" s="81"/>
      <c r="D149" s="81"/>
      <c r="E149" s="115"/>
      <c r="F149" s="81"/>
      <c r="G149" s="81"/>
      <c r="H149" s="81"/>
      <c r="I149" s="81"/>
    </row>
    <row r="150" ht="13.65" customHeight="1">
      <c r="A150" s="81"/>
      <c r="B150" s="81"/>
      <c r="C150" s="81"/>
      <c r="D150" s="81"/>
      <c r="E150" s="115"/>
      <c r="F150" s="81"/>
      <c r="G150" s="81"/>
      <c r="H150" s="81"/>
      <c r="I150" s="81"/>
    </row>
    <row r="151" ht="13.65" customHeight="1">
      <c r="A151" s="81"/>
      <c r="B151" s="81"/>
      <c r="C151" s="81"/>
      <c r="D151" s="81"/>
      <c r="E151" s="115"/>
      <c r="F151" s="81"/>
      <c r="G151" s="81"/>
      <c r="H151" s="81"/>
      <c r="I151" s="81"/>
    </row>
    <row r="152" ht="13.65" customHeight="1">
      <c r="A152" s="81"/>
      <c r="B152" s="81"/>
      <c r="C152" s="81"/>
      <c r="D152" s="81"/>
      <c r="E152" s="115"/>
      <c r="F152" s="81"/>
      <c r="G152" s="81"/>
      <c r="H152" s="81"/>
      <c r="I152" s="81"/>
    </row>
    <row r="153" ht="13.65" customHeight="1">
      <c r="A153" s="81"/>
      <c r="B153" s="81"/>
      <c r="C153" s="81"/>
      <c r="D153" s="81"/>
      <c r="E153" s="115"/>
      <c r="F153" s="81"/>
      <c r="G153" s="81"/>
      <c r="H153" s="81"/>
      <c r="I153" s="81"/>
    </row>
    <row r="154" ht="13.65" customHeight="1">
      <c r="A154" s="81"/>
      <c r="B154" s="81"/>
      <c r="C154" s="81"/>
      <c r="D154" s="81"/>
      <c r="E154" s="115"/>
      <c r="F154" s="81"/>
      <c r="G154" s="81"/>
      <c r="H154" s="81"/>
      <c r="I154" s="81"/>
    </row>
    <row r="155" ht="13.65" customHeight="1">
      <c r="A155" s="81"/>
      <c r="B155" s="81"/>
      <c r="C155" s="81"/>
      <c r="D155" s="81"/>
      <c r="E155" s="115"/>
      <c r="F155" s="81"/>
      <c r="G155" s="81"/>
      <c r="H155" s="81"/>
      <c r="I155" s="81"/>
    </row>
    <row r="156" ht="13.65" customHeight="1">
      <c r="A156" s="81"/>
      <c r="B156" s="81"/>
      <c r="C156" s="81"/>
      <c r="D156" s="81"/>
      <c r="E156" s="115"/>
      <c r="F156" s="81"/>
      <c r="G156" s="81"/>
      <c r="H156" s="81"/>
      <c r="I156" s="81"/>
    </row>
    <row r="157" ht="13.65" customHeight="1">
      <c r="A157" s="81"/>
      <c r="B157" s="81"/>
      <c r="C157" s="81"/>
      <c r="D157" s="81"/>
      <c r="E157" s="115"/>
      <c r="F157" s="81"/>
      <c r="G157" s="81"/>
      <c r="H157" s="81"/>
      <c r="I157" s="81"/>
    </row>
    <row r="158" ht="13.65" customHeight="1">
      <c r="A158" s="81"/>
      <c r="B158" s="81"/>
      <c r="C158" s="81"/>
      <c r="D158" s="81"/>
      <c r="E158" s="115"/>
      <c r="F158" s="81"/>
      <c r="G158" s="81"/>
      <c r="H158" s="81"/>
      <c r="I158" s="81"/>
    </row>
    <row r="159" ht="13.65" customHeight="1">
      <c r="A159" s="81"/>
      <c r="B159" s="81"/>
      <c r="C159" s="81"/>
      <c r="D159" s="81"/>
      <c r="E159" s="115"/>
      <c r="F159" s="81"/>
      <c r="G159" s="81"/>
      <c r="H159" s="81"/>
      <c r="I159" s="81"/>
    </row>
    <row r="160" ht="13.65" customHeight="1">
      <c r="A160" s="81"/>
      <c r="B160" s="81"/>
      <c r="C160" s="81"/>
      <c r="D160" s="81"/>
      <c r="E160" s="115"/>
      <c r="F160" s="81"/>
      <c r="G160" s="81"/>
      <c r="H160" s="81"/>
      <c r="I160" s="81"/>
    </row>
    <row r="161" ht="13.65" customHeight="1">
      <c r="A161" s="81"/>
      <c r="B161" s="81"/>
      <c r="C161" s="81"/>
      <c r="D161" s="81"/>
      <c r="E161" s="115"/>
      <c r="F161" s="81"/>
      <c r="G161" s="81"/>
      <c r="H161" s="81"/>
      <c r="I161" s="81"/>
    </row>
    <row r="162" ht="13.65" customHeight="1">
      <c r="A162" s="81"/>
      <c r="B162" s="81"/>
      <c r="C162" s="81"/>
      <c r="D162" s="81"/>
      <c r="E162" s="115"/>
      <c r="F162" s="81"/>
      <c r="G162" s="81"/>
      <c r="H162" s="81"/>
      <c r="I162" s="81"/>
    </row>
    <row r="163" ht="13.65" customHeight="1">
      <c r="A163" s="81"/>
      <c r="B163" s="81"/>
      <c r="C163" s="81"/>
      <c r="D163" s="81"/>
      <c r="E163" s="115"/>
      <c r="F163" s="81"/>
      <c r="G163" s="81"/>
      <c r="H163" s="81"/>
      <c r="I163" s="81"/>
    </row>
    <row r="164" ht="13.65" customHeight="1">
      <c r="A164" s="81"/>
      <c r="B164" s="81"/>
      <c r="C164" s="81"/>
      <c r="D164" s="81"/>
      <c r="E164" s="115"/>
      <c r="F164" s="81"/>
      <c r="G164" s="81"/>
      <c r="H164" s="81"/>
      <c r="I164" s="81"/>
    </row>
    <row r="165" ht="13.65" customHeight="1">
      <c r="A165" s="81"/>
      <c r="B165" s="81"/>
      <c r="C165" s="81"/>
      <c r="D165" s="81"/>
      <c r="E165" s="115"/>
      <c r="F165" s="81"/>
      <c r="G165" s="81"/>
      <c r="H165" s="81"/>
      <c r="I165" s="81"/>
    </row>
    <row r="166" ht="13.65" customHeight="1">
      <c r="A166" s="81"/>
      <c r="B166" s="81"/>
      <c r="C166" s="81"/>
      <c r="D166" s="81"/>
      <c r="E166" s="115"/>
      <c r="F166" s="81"/>
      <c r="G166" s="81"/>
      <c r="H166" s="81"/>
      <c r="I166" s="81"/>
    </row>
    <row r="167" ht="13.65" customHeight="1">
      <c r="A167" s="81"/>
      <c r="B167" s="81"/>
      <c r="C167" s="81"/>
      <c r="D167" s="81"/>
      <c r="E167" s="115"/>
      <c r="F167" s="81"/>
      <c r="G167" s="81"/>
      <c r="H167" s="81"/>
      <c r="I167" s="81"/>
    </row>
    <row r="168" ht="13.65" customHeight="1">
      <c r="A168" s="81"/>
      <c r="B168" s="81"/>
      <c r="C168" s="81"/>
      <c r="D168" s="81"/>
      <c r="E168" s="115"/>
      <c r="F168" s="81"/>
      <c r="G168" s="81"/>
      <c r="H168" s="81"/>
      <c r="I168" s="81"/>
    </row>
    <row r="169" ht="13.65" customHeight="1">
      <c r="A169" s="81"/>
      <c r="B169" s="81"/>
      <c r="C169" s="81"/>
      <c r="D169" s="81"/>
      <c r="E169" s="115"/>
      <c r="F169" s="81"/>
      <c r="G169" s="81"/>
      <c r="H169" s="81"/>
      <c r="I169" s="81"/>
    </row>
    <row r="170" ht="13.65" customHeight="1">
      <c r="A170" s="81"/>
      <c r="B170" s="81"/>
      <c r="C170" s="81"/>
      <c r="D170" s="81"/>
      <c r="E170" s="115"/>
      <c r="F170" s="81"/>
      <c r="G170" s="81"/>
      <c r="H170" s="81"/>
      <c r="I170" s="81"/>
    </row>
    <row r="171" ht="13.65" customHeight="1">
      <c r="A171" s="81"/>
      <c r="B171" s="81"/>
      <c r="C171" s="81"/>
      <c r="D171" s="81"/>
      <c r="E171" s="115"/>
      <c r="F171" s="81"/>
      <c r="G171" s="81"/>
      <c r="H171" s="81"/>
      <c r="I171" s="81"/>
    </row>
    <row r="172" ht="13.65" customHeight="1">
      <c r="A172" s="81"/>
      <c r="B172" s="81"/>
      <c r="C172" s="81"/>
      <c r="D172" s="81"/>
      <c r="E172" s="115"/>
      <c r="F172" s="81"/>
      <c r="G172" s="81"/>
      <c r="H172" s="81"/>
      <c r="I172" s="81"/>
    </row>
    <row r="173" ht="13.65" customHeight="1">
      <c r="A173" s="81"/>
      <c r="B173" s="81"/>
      <c r="C173" s="81"/>
      <c r="D173" s="81"/>
      <c r="E173" s="115"/>
      <c r="F173" s="81"/>
      <c r="G173" s="81"/>
      <c r="H173" s="81"/>
      <c r="I173" s="81"/>
    </row>
    <row r="174" ht="13.65" customHeight="1">
      <c r="A174" s="81"/>
      <c r="B174" s="81"/>
      <c r="C174" s="81"/>
      <c r="D174" s="81"/>
      <c r="E174" s="115"/>
      <c r="F174" s="81"/>
      <c r="G174" s="81"/>
      <c r="H174" s="81"/>
      <c r="I174" s="81"/>
    </row>
    <row r="175" ht="13.65" customHeight="1">
      <c r="A175" s="81"/>
      <c r="B175" s="81"/>
      <c r="C175" s="81"/>
      <c r="D175" s="81"/>
      <c r="E175" s="115"/>
      <c r="F175" s="81"/>
      <c r="G175" s="81"/>
      <c r="H175" s="81"/>
      <c r="I175" s="81"/>
    </row>
    <row r="176" ht="13.65" customHeight="1">
      <c r="A176" s="81"/>
      <c r="B176" s="81"/>
      <c r="C176" s="81"/>
      <c r="D176" s="81"/>
      <c r="E176" s="115"/>
      <c r="F176" s="81"/>
      <c r="G176" s="81"/>
      <c r="H176" s="81"/>
      <c r="I176" s="81"/>
    </row>
    <row r="177" ht="13.65" customHeight="1">
      <c r="A177" s="81"/>
      <c r="B177" s="81"/>
      <c r="C177" s="81"/>
      <c r="D177" s="81"/>
      <c r="E177" s="115"/>
      <c r="F177" s="81"/>
      <c r="G177" s="81"/>
      <c r="H177" s="81"/>
      <c r="I177" s="81"/>
    </row>
    <row r="178" ht="13.65" customHeight="1">
      <c r="A178" s="81"/>
      <c r="B178" s="81"/>
      <c r="C178" s="81"/>
      <c r="D178" s="81"/>
      <c r="E178" s="115"/>
      <c r="F178" s="81"/>
      <c r="G178" s="81"/>
      <c r="H178" s="81"/>
      <c r="I178" s="81"/>
    </row>
    <row r="179" ht="13.65" customHeight="1">
      <c r="A179" s="81"/>
      <c r="B179" s="81"/>
      <c r="C179" s="81"/>
      <c r="D179" s="81"/>
      <c r="E179" s="115"/>
      <c r="F179" s="81"/>
      <c r="G179" s="81"/>
      <c r="H179" s="81"/>
      <c r="I179" s="81"/>
    </row>
    <row r="180" ht="13.65" customHeight="1">
      <c r="A180" s="81"/>
      <c r="B180" s="81"/>
      <c r="C180" s="81"/>
      <c r="D180" s="81"/>
      <c r="E180" s="115"/>
      <c r="F180" s="81"/>
      <c r="G180" s="81"/>
      <c r="H180" s="81"/>
      <c r="I180" s="81"/>
    </row>
    <row r="181" ht="13.65" customHeight="1">
      <c r="A181" s="81"/>
      <c r="B181" s="81"/>
      <c r="C181" s="81"/>
      <c r="D181" s="81"/>
      <c r="E181" s="115"/>
      <c r="F181" s="81"/>
      <c r="G181" s="81"/>
      <c r="H181" s="81"/>
      <c r="I181" s="81"/>
    </row>
    <row r="182" ht="13.65" customHeight="1">
      <c r="A182" s="81"/>
      <c r="B182" s="81"/>
      <c r="C182" s="81"/>
      <c r="D182" s="81"/>
      <c r="E182" s="115"/>
      <c r="F182" s="81"/>
      <c r="G182" s="81"/>
      <c r="H182" s="81"/>
      <c r="I182" s="81"/>
    </row>
    <row r="183" ht="13.65" customHeight="1">
      <c r="A183" s="81"/>
      <c r="B183" s="81"/>
      <c r="C183" s="81"/>
      <c r="D183" s="81"/>
      <c r="E183" s="115"/>
      <c r="F183" s="81"/>
      <c r="G183" s="81"/>
      <c r="H183" s="81"/>
      <c r="I183" s="81"/>
    </row>
    <row r="184" ht="13.65" customHeight="1">
      <c r="A184" s="81"/>
      <c r="B184" s="81"/>
      <c r="C184" s="81"/>
      <c r="D184" s="81"/>
      <c r="E184" s="115"/>
      <c r="F184" s="81"/>
      <c r="G184" s="81"/>
      <c r="H184" s="81"/>
      <c r="I184" s="81"/>
    </row>
    <row r="185" ht="13.65" customHeight="1">
      <c r="A185" s="81"/>
      <c r="B185" s="81"/>
      <c r="C185" s="81"/>
      <c r="D185" s="81"/>
      <c r="E185" s="115"/>
      <c r="F185" s="81"/>
      <c r="G185" s="81"/>
      <c r="H185" s="81"/>
      <c r="I185" s="81"/>
    </row>
    <row r="186" ht="13.65" customHeight="1">
      <c r="A186" s="81"/>
      <c r="B186" s="81"/>
      <c r="C186" s="81"/>
      <c r="D186" s="81"/>
      <c r="E186" s="115"/>
      <c r="F186" s="81"/>
      <c r="G186" s="81"/>
      <c r="H186" s="81"/>
      <c r="I186" s="81"/>
    </row>
    <row r="187" ht="13.65" customHeight="1">
      <c r="A187" s="81"/>
      <c r="B187" s="81"/>
      <c r="C187" s="81"/>
      <c r="D187" s="81"/>
      <c r="E187" s="115"/>
      <c r="F187" s="81"/>
      <c r="G187" s="81"/>
      <c r="H187" s="81"/>
      <c r="I187" s="81"/>
    </row>
    <row r="188" ht="13.65" customHeight="1">
      <c r="A188" s="81"/>
      <c r="B188" s="81"/>
      <c r="C188" s="81"/>
      <c r="D188" s="81"/>
      <c r="E188" s="115"/>
      <c r="F188" s="81"/>
      <c r="G188" s="81"/>
      <c r="H188" s="81"/>
      <c r="I188" s="81"/>
    </row>
    <row r="189" ht="13.65" customHeight="1">
      <c r="A189" s="81"/>
      <c r="B189" s="81"/>
      <c r="C189" s="81"/>
      <c r="D189" s="81"/>
      <c r="E189" s="115"/>
      <c r="F189" s="81"/>
      <c r="G189" s="81"/>
      <c r="H189" s="81"/>
      <c r="I189" s="81"/>
    </row>
    <row r="190" ht="13.65" customHeight="1">
      <c r="A190" s="81"/>
      <c r="B190" s="81"/>
      <c r="C190" s="81"/>
      <c r="D190" s="81"/>
      <c r="E190" s="115"/>
      <c r="F190" s="81"/>
      <c r="G190" s="81"/>
      <c r="H190" s="81"/>
      <c r="I190" s="81"/>
    </row>
    <row r="191" ht="13.65" customHeight="1">
      <c r="A191" s="81"/>
      <c r="B191" s="81"/>
      <c r="C191" s="81"/>
      <c r="D191" s="81"/>
      <c r="E191" s="115"/>
      <c r="F191" s="81"/>
      <c r="G191" s="81"/>
      <c r="H191" s="81"/>
      <c r="I191" s="81"/>
    </row>
    <row r="192" ht="13.65" customHeight="1">
      <c r="A192" s="81"/>
      <c r="B192" s="81"/>
      <c r="C192" s="81"/>
      <c r="D192" s="81"/>
      <c r="E192" s="115"/>
      <c r="F192" s="81"/>
      <c r="G192" s="81"/>
      <c r="H192" s="81"/>
      <c r="I192" s="81"/>
    </row>
    <row r="193" ht="13.65" customHeight="1">
      <c r="A193" s="81"/>
      <c r="B193" s="81"/>
      <c r="C193" s="81"/>
      <c r="D193" s="81"/>
      <c r="E193" s="115"/>
      <c r="F193" s="81"/>
      <c r="G193" s="81"/>
      <c r="H193" s="81"/>
      <c r="I193" s="81"/>
    </row>
    <row r="194" ht="13.65" customHeight="1">
      <c r="A194" s="81"/>
      <c r="B194" s="81"/>
      <c r="C194" s="81"/>
      <c r="D194" s="81"/>
      <c r="E194" s="115"/>
      <c r="F194" s="81"/>
      <c r="G194" s="81"/>
      <c r="H194" s="81"/>
      <c r="I194" s="81"/>
    </row>
    <row r="195" ht="13.65" customHeight="1">
      <c r="A195" s="81"/>
      <c r="B195" s="81"/>
      <c r="C195" s="81"/>
      <c r="D195" s="81"/>
      <c r="E195" s="115"/>
      <c r="F195" s="81"/>
      <c r="G195" s="81"/>
      <c r="H195" s="81"/>
      <c r="I195" s="81"/>
    </row>
    <row r="196" ht="13.65" customHeight="1">
      <c r="A196" s="81"/>
      <c r="B196" s="81"/>
      <c r="C196" s="81"/>
      <c r="D196" s="81"/>
      <c r="E196" s="115"/>
      <c r="F196" s="81"/>
      <c r="G196" s="81"/>
      <c r="H196" s="81"/>
      <c r="I196" s="81"/>
    </row>
    <row r="197" ht="13.65" customHeight="1">
      <c r="A197" s="81"/>
      <c r="B197" s="81"/>
      <c r="C197" s="81"/>
      <c r="D197" s="81"/>
      <c r="E197" s="115"/>
      <c r="F197" s="81"/>
      <c r="G197" s="81"/>
      <c r="H197" s="81"/>
      <c r="I197" s="81"/>
    </row>
    <row r="198" ht="13.65" customHeight="1">
      <c r="A198" s="81"/>
      <c r="B198" s="81"/>
      <c r="C198" s="81"/>
      <c r="D198" s="81"/>
      <c r="E198" s="115"/>
      <c r="F198" s="81"/>
      <c r="G198" s="81"/>
      <c r="H198" s="81"/>
      <c r="I198" s="81"/>
    </row>
    <row r="199" ht="13.65" customHeight="1">
      <c r="A199" s="81"/>
      <c r="B199" s="81"/>
      <c r="C199" s="81"/>
      <c r="D199" s="81"/>
      <c r="E199" s="115"/>
      <c r="F199" s="81"/>
      <c r="G199" s="81"/>
      <c r="H199" s="81"/>
      <c r="I199" s="81"/>
    </row>
    <row r="200" ht="13.65" customHeight="1">
      <c r="A200" s="81"/>
      <c r="B200" s="81"/>
      <c r="C200" s="81"/>
      <c r="D200" s="81"/>
      <c r="E200" s="115"/>
      <c r="F200" s="81"/>
      <c r="G200" s="81"/>
      <c r="H200" s="81"/>
      <c r="I200" s="81"/>
    </row>
    <row r="201" ht="13.65" customHeight="1">
      <c r="A201" s="81"/>
      <c r="B201" s="81"/>
      <c r="C201" s="81"/>
      <c r="D201" s="81"/>
      <c r="E201" s="115"/>
      <c r="F201" s="81"/>
      <c r="G201" s="81"/>
      <c r="H201" s="81"/>
      <c r="I201" s="81"/>
    </row>
    <row r="202" ht="13.65" customHeight="1">
      <c r="A202" s="81"/>
      <c r="B202" s="81"/>
      <c r="C202" s="81"/>
      <c r="D202" s="81"/>
      <c r="E202" s="115"/>
      <c r="F202" s="81"/>
      <c r="G202" s="81"/>
      <c r="H202" s="81"/>
      <c r="I202" s="81"/>
    </row>
    <row r="203" ht="13.65" customHeight="1">
      <c r="A203" s="81"/>
      <c r="B203" s="81"/>
      <c r="C203" s="81"/>
      <c r="D203" s="81"/>
      <c r="E203" s="115"/>
      <c r="F203" s="81"/>
      <c r="G203" s="81"/>
      <c r="H203" s="81"/>
      <c r="I203" s="81"/>
    </row>
    <row r="204" ht="13.65" customHeight="1">
      <c r="A204" s="81"/>
      <c r="B204" s="81"/>
      <c r="C204" s="81"/>
      <c r="D204" s="81"/>
      <c r="E204" s="115"/>
      <c r="F204" s="81"/>
      <c r="G204" s="81"/>
      <c r="H204" s="81"/>
      <c r="I204" s="81"/>
    </row>
    <row r="205" ht="13.65" customHeight="1">
      <c r="A205" s="81"/>
      <c r="B205" s="81"/>
      <c r="C205" s="81"/>
      <c r="D205" s="81"/>
      <c r="E205" s="115"/>
      <c r="F205" s="81"/>
      <c r="G205" s="81"/>
      <c r="H205" s="81"/>
      <c r="I205" s="81"/>
    </row>
    <row r="206" ht="13.65" customHeight="1">
      <c r="A206" s="81"/>
      <c r="B206" s="81"/>
      <c r="C206" s="81"/>
      <c r="D206" s="81"/>
      <c r="E206" s="115"/>
      <c r="F206" s="81"/>
      <c r="G206" s="81"/>
      <c r="H206" s="81"/>
      <c r="I206" s="81"/>
    </row>
    <row r="207" ht="13.65" customHeight="1">
      <c r="A207" s="81"/>
      <c r="B207" s="81"/>
      <c r="C207" s="81"/>
      <c r="D207" s="81"/>
      <c r="E207" s="115"/>
      <c r="F207" s="81"/>
      <c r="G207" s="81"/>
      <c r="H207" s="81"/>
      <c r="I207" s="81"/>
    </row>
    <row r="208" ht="13.65" customHeight="1">
      <c r="A208" s="81"/>
      <c r="B208" s="81"/>
      <c r="C208" s="81"/>
      <c r="D208" s="81"/>
      <c r="E208" s="115"/>
      <c r="F208" s="81"/>
      <c r="G208" s="81"/>
      <c r="H208" s="81"/>
      <c r="I208" s="81"/>
    </row>
    <row r="209" ht="13.65" customHeight="1">
      <c r="A209" s="81"/>
      <c r="B209" s="81"/>
      <c r="C209" s="81"/>
      <c r="D209" s="81"/>
      <c r="E209" s="115"/>
      <c r="F209" s="81"/>
      <c r="G209" s="81"/>
      <c r="H209" s="81"/>
      <c r="I209" s="81"/>
    </row>
    <row r="210" ht="13.65" customHeight="1">
      <c r="A210" s="81"/>
      <c r="B210" s="81"/>
      <c r="C210" s="81"/>
      <c r="D210" s="81"/>
      <c r="E210" s="115"/>
      <c r="F210" s="81"/>
      <c r="G210" s="81"/>
      <c r="H210" s="81"/>
      <c r="I210" s="81"/>
    </row>
    <row r="211" ht="13.65" customHeight="1">
      <c r="A211" s="81"/>
      <c r="B211" s="81"/>
      <c r="C211" s="81"/>
      <c r="D211" s="81"/>
      <c r="E211" s="115"/>
      <c r="F211" s="81"/>
      <c r="G211" s="81"/>
      <c r="H211" s="81"/>
      <c r="I211" s="81"/>
    </row>
    <row r="212" ht="13.65" customHeight="1">
      <c r="A212" s="81"/>
      <c r="B212" s="81"/>
      <c r="C212" s="81"/>
      <c r="D212" s="81"/>
      <c r="E212" s="115"/>
      <c r="F212" s="81"/>
      <c r="G212" s="81"/>
      <c r="H212" s="81"/>
      <c r="I212" s="81"/>
    </row>
    <row r="213" ht="13.65" customHeight="1">
      <c r="A213" s="81"/>
      <c r="B213" s="81"/>
      <c r="C213" s="81"/>
      <c r="D213" s="81"/>
      <c r="E213" s="115"/>
      <c r="F213" s="81"/>
      <c r="G213" s="81"/>
      <c r="H213" s="81"/>
      <c r="I213" s="81"/>
    </row>
    <row r="214" ht="13.65" customHeight="1">
      <c r="A214" s="81"/>
      <c r="B214" s="81"/>
      <c r="C214" s="81"/>
      <c r="D214" s="81"/>
      <c r="E214" s="115"/>
      <c r="F214" s="81"/>
      <c r="G214" s="81"/>
      <c r="H214" s="81"/>
      <c r="I214" s="81"/>
    </row>
    <row r="215" ht="13.65" customHeight="1">
      <c r="A215" s="81"/>
      <c r="B215" s="81"/>
      <c r="C215" s="81"/>
      <c r="D215" s="81"/>
      <c r="E215" s="115"/>
      <c r="F215" s="81"/>
      <c r="G215" s="81"/>
      <c r="H215" s="81"/>
      <c r="I215" s="81"/>
    </row>
    <row r="216" ht="13.65" customHeight="1">
      <c r="A216" s="81"/>
      <c r="B216" s="81"/>
      <c r="C216" s="81"/>
      <c r="D216" s="81"/>
      <c r="E216" s="115"/>
      <c r="F216" s="81"/>
      <c r="G216" s="81"/>
      <c r="H216" s="81"/>
      <c r="I216" s="81"/>
    </row>
    <row r="217" ht="13.65" customHeight="1">
      <c r="A217" s="81"/>
      <c r="B217" s="81"/>
      <c r="C217" s="81"/>
      <c r="D217" s="81"/>
      <c r="E217" s="115"/>
      <c r="F217" s="81"/>
      <c r="G217" s="81"/>
      <c r="H217" s="81"/>
      <c r="I217" s="81"/>
    </row>
    <row r="218" ht="13.65" customHeight="1">
      <c r="A218" s="81"/>
      <c r="B218" s="81"/>
      <c r="C218" s="81"/>
      <c r="D218" s="81"/>
      <c r="E218" s="115"/>
      <c r="F218" s="81"/>
      <c r="G218" s="81"/>
      <c r="H218" s="81"/>
      <c r="I218" s="81"/>
    </row>
    <row r="219" ht="13.65" customHeight="1">
      <c r="A219" s="81"/>
      <c r="B219" s="81"/>
      <c r="C219" s="81"/>
      <c r="D219" s="81"/>
      <c r="E219" s="115"/>
      <c r="F219" s="81"/>
      <c r="G219" s="81"/>
      <c r="H219" s="81"/>
      <c r="I219" s="81"/>
    </row>
    <row r="220" ht="13.65" customHeight="1">
      <c r="A220" s="81"/>
      <c r="B220" s="81"/>
      <c r="C220" s="81"/>
      <c r="D220" s="81"/>
      <c r="E220" s="115"/>
      <c r="F220" s="81"/>
      <c r="G220" s="81"/>
      <c r="H220" s="81"/>
      <c r="I220" s="81"/>
    </row>
    <row r="221" ht="13.65" customHeight="1">
      <c r="A221" s="81"/>
      <c r="B221" s="81"/>
      <c r="C221" s="81"/>
      <c r="D221" s="81"/>
      <c r="E221" s="115"/>
      <c r="F221" s="81"/>
      <c r="G221" s="81"/>
      <c r="H221" s="81"/>
      <c r="I221" s="81"/>
    </row>
    <row r="222" ht="13.65" customHeight="1">
      <c r="A222" s="81"/>
      <c r="B222" s="81"/>
      <c r="C222" s="81"/>
      <c r="D222" s="81"/>
      <c r="E222" s="115"/>
      <c r="F222" s="81"/>
      <c r="G222" s="81"/>
      <c r="H222" s="81"/>
      <c r="I222" s="81"/>
    </row>
    <row r="223" ht="13.65" customHeight="1">
      <c r="A223" s="81"/>
      <c r="B223" s="81"/>
      <c r="C223" s="81"/>
      <c r="D223" s="81"/>
      <c r="E223" s="115"/>
      <c r="F223" s="81"/>
      <c r="G223" s="81"/>
      <c r="H223" s="81"/>
      <c r="I223" s="81"/>
    </row>
    <row r="224" ht="13.65" customHeight="1">
      <c r="A224" s="81"/>
      <c r="B224" s="81"/>
      <c r="C224" s="81"/>
      <c r="D224" s="81"/>
      <c r="E224" s="115"/>
      <c r="F224" s="81"/>
      <c r="G224" s="81"/>
      <c r="H224" s="81"/>
      <c r="I224" s="81"/>
    </row>
    <row r="225" ht="13.65" customHeight="1">
      <c r="A225" s="81"/>
      <c r="B225" s="81"/>
      <c r="C225" s="81"/>
      <c r="D225" s="81"/>
      <c r="E225" s="115"/>
      <c r="F225" s="81"/>
      <c r="G225" s="81"/>
      <c r="H225" s="81"/>
      <c r="I225" s="81"/>
    </row>
    <row r="226" ht="13.65" customHeight="1">
      <c r="A226" s="81"/>
      <c r="B226" s="81"/>
      <c r="C226" s="81"/>
      <c r="D226" s="81"/>
      <c r="E226" s="115"/>
      <c r="F226" s="81"/>
      <c r="G226" s="81"/>
      <c r="H226" s="81"/>
      <c r="I226" s="81"/>
    </row>
    <row r="227" ht="13.65" customHeight="1">
      <c r="A227" s="81"/>
      <c r="B227" s="81"/>
      <c r="C227" s="81"/>
      <c r="D227" s="81"/>
      <c r="E227" s="115"/>
      <c r="F227" s="81"/>
      <c r="G227" s="81"/>
      <c r="H227" s="81"/>
      <c r="I227" s="81"/>
    </row>
    <row r="228" ht="13.65" customHeight="1">
      <c r="A228" s="81"/>
      <c r="B228" s="81"/>
      <c r="C228" s="81"/>
      <c r="D228" s="81"/>
      <c r="E228" s="115"/>
      <c r="F228" s="81"/>
      <c r="G228" s="81"/>
      <c r="H228" s="81"/>
      <c r="I228" s="81"/>
    </row>
    <row r="229" ht="13.65" customHeight="1">
      <c r="A229" s="81"/>
      <c r="B229" s="81"/>
      <c r="C229" s="81"/>
      <c r="D229" s="81"/>
      <c r="E229" s="115"/>
      <c r="F229" s="81"/>
      <c r="G229" s="81"/>
      <c r="H229" s="81"/>
      <c r="I229" s="81"/>
    </row>
    <row r="230" ht="13.65" customHeight="1">
      <c r="A230" s="81"/>
      <c r="B230" s="81"/>
      <c r="C230" s="81"/>
      <c r="D230" s="81"/>
      <c r="E230" s="115"/>
      <c r="F230" s="81"/>
      <c r="G230" s="81"/>
      <c r="H230" s="81"/>
      <c r="I230" s="81"/>
    </row>
    <row r="231" ht="13.65" customHeight="1">
      <c r="A231" s="81"/>
      <c r="B231" s="81"/>
      <c r="C231" s="81"/>
      <c r="D231" s="81"/>
      <c r="E231" s="115"/>
      <c r="F231" s="81"/>
      <c r="G231" s="81"/>
      <c r="H231" s="81"/>
      <c r="I231" s="81"/>
    </row>
    <row r="232" ht="13.65" customHeight="1">
      <c r="A232" s="81"/>
      <c r="B232" s="81"/>
      <c r="C232" s="81"/>
      <c r="D232" s="81"/>
      <c r="E232" s="115"/>
      <c r="F232" s="81"/>
      <c r="G232" s="81"/>
      <c r="H232" s="81"/>
      <c r="I232" s="81"/>
    </row>
    <row r="233" ht="13.65" customHeight="1">
      <c r="A233" s="81"/>
      <c r="B233" s="81"/>
      <c r="C233" s="81"/>
      <c r="D233" s="81"/>
      <c r="E233" s="115"/>
      <c r="F233" s="81"/>
      <c r="G233" s="81"/>
      <c r="H233" s="81"/>
      <c r="I233" s="81"/>
    </row>
    <row r="234" ht="13.65" customHeight="1">
      <c r="A234" s="81"/>
      <c r="B234" s="81"/>
      <c r="C234" s="81"/>
      <c r="D234" s="81"/>
      <c r="E234" s="115"/>
      <c r="F234" s="81"/>
      <c r="G234" s="81"/>
      <c r="H234" s="81"/>
      <c r="I234" s="81"/>
    </row>
    <row r="235" ht="13.65" customHeight="1">
      <c r="A235" s="81"/>
      <c r="B235" s="81"/>
      <c r="C235" s="81"/>
      <c r="D235" s="81"/>
      <c r="E235" s="115"/>
      <c r="F235" s="81"/>
      <c r="G235" s="81"/>
      <c r="H235" s="81"/>
      <c r="I235" s="81"/>
    </row>
    <row r="236" ht="13.65" customHeight="1">
      <c r="A236" s="81"/>
      <c r="B236" s="81"/>
      <c r="C236" s="81"/>
      <c r="D236" s="81"/>
      <c r="E236" s="115"/>
      <c r="F236" s="81"/>
      <c r="G236" s="81"/>
      <c r="H236" s="81"/>
      <c r="I236" s="81"/>
    </row>
    <row r="237" ht="13.65" customHeight="1">
      <c r="A237" s="81"/>
      <c r="B237" s="81"/>
      <c r="C237" s="81"/>
      <c r="D237" s="81"/>
      <c r="E237" s="115"/>
      <c r="F237" s="81"/>
      <c r="G237" s="81"/>
      <c r="H237" s="81"/>
      <c r="I237" s="81"/>
    </row>
    <row r="238" ht="13.65" customHeight="1">
      <c r="A238" s="81"/>
      <c r="B238" s="81"/>
      <c r="C238" s="81"/>
      <c r="D238" s="81"/>
      <c r="E238" s="115"/>
      <c r="F238" s="81"/>
      <c r="G238" s="81"/>
      <c r="H238" s="81"/>
      <c r="I238" s="81"/>
    </row>
    <row r="239" ht="13.65" customHeight="1">
      <c r="A239" s="81"/>
      <c r="B239" s="81"/>
      <c r="C239" s="81"/>
      <c r="D239" s="81"/>
      <c r="E239" s="115"/>
      <c r="F239" s="81"/>
      <c r="G239" s="81"/>
      <c r="H239" s="81"/>
      <c r="I239" s="81"/>
    </row>
    <row r="240" ht="13.65" customHeight="1">
      <c r="A240" s="81"/>
      <c r="B240" s="81"/>
      <c r="C240" s="81"/>
      <c r="D240" s="81"/>
      <c r="E240" s="115"/>
      <c r="F240" s="81"/>
      <c r="G240" s="81"/>
      <c r="H240" s="81"/>
      <c r="I240" s="81"/>
    </row>
    <row r="241" ht="13.65" customHeight="1">
      <c r="A241" s="81"/>
      <c r="B241" s="81"/>
      <c r="C241" s="81"/>
      <c r="D241" s="81"/>
      <c r="E241" s="115"/>
      <c r="F241" s="81"/>
      <c r="G241" s="81"/>
      <c r="H241" s="81"/>
      <c r="I241" s="81"/>
    </row>
    <row r="242" ht="13.65" customHeight="1">
      <c r="A242" s="81"/>
      <c r="B242" s="81"/>
      <c r="C242" s="81"/>
      <c r="D242" s="81"/>
      <c r="E242" s="115"/>
      <c r="F242" s="81"/>
      <c r="G242" s="81"/>
      <c r="H242" s="81"/>
      <c r="I242" s="81"/>
    </row>
    <row r="243" ht="13.65" customHeight="1">
      <c r="A243" s="81"/>
      <c r="B243" s="81"/>
      <c r="C243" s="81"/>
      <c r="D243" s="81"/>
      <c r="E243" s="115"/>
      <c r="F243" s="81"/>
      <c r="G243" s="81"/>
      <c r="H243" s="81"/>
      <c r="I243" s="81"/>
    </row>
    <row r="244" ht="13.65" customHeight="1">
      <c r="A244" s="81"/>
      <c r="B244" s="81"/>
      <c r="C244" s="81"/>
      <c r="D244" s="81"/>
      <c r="E244" s="115"/>
      <c r="F244" s="81"/>
      <c r="G244" s="81"/>
      <c r="H244" s="81"/>
      <c r="I244" s="81"/>
    </row>
    <row r="245" ht="13.65" customHeight="1">
      <c r="A245" s="81"/>
      <c r="B245" s="81"/>
      <c r="C245" s="81"/>
      <c r="D245" s="81"/>
      <c r="E245" s="115"/>
      <c r="F245" s="81"/>
      <c r="G245" s="81"/>
      <c r="H245" s="81"/>
      <c r="I245" s="81"/>
    </row>
    <row r="246" ht="13.65" customHeight="1">
      <c r="A246" s="81"/>
      <c r="B246" s="81"/>
      <c r="C246" s="81"/>
      <c r="D246" s="81"/>
      <c r="E246" s="115"/>
      <c r="F246" s="81"/>
      <c r="G246" s="81"/>
      <c r="H246" s="81"/>
      <c r="I246" s="81"/>
    </row>
    <row r="247" ht="13.65" customHeight="1">
      <c r="A247" s="81"/>
      <c r="B247" s="81"/>
      <c r="C247" s="81"/>
      <c r="D247" s="81"/>
      <c r="E247" s="115"/>
      <c r="F247" s="81"/>
      <c r="G247" s="81"/>
      <c r="H247" s="81"/>
      <c r="I247" s="81"/>
    </row>
    <row r="248" ht="13.65" customHeight="1">
      <c r="A248" s="81"/>
      <c r="B248" s="81"/>
      <c r="C248" s="81"/>
      <c r="D248" s="81"/>
      <c r="E248" s="115"/>
      <c r="F248" s="81"/>
      <c r="G248" s="81"/>
      <c r="H248" s="81"/>
      <c r="I248" s="81"/>
    </row>
    <row r="249" ht="13.65" customHeight="1">
      <c r="A249" s="81"/>
      <c r="B249" s="81"/>
      <c r="C249" s="81"/>
      <c r="D249" s="81"/>
      <c r="E249" s="115"/>
      <c r="F249" s="81"/>
      <c r="G249" s="81"/>
      <c r="H249" s="81"/>
      <c r="I249" s="81"/>
    </row>
    <row r="250" ht="13.65" customHeight="1">
      <c r="A250" s="81"/>
      <c r="B250" s="81"/>
      <c r="C250" s="81"/>
      <c r="D250" s="81"/>
      <c r="E250" s="115"/>
      <c r="F250" s="81"/>
      <c r="G250" s="81"/>
      <c r="H250" s="81"/>
      <c r="I250" s="81"/>
    </row>
    <row r="251" ht="13.65" customHeight="1">
      <c r="A251" s="81"/>
      <c r="B251" s="81"/>
      <c r="C251" s="81"/>
      <c r="D251" s="81"/>
      <c r="E251" s="115"/>
      <c r="F251" s="81"/>
      <c r="G251" s="81"/>
      <c r="H251" s="81"/>
      <c r="I251" s="81"/>
    </row>
    <row r="252" ht="13.65" customHeight="1">
      <c r="A252" s="81"/>
      <c r="B252" s="81"/>
      <c r="C252" s="81"/>
      <c r="D252" s="81"/>
      <c r="E252" s="115"/>
      <c r="F252" s="81"/>
      <c r="G252" s="81"/>
      <c r="H252" s="81"/>
      <c r="I252" s="81"/>
    </row>
    <row r="253" ht="13.65" customHeight="1">
      <c r="A253" s="81"/>
      <c r="B253" s="81"/>
      <c r="C253" s="81"/>
      <c r="D253" s="81"/>
      <c r="E253" s="115"/>
      <c r="F253" s="81"/>
      <c r="G253" s="81"/>
      <c r="H253" s="81"/>
      <c r="I253" s="81"/>
    </row>
    <row r="254" ht="13.65" customHeight="1">
      <c r="A254" s="81"/>
      <c r="B254" s="81"/>
      <c r="C254" s="81"/>
      <c r="D254" s="81"/>
      <c r="E254" s="115"/>
      <c r="F254" s="81"/>
      <c r="G254" s="81"/>
      <c r="H254" s="81"/>
      <c r="I254" s="81"/>
    </row>
    <row r="255" ht="13.65" customHeight="1">
      <c r="A255" s="81"/>
      <c r="B255" s="81"/>
      <c r="C255" s="81"/>
      <c r="D255" s="81"/>
      <c r="E255" s="115"/>
      <c r="F255" s="81"/>
      <c r="G255" s="81"/>
      <c r="H255" s="81"/>
      <c r="I255" s="81"/>
    </row>
    <row r="256" ht="13.65" customHeight="1">
      <c r="A256" s="81"/>
      <c r="B256" s="81"/>
      <c r="C256" s="81"/>
      <c r="D256" s="81"/>
      <c r="E256" s="115"/>
      <c r="F256" s="81"/>
      <c r="G256" s="81"/>
      <c r="H256" s="81"/>
      <c r="I256" s="81"/>
    </row>
    <row r="257" ht="13.65" customHeight="1">
      <c r="A257" s="81"/>
      <c r="B257" s="81"/>
      <c r="C257" s="81"/>
      <c r="D257" s="81"/>
      <c r="E257" s="115"/>
      <c r="F257" s="81"/>
      <c r="G257" s="81"/>
      <c r="H257" s="81"/>
      <c r="I257" s="81"/>
    </row>
    <row r="258" ht="13.65" customHeight="1">
      <c r="A258" s="81"/>
      <c r="B258" s="81"/>
      <c r="C258" s="81"/>
      <c r="D258" s="81"/>
      <c r="E258" s="115"/>
      <c r="F258" s="81"/>
      <c r="G258" s="81"/>
      <c r="H258" s="81"/>
      <c r="I258" s="81"/>
    </row>
    <row r="259" ht="13.65" customHeight="1">
      <c r="A259" s="81"/>
      <c r="B259" s="81"/>
      <c r="C259" s="81"/>
      <c r="D259" s="81"/>
      <c r="E259" s="115"/>
      <c r="F259" s="81"/>
      <c r="G259" s="81"/>
      <c r="H259" s="81"/>
      <c r="I259" s="81"/>
    </row>
    <row r="260" ht="13.65" customHeight="1">
      <c r="A260" s="81"/>
      <c r="B260" s="81"/>
      <c r="C260" s="81"/>
      <c r="D260" s="81"/>
      <c r="E260" s="115"/>
      <c r="F260" s="81"/>
      <c r="G260" s="81"/>
      <c r="H260" s="81"/>
      <c r="I260" s="81"/>
    </row>
    <row r="261" ht="13.65" customHeight="1">
      <c r="A261" s="81"/>
      <c r="B261" s="81"/>
      <c r="C261" s="81"/>
      <c r="D261" s="81"/>
      <c r="E261" s="115"/>
      <c r="F261" s="81"/>
      <c r="G261" s="81"/>
      <c r="H261" s="81"/>
      <c r="I261" s="81"/>
    </row>
    <row r="262" ht="13.65" customHeight="1">
      <c r="A262" s="81"/>
      <c r="B262" s="81"/>
      <c r="C262" s="81"/>
      <c r="D262" s="81"/>
      <c r="E262" s="115"/>
      <c r="F262" s="81"/>
      <c r="G262" s="81"/>
      <c r="H262" s="81"/>
      <c r="I262" s="81"/>
    </row>
    <row r="263" ht="13.65" customHeight="1">
      <c r="A263" s="81"/>
      <c r="B263" s="81"/>
      <c r="C263" s="81"/>
      <c r="D263" s="81"/>
      <c r="E263" s="115"/>
      <c r="F263" s="81"/>
      <c r="G263" s="81"/>
      <c r="H263" s="81"/>
      <c r="I263" s="81"/>
    </row>
    <row r="264" ht="13.65" customHeight="1">
      <c r="A264" s="81"/>
      <c r="B264" s="81"/>
      <c r="C264" s="81"/>
      <c r="D264" s="81"/>
      <c r="E264" s="115"/>
      <c r="F264" s="81"/>
      <c r="G264" s="81"/>
      <c r="H264" s="81"/>
      <c r="I264" s="81"/>
    </row>
    <row r="265" ht="13.65" customHeight="1">
      <c r="A265" s="81"/>
      <c r="B265" s="81"/>
      <c r="C265" s="81"/>
      <c r="D265" s="81"/>
      <c r="E265" s="115"/>
      <c r="F265" s="81"/>
      <c r="G265" s="81"/>
      <c r="H265" s="81"/>
      <c r="I265" s="81"/>
    </row>
    <row r="266" ht="13.65" customHeight="1">
      <c r="A266" s="81"/>
      <c r="B266" s="81"/>
      <c r="C266" s="81"/>
      <c r="D266" s="81"/>
      <c r="E266" s="115"/>
      <c r="F266" s="81"/>
      <c r="G266" s="81"/>
      <c r="H266" s="81"/>
      <c r="I266" s="81"/>
    </row>
    <row r="267" ht="13.65" customHeight="1">
      <c r="A267" s="81"/>
      <c r="B267" s="81"/>
      <c r="C267" s="81"/>
      <c r="D267" s="81"/>
      <c r="E267" s="115"/>
      <c r="F267" s="81"/>
      <c r="G267" s="81"/>
      <c r="H267" s="81"/>
      <c r="I267" s="81"/>
    </row>
    <row r="268" ht="13.65" customHeight="1">
      <c r="A268" s="81"/>
      <c r="B268" s="81"/>
      <c r="C268" s="81"/>
      <c r="D268" s="81"/>
      <c r="E268" s="115"/>
      <c r="F268" s="81"/>
      <c r="G268" s="81"/>
      <c r="H268" s="81"/>
      <c r="I268" s="81"/>
    </row>
    <row r="269" ht="13.65" customHeight="1">
      <c r="A269" s="81"/>
      <c r="B269" s="81"/>
      <c r="C269" s="81"/>
      <c r="D269" s="81"/>
      <c r="E269" s="115"/>
      <c r="F269" s="81"/>
      <c r="G269" s="81"/>
      <c r="H269" s="81"/>
      <c r="I269" s="81"/>
    </row>
    <row r="270" ht="13.65" customHeight="1">
      <c r="A270" s="81"/>
      <c r="B270" s="81"/>
      <c r="C270" s="81"/>
      <c r="D270" s="81"/>
      <c r="E270" s="115"/>
      <c r="F270" s="81"/>
      <c r="G270" s="81"/>
      <c r="H270" s="81"/>
      <c r="I270" s="81"/>
    </row>
    <row r="271" ht="13.65" customHeight="1">
      <c r="A271" s="81"/>
      <c r="B271" s="81"/>
      <c r="C271" s="81"/>
      <c r="D271" s="81"/>
      <c r="E271" s="115"/>
      <c r="F271" s="81"/>
      <c r="G271" s="81"/>
      <c r="H271" s="81"/>
      <c r="I271" s="81"/>
    </row>
    <row r="272" ht="13.65" customHeight="1">
      <c r="A272" s="81"/>
      <c r="B272" s="81"/>
      <c r="C272" s="81"/>
      <c r="D272" s="81"/>
      <c r="E272" s="115"/>
      <c r="F272" s="81"/>
      <c r="G272" s="81"/>
      <c r="H272" s="81"/>
      <c r="I272" s="81"/>
    </row>
    <row r="273" ht="13.65" customHeight="1">
      <c r="A273" s="81"/>
      <c r="B273" s="81"/>
      <c r="C273" s="81"/>
      <c r="D273" s="81"/>
      <c r="E273" s="115"/>
      <c r="F273" s="81"/>
      <c r="G273" s="81"/>
      <c r="H273" s="81"/>
      <c r="I273" s="81"/>
    </row>
    <row r="274" ht="13.65" customHeight="1">
      <c r="A274" s="81"/>
      <c r="B274" s="81"/>
      <c r="C274" s="81"/>
      <c r="D274" s="81"/>
      <c r="E274" s="115"/>
      <c r="F274" s="81"/>
      <c r="G274" s="81"/>
      <c r="H274" s="81"/>
      <c r="I274" s="81"/>
    </row>
    <row r="275" ht="13.65" customHeight="1">
      <c r="A275" s="81"/>
      <c r="B275" s="81"/>
      <c r="C275" s="81"/>
      <c r="D275" s="81"/>
      <c r="E275" s="115"/>
      <c r="F275" s="81"/>
      <c r="G275" s="81"/>
      <c r="H275" s="81"/>
      <c r="I275" s="81"/>
    </row>
    <row r="276" ht="13.65" customHeight="1">
      <c r="A276" s="81"/>
      <c r="B276" s="81"/>
      <c r="C276" s="81"/>
      <c r="D276" s="81"/>
      <c r="E276" s="115"/>
      <c r="F276" s="81"/>
      <c r="G276" s="81"/>
      <c r="H276" s="81"/>
      <c r="I276" s="81"/>
    </row>
    <row r="277" ht="13.65" customHeight="1">
      <c r="A277" s="81"/>
      <c r="B277" s="81"/>
      <c r="C277" s="81"/>
      <c r="D277" s="81"/>
      <c r="E277" s="115"/>
      <c r="F277" s="81"/>
      <c r="G277" s="81"/>
      <c r="H277" s="81"/>
      <c r="I277" s="81"/>
    </row>
    <row r="278" ht="13.65" customHeight="1">
      <c r="A278" s="81"/>
      <c r="B278" s="81"/>
      <c r="C278" s="81"/>
      <c r="D278" s="81"/>
      <c r="E278" s="115"/>
      <c r="F278" s="81"/>
      <c r="G278" s="81"/>
      <c r="H278" s="81"/>
      <c r="I278" s="81"/>
    </row>
    <row r="279" ht="13.65" customHeight="1">
      <c r="A279" s="81"/>
      <c r="B279" s="81"/>
      <c r="C279" s="81"/>
      <c r="D279" s="81"/>
      <c r="E279" s="115"/>
      <c r="F279" s="81"/>
      <c r="G279" s="81"/>
      <c r="H279" s="81"/>
      <c r="I279" s="81"/>
    </row>
    <row r="280" ht="13.65" customHeight="1">
      <c r="A280" s="81"/>
      <c r="B280" s="81"/>
      <c r="C280" s="81"/>
      <c r="D280" s="81"/>
      <c r="E280" s="115"/>
      <c r="F280" s="81"/>
      <c r="G280" s="81"/>
      <c r="H280" s="81"/>
      <c r="I280" s="81"/>
    </row>
    <row r="281" ht="13.65" customHeight="1">
      <c r="A281" s="81"/>
      <c r="B281" s="81"/>
      <c r="C281" s="81"/>
      <c r="D281" s="81"/>
      <c r="E281" s="115"/>
      <c r="F281" s="81"/>
      <c r="G281" s="81"/>
      <c r="H281" s="81"/>
      <c r="I281" s="81"/>
    </row>
    <row r="282" ht="13.65" customHeight="1">
      <c r="A282" s="81"/>
      <c r="B282" s="81"/>
      <c r="C282" s="81"/>
      <c r="D282" s="81"/>
      <c r="E282" s="115"/>
      <c r="F282" s="81"/>
      <c r="G282" s="81"/>
      <c r="H282" s="81"/>
      <c r="I282" s="81"/>
    </row>
    <row r="283" ht="13.65" customHeight="1">
      <c r="A283" s="81"/>
      <c r="B283" s="81"/>
      <c r="C283" s="81"/>
      <c r="D283" s="81"/>
      <c r="E283" s="115"/>
      <c r="F283" s="81"/>
      <c r="G283" s="81"/>
      <c r="H283" s="81"/>
      <c r="I283" s="81"/>
    </row>
    <row r="284" ht="13.65" customHeight="1">
      <c r="A284" s="81"/>
      <c r="B284" s="81"/>
      <c r="C284" s="81"/>
      <c r="D284" s="81"/>
      <c r="E284" s="115"/>
      <c r="F284" s="81"/>
      <c r="G284" s="81"/>
      <c r="H284" s="81"/>
      <c r="I284" s="81"/>
    </row>
    <row r="285" ht="13.65" customHeight="1">
      <c r="A285" s="81"/>
      <c r="B285" s="81"/>
      <c r="C285" s="81"/>
      <c r="D285" s="81"/>
      <c r="E285" s="115"/>
      <c r="F285" s="81"/>
      <c r="G285" s="81"/>
      <c r="H285" s="81"/>
      <c r="I285" s="81"/>
    </row>
    <row r="286" ht="13.65" customHeight="1">
      <c r="A286" s="81"/>
      <c r="B286" s="81"/>
      <c r="C286" s="81"/>
      <c r="D286" s="81"/>
      <c r="E286" s="115"/>
      <c r="F286" s="81"/>
      <c r="G286" s="81"/>
      <c r="H286" s="81"/>
      <c r="I286" s="81"/>
    </row>
    <row r="287" ht="13.65" customHeight="1">
      <c r="A287" s="81"/>
      <c r="B287" s="81"/>
      <c r="C287" s="81"/>
      <c r="D287" s="81"/>
      <c r="E287" s="115"/>
      <c r="F287" s="81"/>
      <c r="G287" s="81"/>
      <c r="H287" s="81"/>
      <c r="I287" s="81"/>
    </row>
    <row r="288" ht="13.65" customHeight="1">
      <c r="A288" s="81"/>
      <c r="B288" s="81"/>
      <c r="C288" s="81"/>
      <c r="D288" s="81"/>
      <c r="E288" s="115"/>
      <c r="F288" s="81"/>
      <c r="G288" s="81"/>
      <c r="H288" s="81"/>
      <c r="I288" s="81"/>
    </row>
    <row r="289" ht="13.65" customHeight="1">
      <c r="A289" s="81"/>
      <c r="B289" s="81"/>
      <c r="C289" s="81"/>
      <c r="D289" s="81"/>
      <c r="E289" s="115"/>
      <c r="F289" s="81"/>
      <c r="G289" s="81"/>
      <c r="H289" s="81"/>
      <c r="I289" s="81"/>
    </row>
    <row r="290" ht="13.65" customHeight="1">
      <c r="A290" s="81"/>
      <c r="B290" s="81"/>
      <c r="C290" s="81"/>
      <c r="D290" s="81"/>
      <c r="E290" s="115"/>
      <c r="F290" s="81"/>
      <c r="G290" s="81"/>
      <c r="H290" s="81"/>
      <c r="I290" s="81"/>
    </row>
    <row r="291" ht="13.65" customHeight="1">
      <c r="A291" s="81"/>
      <c r="B291" s="81"/>
      <c r="C291" s="81"/>
      <c r="D291" s="81"/>
      <c r="E291" s="115"/>
      <c r="F291" s="81"/>
      <c r="G291" s="81"/>
      <c r="H291" s="81"/>
      <c r="I291" s="81"/>
    </row>
    <row r="292" ht="13.65" customHeight="1">
      <c r="A292" s="81"/>
      <c r="B292" s="81"/>
      <c r="C292" s="81"/>
      <c r="D292" s="81"/>
      <c r="E292" s="115"/>
      <c r="F292" s="81"/>
      <c r="G292" s="81"/>
      <c r="H292" s="81"/>
      <c r="I292" s="81"/>
    </row>
    <row r="293" ht="13.65" customHeight="1">
      <c r="A293" s="81"/>
      <c r="B293" s="81"/>
      <c r="C293" s="81"/>
      <c r="D293" s="81"/>
      <c r="E293" s="115"/>
      <c r="F293" s="81"/>
      <c r="G293" s="81"/>
      <c r="H293" s="81"/>
      <c r="I293" s="81"/>
    </row>
    <row r="294" ht="13.65" customHeight="1">
      <c r="A294" s="81"/>
      <c r="B294" s="81"/>
      <c r="C294" s="81"/>
      <c r="D294" s="81"/>
      <c r="E294" s="115"/>
      <c r="F294" s="81"/>
      <c r="G294" s="81"/>
      <c r="H294" s="81"/>
      <c r="I294" s="81"/>
    </row>
    <row r="295" ht="13.65" customHeight="1">
      <c r="A295" s="81"/>
      <c r="B295" s="81"/>
      <c r="C295" s="81"/>
      <c r="D295" s="81"/>
      <c r="E295" s="115"/>
      <c r="F295" s="81"/>
      <c r="G295" s="81"/>
      <c r="H295" s="81"/>
      <c r="I295" s="81"/>
    </row>
    <row r="296" ht="13.65" customHeight="1">
      <c r="A296" s="81"/>
      <c r="B296" s="81"/>
      <c r="C296" s="81"/>
      <c r="D296" s="81"/>
      <c r="E296" s="115"/>
      <c r="F296" s="81"/>
      <c r="G296" s="81"/>
      <c r="H296" s="81"/>
      <c r="I296" s="81"/>
    </row>
    <row r="297" ht="13.65" customHeight="1">
      <c r="A297" s="81"/>
      <c r="B297" s="81"/>
      <c r="C297" s="81"/>
      <c r="D297" s="81"/>
      <c r="E297" s="115"/>
      <c r="F297" s="81"/>
      <c r="G297" s="81"/>
      <c r="H297" s="81"/>
      <c r="I297" s="81"/>
    </row>
    <row r="298" ht="13.65" customHeight="1">
      <c r="A298" s="81"/>
      <c r="B298" s="81"/>
      <c r="C298" s="81"/>
      <c r="D298" s="81"/>
      <c r="E298" s="115"/>
      <c r="F298" s="81"/>
      <c r="G298" s="81"/>
      <c r="H298" s="81"/>
      <c r="I298" s="81"/>
    </row>
    <row r="299" ht="13.65" customHeight="1">
      <c r="A299" s="81"/>
      <c r="B299" s="81"/>
      <c r="C299" s="81"/>
      <c r="D299" s="81"/>
      <c r="E299" s="115"/>
      <c r="F299" s="81"/>
      <c r="G299" s="81"/>
      <c r="H299" s="81"/>
      <c r="I299" s="81"/>
    </row>
    <row r="300" ht="13.65" customHeight="1">
      <c r="A300" s="81"/>
      <c r="B300" s="81"/>
      <c r="C300" s="81"/>
      <c r="D300" s="81"/>
      <c r="E300" s="115"/>
      <c r="F300" s="81"/>
      <c r="G300" s="81"/>
      <c r="H300" s="81"/>
      <c r="I300" s="81"/>
    </row>
    <row r="301" ht="13.65" customHeight="1">
      <c r="A301" s="81"/>
      <c r="B301" s="81"/>
      <c r="C301" s="81"/>
      <c r="D301" s="81"/>
      <c r="E301" s="115"/>
      <c r="F301" s="81"/>
      <c r="G301" s="81"/>
      <c r="H301" s="81"/>
      <c r="I301" s="81"/>
    </row>
    <row r="302" ht="13.65" customHeight="1">
      <c r="A302" s="81"/>
      <c r="B302" s="81"/>
      <c r="C302" s="81"/>
      <c r="D302" s="81"/>
      <c r="E302" s="115"/>
      <c r="F302" s="81"/>
      <c r="G302" s="81"/>
      <c r="H302" s="81"/>
      <c r="I302" s="81"/>
    </row>
    <row r="303" ht="13.65" customHeight="1">
      <c r="A303" s="81"/>
      <c r="B303" s="81"/>
      <c r="C303" s="81"/>
      <c r="D303" s="81"/>
      <c r="E303" s="115"/>
      <c r="F303" s="81"/>
      <c r="G303" s="81"/>
      <c r="H303" s="81"/>
      <c r="I303" s="81"/>
    </row>
    <row r="304" ht="13.65" customHeight="1">
      <c r="A304" s="81"/>
      <c r="B304" s="81"/>
      <c r="C304" s="81"/>
      <c r="D304" s="81"/>
      <c r="E304" s="115"/>
      <c r="F304" s="81"/>
      <c r="G304" s="81"/>
      <c r="H304" s="81"/>
      <c r="I304" s="81"/>
    </row>
    <row r="305" ht="13.65" customHeight="1">
      <c r="A305" s="81"/>
      <c r="B305" s="81"/>
      <c r="C305" s="81"/>
      <c r="D305" s="81"/>
      <c r="E305" s="115"/>
      <c r="F305" s="81"/>
      <c r="G305" s="81"/>
      <c r="H305" s="81"/>
      <c r="I305" s="81"/>
    </row>
    <row r="306" ht="13.65" customHeight="1">
      <c r="A306" s="81"/>
      <c r="B306" s="81"/>
      <c r="C306" s="81"/>
      <c r="D306" s="81"/>
      <c r="E306" s="115"/>
      <c r="F306" s="81"/>
      <c r="G306" s="81"/>
      <c r="H306" s="81"/>
      <c r="I306" s="81"/>
    </row>
    <row r="307" ht="13.65" customHeight="1">
      <c r="A307" s="81"/>
      <c r="B307" s="81"/>
      <c r="C307" s="81"/>
      <c r="D307" s="81"/>
      <c r="E307" s="115"/>
      <c r="F307" s="81"/>
      <c r="G307" s="81"/>
      <c r="H307" s="81"/>
      <c r="I307" s="81"/>
    </row>
    <row r="308" ht="13.65" customHeight="1">
      <c r="A308" s="81"/>
      <c r="B308" s="81"/>
      <c r="C308" s="81"/>
      <c r="D308" s="81"/>
      <c r="E308" s="115"/>
      <c r="F308" s="81"/>
      <c r="G308" s="81"/>
      <c r="H308" s="81"/>
      <c r="I308" s="81"/>
    </row>
    <row r="309" ht="13.65" customHeight="1">
      <c r="A309" s="81"/>
      <c r="B309" s="81"/>
      <c r="C309" s="81"/>
      <c r="D309" s="81"/>
      <c r="E309" s="115"/>
      <c r="F309" s="81"/>
      <c r="G309" s="81"/>
      <c r="H309" s="81"/>
      <c r="I309" s="81"/>
    </row>
    <row r="310" ht="13.65" customHeight="1">
      <c r="A310" s="81"/>
      <c r="B310" s="81"/>
      <c r="C310" s="81"/>
      <c r="D310" s="81"/>
      <c r="E310" s="115"/>
      <c r="F310" s="81"/>
      <c r="G310" s="81"/>
      <c r="H310" s="81"/>
      <c r="I310" s="81"/>
    </row>
    <row r="311" ht="13.65" customHeight="1">
      <c r="A311" s="81"/>
      <c r="B311" s="81"/>
      <c r="C311" s="81"/>
      <c r="D311" s="81"/>
      <c r="E311" s="115"/>
      <c r="F311" s="81"/>
      <c r="G311" s="81"/>
      <c r="H311" s="81"/>
      <c r="I311" s="81"/>
    </row>
    <row r="312" ht="13.65" customHeight="1">
      <c r="A312" s="81"/>
      <c r="B312" s="81"/>
      <c r="C312" s="81"/>
      <c r="D312" s="81"/>
      <c r="E312" s="115"/>
      <c r="F312" s="81"/>
      <c r="G312" s="81"/>
      <c r="H312" s="81"/>
      <c r="I312" s="81"/>
    </row>
    <row r="313" ht="13.65" customHeight="1">
      <c r="A313" s="81"/>
      <c r="B313" s="81"/>
      <c r="C313" s="81"/>
      <c r="D313" s="81"/>
      <c r="E313" s="115"/>
      <c r="F313" s="81"/>
      <c r="G313" s="81"/>
      <c r="H313" s="81"/>
      <c r="I313" s="81"/>
    </row>
    <row r="314" ht="13.65" customHeight="1">
      <c r="A314" s="81"/>
      <c r="B314" s="81"/>
      <c r="C314" s="81"/>
      <c r="D314" s="81"/>
      <c r="E314" s="115"/>
      <c r="F314" s="81"/>
      <c r="G314" s="81"/>
      <c r="H314" s="81"/>
      <c r="I314" s="81"/>
    </row>
    <row r="315" ht="13.65" customHeight="1">
      <c r="A315" s="81"/>
      <c r="B315" s="81"/>
      <c r="C315" s="81"/>
      <c r="D315" s="81"/>
      <c r="E315" s="115"/>
      <c r="F315" s="81"/>
      <c r="G315" s="81"/>
      <c r="H315" s="81"/>
      <c r="I315" s="81"/>
    </row>
    <row r="316" ht="13.65" customHeight="1">
      <c r="A316" s="81"/>
      <c r="B316" s="81"/>
      <c r="C316" s="81"/>
      <c r="D316" s="81"/>
      <c r="E316" s="115"/>
      <c r="F316" s="81"/>
      <c r="G316" s="81"/>
      <c r="H316" s="81"/>
      <c r="I316" s="81"/>
    </row>
    <row r="317" ht="13.65" customHeight="1">
      <c r="A317" s="81"/>
      <c r="B317" s="81"/>
      <c r="C317" s="81"/>
      <c r="D317" s="81"/>
      <c r="E317" s="115"/>
      <c r="F317" s="81"/>
      <c r="G317" s="81"/>
      <c r="H317" s="81"/>
      <c r="I317" s="81"/>
    </row>
    <row r="318" ht="13.65" customHeight="1">
      <c r="A318" s="81"/>
      <c r="B318" s="81"/>
      <c r="C318" s="81"/>
      <c r="D318" s="81"/>
      <c r="E318" s="115"/>
      <c r="F318" s="81"/>
      <c r="G318" s="81"/>
      <c r="H318" s="81"/>
      <c r="I318" s="81"/>
    </row>
    <row r="319" ht="13.65" customHeight="1">
      <c r="A319" s="81"/>
      <c r="B319" s="81"/>
      <c r="C319" s="81"/>
      <c r="D319" s="81"/>
      <c r="E319" s="115"/>
      <c r="F319" s="81"/>
      <c r="G319" s="81"/>
      <c r="H319" s="81"/>
      <c r="I319" s="81"/>
    </row>
    <row r="320" ht="13.65" customHeight="1">
      <c r="A320" s="81"/>
      <c r="B320" s="81"/>
      <c r="C320" s="81"/>
      <c r="D320" s="81"/>
      <c r="E320" s="115"/>
      <c r="F320" s="81"/>
      <c r="G320" s="81"/>
      <c r="H320" s="81"/>
      <c r="I320" s="81"/>
    </row>
    <row r="321" ht="13.65" customHeight="1">
      <c r="A321" s="81"/>
      <c r="B321" s="81"/>
      <c r="C321" s="81"/>
      <c r="D321" s="81"/>
      <c r="E321" s="115"/>
      <c r="F321" s="81"/>
      <c r="G321" s="81"/>
      <c r="H321" s="81"/>
      <c r="I321" s="81"/>
    </row>
    <row r="322" ht="13.65" customHeight="1">
      <c r="A322" s="81"/>
      <c r="B322" s="81"/>
      <c r="C322" s="81"/>
      <c r="D322" s="81"/>
      <c r="E322" s="115"/>
      <c r="F322" s="81"/>
      <c r="G322" s="81"/>
      <c r="H322" s="81"/>
      <c r="I322" s="81"/>
    </row>
    <row r="323" ht="13.65" customHeight="1">
      <c r="A323" s="81"/>
      <c r="B323" s="81"/>
      <c r="C323" s="81"/>
      <c r="D323" s="81"/>
      <c r="E323" s="115"/>
      <c r="F323" s="81"/>
      <c r="G323" s="81"/>
      <c r="H323" s="81"/>
      <c r="I323" s="81"/>
    </row>
    <row r="324" ht="13.65" customHeight="1">
      <c r="A324" s="81"/>
      <c r="B324" s="81"/>
      <c r="C324" s="81"/>
      <c r="D324" s="81"/>
      <c r="E324" s="115"/>
      <c r="F324" s="81"/>
      <c r="G324" s="81"/>
      <c r="H324" s="81"/>
      <c r="I324" s="81"/>
    </row>
    <row r="325" ht="13.65" customHeight="1">
      <c r="A325" s="81"/>
      <c r="B325" s="81"/>
      <c r="C325" s="81"/>
      <c r="D325" s="81"/>
      <c r="E325" s="115"/>
      <c r="F325" s="81"/>
      <c r="G325" s="81"/>
      <c r="H325" s="81"/>
      <c r="I325" s="81"/>
    </row>
    <row r="326" ht="13.65" customHeight="1">
      <c r="A326" s="81"/>
      <c r="B326" s="81"/>
      <c r="C326" s="81"/>
      <c r="D326" s="81"/>
      <c r="E326" s="115"/>
      <c r="F326" s="81"/>
      <c r="G326" s="81"/>
      <c r="H326" s="81"/>
      <c r="I326" s="81"/>
    </row>
    <row r="327" ht="13.65" customHeight="1">
      <c r="A327" s="81"/>
      <c r="B327" s="81"/>
      <c r="C327" s="81"/>
      <c r="D327" s="81"/>
      <c r="E327" s="115"/>
      <c r="F327" s="81"/>
      <c r="G327" s="81"/>
      <c r="H327" s="81"/>
      <c r="I327" s="81"/>
    </row>
    <row r="328" ht="13.65" customHeight="1">
      <c r="A328" s="81"/>
      <c r="B328" s="81"/>
      <c r="C328" s="81"/>
      <c r="D328" s="81"/>
      <c r="E328" s="115"/>
      <c r="F328" s="81"/>
      <c r="G328" s="81"/>
      <c r="H328" s="81"/>
      <c r="I328" s="81"/>
    </row>
    <row r="329" ht="13.65" customHeight="1">
      <c r="A329" s="81"/>
      <c r="B329" s="81"/>
      <c r="C329" s="81"/>
      <c r="D329" s="81"/>
      <c r="E329" s="115"/>
      <c r="F329" s="81"/>
      <c r="G329" s="81"/>
      <c r="H329" s="81"/>
      <c r="I329" s="81"/>
    </row>
    <row r="330" ht="13.65" customHeight="1">
      <c r="A330" s="81"/>
      <c r="B330" s="81"/>
      <c r="C330" s="81"/>
      <c r="D330" s="81"/>
      <c r="E330" s="115"/>
      <c r="F330" s="81"/>
      <c r="G330" s="81"/>
      <c r="H330" s="81"/>
      <c r="I330" s="81"/>
    </row>
    <row r="331" ht="13.65" customHeight="1">
      <c r="A331" s="81"/>
      <c r="B331" s="81"/>
      <c r="C331" s="81"/>
      <c r="D331" s="81"/>
      <c r="E331" s="115"/>
      <c r="F331" s="81"/>
      <c r="G331" s="81"/>
      <c r="H331" s="81"/>
      <c r="I331" s="81"/>
    </row>
    <row r="332" ht="13.65" customHeight="1">
      <c r="A332" s="81"/>
      <c r="B332" s="81"/>
      <c r="C332" s="81"/>
      <c r="D332" s="81"/>
      <c r="E332" s="115"/>
      <c r="F332" s="81"/>
      <c r="G332" s="81"/>
      <c r="H332" s="81"/>
      <c r="I332" s="81"/>
    </row>
    <row r="333" ht="13.65" customHeight="1">
      <c r="A333" s="81"/>
      <c r="B333" s="81"/>
      <c r="C333" s="81"/>
      <c r="D333" s="81"/>
      <c r="E333" s="115"/>
      <c r="F333" s="81"/>
      <c r="G333" s="81"/>
      <c r="H333" s="81"/>
      <c r="I333" s="81"/>
    </row>
    <row r="334" ht="13.65" customHeight="1">
      <c r="A334" s="81"/>
      <c r="B334" s="81"/>
      <c r="C334" s="81"/>
      <c r="D334" s="81"/>
      <c r="E334" s="115"/>
      <c r="F334" s="81"/>
      <c r="G334" s="81"/>
      <c r="H334" s="81"/>
      <c r="I334" s="81"/>
    </row>
    <row r="335" ht="13.65" customHeight="1">
      <c r="A335" s="81"/>
      <c r="B335" s="81"/>
      <c r="C335" s="81"/>
      <c r="D335" s="81"/>
      <c r="E335" s="115"/>
      <c r="F335" s="81"/>
      <c r="G335" s="81"/>
      <c r="H335" s="81"/>
      <c r="I335" s="81"/>
    </row>
    <row r="336" ht="13.65" customHeight="1">
      <c r="A336" s="81"/>
      <c r="B336" s="81"/>
      <c r="C336" s="81"/>
      <c r="D336" s="81"/>
      <c r="E336" s="115"/>
      <c r="F336" s="81"/>
      <c r="G336" s="81"/>
      <c r="H336" s="81"/>
      <c r="I336" s="81"/>
    </row>
    <row r="337" ht="13.65" customHeight="1">
      <c r="A337" s="81"/>
      <c r="B337" s="81"/>
      <c r="C337" s="81"/>
      <c r="D337" s="81"/>
      <c r="E337" s="115"/>
      <c r="F337" s="81"/>
      <c r="G337" s="81"/>
      <c r="H337" s="81"/>
      <c r="I337" s="81"/>
    </row>
    <row r="338" ht="13.65" customHeight="1">
      <c r="A338" s="81"/>
      <c r="B338" s="81"/>
      <c r="C338" s="81"/>
      <c r="D338" s="81"/>
      <c r="E338" s="115"/>
      <c r="F338" s="81"/>
      <c r="G338" s="81"/>
      <c r="H338" s="81"/>
      <c r="I338" s="81"/>
    </row>
    <row r="339" ht="13.65" customHeight="1">
      <c r="A339" s="81"/>
      <c r="B339" s="81"/>
      <c r="C339" s="81"/>
      <c r="D339" s="81"/>
      <c r="E339" s="115"/>
      <c r="F339" s="81"/>
      <c r="G339" s="81"/>
      <c r="H339" s="81"/>
      <c r="I339" s="81"/>
    </row>
    <row r="340" ht="13.65" customHeight="1">
      <c r="A340" s="81"/>
      <c r="B340" s="81"/>
      <c r="C340" s="81"/>
      <c r="D340" s="81"/>
      <c r="E340" s="115"/>
      <c r="F340" s="81"/>
      <c r="G340" s="81"/>
      <c r="H340" s="81"/>
      <c r="I340" s="81"/>
    </row>
    <row r="341" ht="13.65" customHeight="1">
      <c r="A341" s="81"/>
      <c r="B341" s="81"/>
      <c r="C341" s="81"/>
      <c r="D341" s="81"/>
      <c r="E341" s="115"/>
      <c r="F341" s="81"/>
      <c r="G341" s="81"/>
      <c r="H341" s="81"/>
      <c r="I341" s="81"/>
    </row>
    <row r="342" ht="13.65" customHeight="1">
      <c r="A342" s="81"/>
      <c r="B342" s="81"/>
      <c r="C342" s="81"/>
      <c r="D342" s="81"/>
      <c r="E342" s="115"/>
      <c r="F342" s="81"/>
      <c r="G342" s="81"/>
      <c r="H342" s="81"/>
      <c r="I342" s="81"/>
    </row>
    <row r="343" ht="13.65" customHeight="1">
      <c r="A343" s="81"/>
      <c r="B343" s="81"/>
      <c r="C343" s="81"/>
      <c r="D343" s="81"/>
      <c r="E343" s="115"/>
      <c r="F343" s="81"/>
      <c r="G343" s="81"/>
      <c r="H343" s="81"/>
      <c r="I343" s="81"/>
    </row>
    <row r="344" ht="13.65" customHeight="1">
      <c r="A344" s="81"/>
      <c r="B344" s="81"/>
      <c r="C344" s="81"/>
      <c r="D344" s="81"/>
      <c r="E344" s="115"/>
      <c r="F344" s="81"/>
      <c r="G344" s="81"/>
      <c r="H344" s="81"/>
      <c r="I344" s="81"/>
    </row>
    <row r="345" ht="13.65" customHeight="1">
      <c r="A345" s="81"/>
      <c r="B345" s="81"/>
      <c r="C345" s="81"/>
      <c r="D345" s="81"/>
      <c r="E345" s="115"/>
      <c r="F345" s="81"/>
      <c r="G345" s="81"/>
      <c r="H345" s="81"/>
      <c r="I345" s="81"/>
    </row>
    <row r="346" ht="13.65" customHeight="1">
      <c r="A346" s="81"/>
      <c r="B346" s="81"/>
      <c r="C346" s="81"/>
      <c r="D346" s="81"/>
      <c r="E346" s="115"/>
      <c r="F346" s="81"/>
      <c r="G346" s="81"/>
      <c r="H346" s="81"/>
      <c r="I346" s="81"/>
    </row>
    <row r="347" ht="13.65" customHeight="1">
      <c r="A347" s="81"/>
      <c r="B347" s="81"/>
      <c r="C347" s="81"/>
      <c r="D347" s="81"/>
      <c r="E347" s="115"/>
      <c r="F347" s="81"/>
      <c r="G347" s="81"/>
      <c r="H347" s="81"/>
      <c r="I347" s="81"/>
    </row>
    <row r="348" ht="13.65" customHeight="1">
      <c r="A348" s="81"/>
      <c r="B348" s="81"/>
      <c r="C348" s="81"/>
      <c r="D348" s="81"/>
      <c r="E348" s="115"/>
      <c r="F348" s="81"/>
      <c r="G348" s="81"/>
      <c r="H348" s="81"/>
      <c r="I348" s="81"/>
    </row>
    <row r="349" ht="13.65" customHeight="1">
      <c r="A349" s="81"/>
      <c r="B349" s="81"/>
      <c r="C349" s="81"/>
      <c r="D349" s="81"/>
      <c r="E349" s="115"/>
      <c r="F349" s="81"/>
      <c r="G349" s="81"/>
      <c r="H349" s="81"/>
      <c r="I349" s="81"/>
    </row>
    <row r="350" ht="13.65" customHeight="1">
      <c r="A350" s="81"/>
      <c r="B350" s="81"/>
      <c r="C350" s="81"/>
      <c r="D350" s="81"/>
      <c r="E350" s="115"/>
      <c r="F350" s="81"/>
      <c r="G350" s="81"/>
      <c r="H350" s="81"/>
      <c r="I350" s="81"/>
    </row>
    <row r="351" ht="13.65" customHeight="1">
      <c r="A351" s="81"/>
      <c r="B351" s="81"/>
      <c r="C351" s="81"/>
      <c r="D351" s="81"/>
      <c r="E351" s="115"/>
      <c r="F351" s="81"/>
      <c r="G351" s="81"/>
      <c r="H351" s="81"/>
      <c r="I351" s="81"/>
    </row>
    <row r="352" ht="13.65" customHeight="1">
      <c r="A352" s="81"/>
      <c r="B352" s="81"/>
      <c r="C352" s="81"/>
      <c r="D352" s="81"/>
      <c r="E352" s="115"/>
      <c r="F352" s="81"/>
      <c r="G352" s="81"/>
      <c r="H352" s="81"/>
      <c r="I352" s="81"/>
    </row>
    <row r="353" ht="13.65" customHeight="1">
      <c r="A353" s="81"/>
      <c r="B353" s="81"/>
      <c r="C353" s="81"/>
      <c r="D353" s="81"/>
      <c r="E353" s="115"/>
      <c r="F353" s="81"/>
      <c r="G353" s="81"/>
      <c r="H353" s="81"/>
      <c r="I353" s="81"/>
    </row>
    <row r="354" ht="13.65" customHeight="1">
      <c r="A354" s="81"/>
      <c r="B354" s="81"/>
      <c r="C354" s="81"/>
      <c r="D354" s="81"/>
      <c r="E354" s="115"/>
      <c r="F354" s="81"/>
      <c r="G354" s="81"/>
      <c r="H354" s="81"/>
      <c r="I354" s="81"/>
    </row>
    <row r="355" ht="13.65" customHeight="1">
      <c r="A355" s="81"/>
      <c r="B355" s="81"/>
      <c r="C355" s="81"/>
      <c r="D355" s="81"/>
      <c r="E355" s="115"/>
      <c r="F355" s="81"/>
      <c r="G355" s="81"/>
      <c r="H355" s="81"/>
      <c r="I355" s="81"/>
    </row>
    <row r="356" ht="13.65" customHeight="1">
      <c r="A356" s="81"/>
      <c r="B356" s="81"/>
      <c r="C356" s="81"/>
      <c r="D356" s="81"/>
      <c r="E356" s="115"/>
      <c r="F356" s="81"/>
      <c r="G356" s="81"/>
      <c r="H356" s="81"/>
      <c r="I356" s="81"/>
    </row>
    <row r="357" ht="13.65" customHeight="1">
      <c r="A357" s="81"/>
      <c r="B357" s="81"/>
      <c r="C357" s="81"/>
      <c r="D357" s="81"/>
      <c r="E357" s="115"/>
      <c r="F357" s="81"/>
      <c r="G357" s="81"/>
      <c r="H357" s="81"/>
      <c r="I357" s="81"/>
    </row>
    <row r="358" ht="13.65" customHeight="1">
      <c r="A358" s="81"/>
      <c r="B358" s="81"/>
      <c r="C358" s="81"/>
      <c r="D358" s="81"/>
      <c r="E358" s="115"/>
      <c r="F358" s="81"/>
      <c r="G358" s="81"/>
      <c r="H358" s="81"/>
      <c r="I358" s="81"/>
    </row>
    <row r="359" ht="13.65" customHeight="1">
      <c r="A359" s="81"/>
      <c r="B359" s="81"/>
      <c r="C359" s="81"/>
      <c r="D359" s="81"/>
      <c r="E359" s="115"/>
      <c r="F359" s="81"/>
      <c r="G359" s="81"/>
      <c r="H359" s="81"/>
      <c r="I359" s="81"/>
    </row>
    <row r="360" ht="13.65" customHeight="1">
      <c r="A360" s="81"/>
      <c r="B360" s="81"/>
      <c r="C360" s="81"/>
      <c r="D360" s="81"/>
      <c r="E360" s="115"/>
      <c r="F360" s="81"/>
      <c r="G360" s="81"/>
      <c r="H360" s="81"/>
      <c r="I360" s="81"/>
    </row>
    <row r="361" ht="13.65" customHeight="1">
      <c r="A361" s="81"/>
      <c r="B361" s="81"/>
      <c r="C361" s="81"/>
      <c r="D361" s="81"/>
      <c r="E361" s="115"/>
      <c r="F361" s="81"/>
      <c r="G361" s="81"/>
      <c r="H361" s="81"/>
      <c r="I361" s="81"/>
    </row>
    <row r="362" ht="13.65" customHeight="1">
      <c r="A362" s="81"/>
      <c r="B362" s="81"/>
      <c r="C362" s="81"/>
      <c r="D362" s="81"/>
      <c r="E362" s="115"/>
      <c r="F362" s="81"/>
      <c r="G362" s="81"/>
      <c r="H362" s="81"/>
      <c r="I362" s="81"/>
    </row>
    <row r="363" ht="13.65" customHeight="1">
      <c r="A363" s="81"/>
      <c r="B363" s="81"/>
      <c r="C363" s="81"/>
      <c r="D363" s="81"/>
      <c r="E363" s="115"/>
      <c r="F363" s="81"/>
      <c r="G363" s="81"/>
      <c r="H363" s="81"/>
      <c r="I363" s="81"/>
    </row>
    <row r="364" ht="13.65" customHeight="1">
      <c r="A364" s="81"/>
      <c r="B364" s="81"/>
      <c r="C364" s="81"/>
      <c r="D364" s="81"/>
      <c r="E364" s="115"/>
      <c r="F364" s="81"/>
      <c r="G364" s="81"/>
      <c r="H364" s="81"/>
      <c r="I364" s="81"/>
    </row>
    <row r="365" ht="13.65" customHeight="1">
      <c r="A365" s="81"/>
      <c r="B365" s="81"/>
      <c r="C365" s="81"/>
      <c r="D365" s="81"/>
      <c r="E365" s="115"/>
      <c r="F365" s="81"/>
      <c r="G365" s="81"/>
      <c r="H365" s="81"/>
      <c r="I365" s="81"/>
    </row>
    <row r="366" ht="13.65" customHeight="1">
      <c r="A366" s="81"/>
      <c r="B366" s="81"/>
      <c r="C366" s="81"/>
      <c r="D366" s="81"/>
      <c r="E366" s="115"/>
      <c r="F366" s="81"/>
      <c r="G366" s="81"/>
      <c r="H366" s="81"/>
      <c r="I366" s="81"/>
    </row>
    <row r="367" ht="13.65" customHeight="1">
      <c r="A367" s="81"/>
      <c r="B367" s="81"/>
      <c r="C367" s="81"/>
      <c r="D367" s="81"/>
      <c r="E367" s="115"/>
      <c r="F367" s="81"/>
      <c r="G367" s="81"/>
      <c r="H367" s="81"/>
      <c r="I367" s="81"/>
    </row>
    <row r="368" ht="13.65" customHeight="1">
      <c r="A368" s="81"/>
      <c r="B368" s="81"/>
      <c r="C368" s="81"/>
      <c r="D368" s="81"/>
      <c r="E368" s="115"/>
      <c r="F368" s="81"/>
      <c r="G368" s="81"/>
      <c r="H368" s="81"/>
      <c r="I368" s="81"/>
    </row>
    <row r="369" ht="13.65" customHeight="1">
      <c r="A369" s="81"/>
      <c r="B369" s="81"/>
      <c r="C369" s="81"/>
      <c r="D369" s="81"/>
      <c r="E369" s="115"/>
      <c r="F369" s="81"/>
      <c r="G369" s="81"/>
      <c r="H369" s="81"/>
      <c r="I369" s="81"/>
    </row>
    <row r="370" ht="13.65" customHeight="1">
      <c r="A370" s="81"/>
      <c r="B370" s="81"/>
      <c r="C370" s="81"/>
      <c r="D370" s="81"/>
      <c r="E370" s="115"/>
      <c r="F370" s="81"/>
      <c r="G370" s="81"/>
      <c r="H370" s="81"/>
      <c r="I370" s="81"/>
    </row>
    <row r="371" ht="13.65" customHeight="1">
      <c r="A371" s="81"/>
      <c r="B371" s="81"/>
      <c r="C371" s="81"/>
      <c r="D371" s="81"/>
      <c r="E371" s="115"/>
      <c r="F371" s="81"/>
      <c r="G371" s="81"/>
      <c r="H371" s="81"/>
      <c r="I371" s="81"/>
    </row>
    <row r="372" ht="13.65" customHeight="1">
      <c r="A372" s="81"/>
      <c r="B372" s="81"/>
      <c r="C372" s="81"/>
      <c r="D372" s="81"/>
      <c r="E372" s="115"/>
      <c r="F372" s="81"/>
      <c r="G372" s="81"/>
      <c r="H372" s="81"/>
      <c r="I372" s="81"/>
    </row>
    <row r="373" ht="13.65" customHeight="1">
      <c r="A373" s="81"/>
      <c r="B373" s="81"/>
      <c r="C373" s="81"/>
      <c r="D373" s="81"/>
      <c r="E373" s="115"/>
      <c r="F373" s="81"/>
      <c r="G373" s="81"/>
      <c r="H373" s="81"/>
      <c r="I373" s="81"/>
    </row>
    <row r="374" ht="13.65" customHeight="1">
      <c r="A374" s="81"/>
      <c r="B374" s="81"/>
      <c r="C374" s="81"/>
      <c r="D374" s="81"/>
      <c r="E374" s="115"/>
      <c r="F374" s="81"/>
      <c r="G374" s="81"/>
      <c r="H374" s="81"/>
      <c r="I374" s="81"/>
    </row>
    <row r="375" ht="13.65" customHeight="1">
      <c r="A375" s="81"/>
      <c r="B375" s="81"/>
      <c r="C375" s="81"/>
      <c r="D375" s="81"/>
      <c r="E375" s="115"/>
      <c r="F375" s="81"/>
      <c r="G375" s="81"/>
      <c r="H375" s="81"/>
      <c r="I375" s="81"/>
    </row>
    <row r="376" ht="13.65" customHeight="1">
      <c r="A376" s="81"/>
      <c r="B376" s="81"/>
      <c r="C376" s="81"/>
      <c r="D376" s="81"/>
      <c r="E376" s="115"/>
      <c r="F376" s="81"/>
      <c r="G376" s="81"/>
      <c r="H376" s="81"/>
      <c r="I376" s="81"/>
    </row>
    <row r="377" ht="13.65" customHeight="1">
      <c r="A377" s="81"/>
      <c r="B377" s="81"/>
      <c r="C377" s="81"/>
      <c r="D377" s="81"/>
      <c r="E377" s="115"/>
      <c r="F377" s="81"/>
      <c r="G377" s="81"/>
      <c r="H377" s="81"/>
      <c r="I377" s="81"/>
    </row>
    <row r="378" ht="13.65" customHeight="1">
      <c r="A378" s="81"/>
      <c r="B378" s="81"/>
      <c r="C378" s="81"/>
      <c r="D378" s="81"/>
      <c r="E378" s="115"/>
      <c r="F378" s="81"/>
      <c r="G378" s="81"/>
      <c r="H378" s="81"/>
      <c r="I378" s="81"/>
    </row>
    <row r="379" ht="13.65" customHeight="1">
      <c r="A379" s="81"/>
      <c r="B379" s="81"/>
      <c r="C379" s="81"/>
      <c r="D379" s="81"/>
      <c r="E379" s="115"/>
      <c r="F379" s="81"/>
      <c r="G379" s="81"/>
      <c r="H379" s="81"/>
      <c r="I379" s="81"/>
    </row>
    <row r="380" ht="13.65" customHeight="1">
      <c r="A380" s="81"/>
      <c r="B380" s="81"/>
      <c r="C380" s="81"/>
      <c r="D380" s="81"/>
      <c r="E380" s="115"/>
      <c r="F380" s="81"/>
      <c r="G380" s="81"/>
      <c r="H380" s="81"/>
      <c r="I380" s="81"/>
    </row>
    <row r="381" ht="13.65" customHeight="1">
      <c r="A381" s="81"/>
      <c r="B381" s="81"/>
      <c r="C381" s="81"/>
      <c r="D381" s="81"/>
      <c r="E381" s="115"/>
      <c r="F381" s="81"/>
      <c r="G381" s="81"/>
      <c r="H381" s="81"/>
      <c r="I381" s="81"/>
    </row>
    <row r="382" ht="13.65" customHeight="1">
      <c r="A382" s="81"/>
      <c r="B382" s="81"/>
      <c r="C382" s="81"/>
      <c r="D382" s="81"/>
      <c r="E382" s="115"/>
      <c r="F382" s="81"/>
      <c r="G382" s="81"/>
      <c r="H382" s="81"/>
      <c r="I382" s="81"/>
    </row>
    <row r="383" ht="13.65" customHeight="1">
      <c r="A383" s="81"/>
      <c r="B383" s="81"/>
      <c r="C383" s="81"/>
      <c r="D383" s="81"/>
      <c r="E383" s="115"/>
      <c r="F383" s="81"/>
      <c r="G383" s="81"/>
      <c r="H383" s="81"/>
      <c r="I383" s="81"/>
    </row>
    <row r="384" ht="13.65" customHeight="1">
      <c r="A384" s="81"/>
      <c r="B384" s="81"/>
      <c r="C384" s="81"/>
      <c r="D384" s="81"/>
      <c r="E384" s="115"/>
      <c r="F384" s="81"/>
      <c r="G384" s="81"/>
      <c r="H384" s="81"/>
      <c r="I384" s="81"/>
    </row>
    <row r="385" ht="13.65" customHeight="1">
      <c r="A385" s="81"/>
      <c r="B385" s="81"/>
      <c r="C385" s="81"/>
      <c r="D385" s="81"/>
      <c r="E385" s="115"/>
      <c r="F385" s="81"/>
      <c r="G385" s="81"/>
      <c r="H385" s="81"/>
      <c r="I385" s="81"/>
    </row>
    <row r="386" ht="13.65" customHeight="1">
      <c r="A386" s="81"/>
      <c r="B386" s="81"/>
      <c r="C386" s="81"/>
      <c r="D386" s="81"/>
      <c r="E386" s="115"/>
      <c r="F386" s="81"/>
      <c r="G386" s="81"/>
      <c r="H386" s="81"/>
      <c r="I386" s="81"/>
    </row>
    <row r="387" ht="13.65" customHeight="1">
      <c r="A387" s="81"/>
      <c r="B387" s="81"/>
      <c r="C387" s="81"/>
      <c r="D387" s="81"/>
      <c r="E387" s="115"/>
      <c r="F387" s="81"/>
      <c r="G387" s="81"/>
      <c r="H387" s="81"/>
      <c r="I387" s="81"/>
    </row>
    <row r="388" ht="13.65" customHeight="1">
      <c r="A388" s="81"/>
      <c r="B388" s="81"/>
      <c r="C388" s="81"/>
      <c r="D388" s="81"/>
      <c r="E388" s="115"/>
      <c r="F388" s="81"/>
      <c r="G388" s="81"/>
      <c r="H388" s="81"/>
      <c r="I388" s="81"/>
    </row>
    <row r="389" ht="13.65" customHeight="1">
      <c r="A389" s="81"/>
      <c r="B389" s="81"/>
      <c r="C389" s="81"/>
      <c r="D389" s="81"/>
      <c r="E389" s="115"/>
      <c r="F389" s="81"/>
      <c r="G389" s="81"/>
      <c r="H389" s="81"/>
      <c r="I389" s="81"/>
    </row>
    <row r="390" ht="13.65" customHeight="1">
      <c r="A390" s="81"/>
      <c r="B390" s="81"/>
      <c r="C390" s="81"/>
      <c r="D390" s="81"/>
      <c r="E390" s="115"/>
      <c r="F390" s="81"/>
      <c r="G390" s="81"/>
      <c r="H390" s="81"/>
      <c r="I390" s="81"/>
    </row>
    <row r="391" ht="13.65" customHeight="1">
      <c r="A391" s="81"/>
      <c r="B391" s="81"/>
      <c r="C391" s="81"/>
      <c r="D391" s="81"/>
      <c r="E391" s="115"/>
      <c r="F391" s="81"/>
      <c r="G391" s="81"/>
      <c r="H391" s="81"/>
      <c r="I391" s="81"/>
    </row>
    <row r="392" ht="13.65" customHeight="1">
      <c r="A392" s="81"/>
      <c r="B392" s="81"/>
      <c r="C392" s="81"/>
      <c r="D392" s="81"/>
      <c r="E392" s="115"/>
      <c r="F392" s="81"/>
      <c r="G392" s="81"/>
      <c r="H392" s="81"/>
      <c r="I392" s="81"/>
    </row>
    <row r="393" ht="13.65" customHeight="1">
      <c r="A393" s="81"/>
      <c r="B393" s="81"/>
      <c r="C393" s="81"/>
      <c r="D393" s="81"/>
      <c r="E393" s="115"/>
      <c r="F393" s="81"/>
      <c r="G393" s="81"/>
      <c r="H393" s="81"/>
      <c r="I393" s="81"/>
    </row>
    <row r="394" ht="13.65" customHeight="1">
      <c r="A394" s="81"/>
      <c r="B394" s="81"/>
      <c r="C394" s="81"/>
      <c r="D394" s="81"/>
      <c r="E394" s="115"/>
      <c r="F394" s="81"/>
      <c r="G394" s="81"/>
      <c r="H394" s="81"/>
      <c r="I394" s="81"/>
    </row>
    <row r="395" ht="13.65" customHeight="1">
      <c r="A395" s="81"/>
      <c r="B395" s="81"/>
      <c r="C395" s="81"/>
      <c r="D395" s="81"/>
      <c r="E395" s="115"/>
      <c r="F395" s="81"/>
      <c r="G395" s="81"/>
      <c r="H395" s="81"/>
      <c r="I395" s="81"/>
    </row>
    <row r="396" ht="13.65" customHeight="1">
      <c r="A396" s="81"/>
      <c r="B396" s="81"/>
      <c r="C396" s="81"/>
      <c r="D396" s="81"/>
      <c r="E396" s="115"/>
      <c r="F396" s="81"/>
      <c r="G396" s="81"/>
      <c r="H396" s="81"/>
      <c r="I396" s="81"/>
    </row>
    <row r="397" ht="13.65" customHeight="1">
      <c r="A397" s="81"/>
      <c r="B397" s="81"/>
      <c r="C397" s="81"/>
      <c r="D397" s="81"/>
      <c r="E397" s="115"/>
      <c r="F397" s="81"/>
      <c r="G397" s="81"/>
      <c r="H397" s="81"/>
      <c r="I397" s="81"/>
    </row>
    <row r="398" ht="13.65" customHeight="1">
      <c r="A398" s="81"/>
      <c r="B398" s="81"/>
      <c r="C398" s="81"/>
      <c r="D398" s="81"/>
      <c r="E398" s="115"/>
      <c r="F398" s="81"/>
      <c r="G398" s="81"/>
      <c r="H398" s="81"/>
      <c r="I398" s="81"/>
    </row>
    <row r="399" ht="13.65" customHeight="1">
      <c r="A399" s="81"/>
      <c r="B399" s="81"/>
      <c r="C399" s="81"/>
      <c r="D399" s="81"/>
      <c r="E399" s="115"/>
      <c r="F399" s="81"/>
      <c r="G399" s="81"/>
      <c r="H399" s="81"/>
      <c r="I399" s="81"/>
    </row>
    <row r="400" ht="13.65" customHeight="1">
      <c r="A400" s="81"/>
      <c r="B400" s="81"/>
      <c r="C400" s="81"/>
      <c r="D400" s="81"/>
      <c r="E400" s="115"/>
      <c r="F400" s="81"/>
      <c r="G400" s="81"/>
      <c r="H400" s="81"/>
      <c r="I400" s="81"/>
    </row>
    <row r="401" ht="13.65" customHeight="1">
      <c r="A401" s="81"/>
      <c r="B401" s="81"/>
      <c r="C401" s="81"/>
      <c r="D401" s="81"/>
      <c r="E401" s="115"/>
      <c r="F401" s="81"/>
      <c r="G401" s="81"/>
      <c r="H401" s="81"/>
      <c r="I401" s="81"/>
    </row>
    <row r="402" ht="13.65" customHeight="1">
      <c r="A402" s="81"/>
      <c r="B402" s="81"/>
      <c r="C402" s="81"/>
      <c r="D402" s="81"/>
      <c r="E402" s="115"/>
      <c r="F402" s="81"/>
      <c r="G402" s="81"/>
      <c r="H402" s="81"/>
      <c r="I402" s="81"/>
    </row>
    <row r="403" ht="13.65" customHeight="1">
      <c r="A403" s="81"/>
      <c r="B403" s="81"/>
      <c r="C403" s="81"/>
      <c r="D403" s="81"/>
      <c r="E403" s="115"/>
      <c r="F403" s="81"/>
      <c r="G403" s="81"/>
      <c r="H403" s="81"/>
      <c r="I403" s="81"/>
    </row>
    <row r="404" ht="13.65" customHeight="1">
      <c r="A404" s="81"/>
      <c r="B404" s="81"/>
      <c r="C404" s="81"/>
      <c r="D404" s="81"/>
      <c r="E404" s="115"/>
      <c r="F404" s="81"/>
      <c r="G404" s="81"/>
      <c r="H404" s="81"/>
      <c r="I404" s="81"/>
    </row>
    <row r="405" ht="13.65" customHeight="1">
      <c r="A405" s="81"/>
      <c r="B405" s="81"/>
      <c r="C405" s="81"/>
      <c r="D405" s="81"/>
      <c r="E405" s="115"/>
      <c r="F405" s="81"/>
      <c r="G405" s="81"/>
      <c r="H405" s="81"/>
      <c r="I405" s="81"/>
    </row>
    <row r="406" ht="13.65" customHeight="1">
      <c r="A406" s="81"/>
      <c r="B406" s="81"/>
      <c r="C406" s="81"/>
      <c r="D406" s="81"/>
      <c r="E406" s="115"/>
      <c r="F406" s="81"/>
      <c r="G406" s="81"/>
      <c r="H406" s="81"/>
      <c r="I406" s="81"/>
    </row>
    <row r="407" ht="13.65" customHeight="1">
      <c r="A407" s="81"/>
      <c r="B407" s="81"/>
      <c r="C407" s="81"/>
      <c r="D407" s="81"/>
      <c r="E407" s="115"/>
      <c r="F407" s="81"/>
      <c r="G407" s="81"/>
      <c r="H407" s="81"/>
      <c r="I407" s="81"/>
    </row>
    <row r="408" ht="13.65" customHeight="1">
      <c r="A408" s="81"/>
      <c r="B408" s="81"/>
      <c r="C408" s="81"/>
      <c r="D408" s="81"/>
      <c r="E408" s="115"/>
      <c r="F408" s="81"/>
      <c r="G408" s="81"/>
      <c r="H408" s="81"/>
      <c r="I408" s="81"/>
    </row>
    <row r="409" ht="13.65" customHeight="1">
      <c r="A409" s="81"/>
      <c r="B409" s="81"/>
      <c r="C409" s="81"/>
      <c r="D409" s="81"/>
      <c r="E409" s="115"/>
      <c r="F409" s="81"/>
      <c r="G409" s="81"/>
      <c r="H409" s="81"/>
      <c r="I409" s="81"/>
    </row>
    <row r="410" ht="13.65" customHeight="1">
      <c r="A410" s="81"/>
      <c r="B410" s="81"/>
      <c r="C410" s="81"/>
      <c r="D410" s="81"/>
      <c r="E410" s="115"/>
      <c r="F410" s="81"/>
      <c r="G410" s="81"/>
      <c r="H410" s="81"/>
      <c r="I410" s="81"/>
    </row>
    <row r="411" ht="13.65" customHeight="1">
      <c r="A411" s="81"/>
      <c r="B411" s="81"/>
      <c r="C411" s="81"/>
      <c r="D411" s="81"/>
      <c r="E411" s="115"/>
      <c r="F411" s="81"/>
      <c r="G411" s="81"/>
      <c r="H411" s="81"/>
      <c r="I411" s="81"/>
    </row>
    <row r="412" ht="13.65" customHeight="1">
      <c r="A412" s="81"/>
      <c r="B412" s="81"/>
      <c r="C412" s="81"/>
      <c r="D412" s="81"/>
      <c r="E412" s="115"/>
      <c r="F412" s="81"/>
      <c r="G412" s="81"/>
      <c r="H412" s="81"/>
      <c r="I412" s="81"/>
    </row>
    <row r="413" ht="13.65" customHeight="1">
      <c r="A413" s="81"/>
      <c r="B413" s="81"/>
      <c r="C413" s="81"/>
      <c r="D413" s="81"/>
      <c r="E413" s="115"/>
      <c r="F413" s="81"/>
      <c r="G413" s="81"/>
      <c r="H413" s="81"/>
      <c r="I413" s="81"/>
    </row>
    <row r="414" ht="13.65" customHeight="1">
      <c r="A414" s="81"/>
      <c r="B414" s="81"/>
      <c r="C414" s="81"/>
      <c r="D414" s="81"/>
      <c r="E414" s="115"/>
      <c r="F414" s="81"/>
      <c r="G414" s="81"/>
      <c r="H414" s="81"/>
      <c r="I414" s="81"/>
    </row>
    <row r="415" ht="13.65" customHeight="1">
      <c r="A415" s="81"/>
      <c r="B415" s="81"/>
      <c r="C415" s="81"/>
      <c r="D415" s="81"/>
      <c r="E415" s="115"/>
      <c r="F415" s="81"/>
      <c r="G415" s="81"/>
      <c r="H415" s="81"/>
      <c r="I415" s="81"/>
    </row>
    <row r="416" ht="13.65" customHeight="1">
      <c r="A416" s="81"/>
      <c r="B416" s="81"/>
      <c r="C416" s="81"/>
      <c r="D416" s="81"/>
      <c r="E416" s="115"/>
      <c r="F416" s="81"/>
      <c r="G416" s="81"/>
      <c r="H416" s="81"/>
      <c r="I416" s="81"/>
    </row>
    <row r="417" ht="13.65" customHeight="1">
      <c r="A417" s="81"/>
      <c r="B417" s="81"/>
      <c r="C417" s="81"/>
      <c r="D417" s="81"/>
      <c r="E417" s="115"/>
      <c r="F417" s="81"/>
      <c r="G417" s="81"/>
      <c r="H417" s="81"/>
      <c r="I417" s="81"/>
    </row>
    <row r="418" ht="13.65" customHeight="1">
      <c r="A418" s="81"/>
      <c r="B418" s="81"/>
      <c r="C418" s="81"/>
      <c r="D418" s="81"/>
      <c r="E418" s="115"/>
      <c r="F418" s="81"/>
      <c r="G418" s="81"/>
      <c r="H418" s="81"/>
      <c r="I418" s="81"/>
    </row>
    <row r="419" ht="13.65" customHeight="1">
      <c r="A419" s="81"/>
      <c r="B419" s="81"/>
      <c r="C419" s="81"/>
      <c r="D419" s="81"/>
      <c r="E419" s="115"/>
      <c r="F419" s="81"/>
      <c r="G419" s="81"/>
      <c r="H419" s="81"/>
      <c r="I419" s="81"/>
    </row>
    <row r="420" ht="13.65" customHeight="1">
      <c r="A420" s="81"/>
      <c r="B420" s="81"/>
      <c r="C420" s="81"/>
      <c r="D420" s="81"/>
      <c r="E420" s="115"/>
      <c r="F420" s="81"/>
      <c r="G420" s="81"/>
      <c r="H420" s="81"/>
      <c r="I420" s="81"/>
    </row>
    <row r="421" ht="13.65" customHeight="1">
      <c r="A421" s="81"/>
      <c r="B421" s="81"/>
      <c r="C421" s="81"/>
      <c r="D421" s="81"/>
      <c r="E421" s="115"/>
      <c r="F421" s="81"/>
      <c r="G421" s="81"/>
      <c r="H421" s="81"/>
      <c r="I421" s="81"/>
    </row>
    <row r="422" ht="13.65" customHeight="1">
      <c r="A422" s="81"/>
      <c r="B422" s="81"/>
      <c r="C422" s="81"/>
      <c r="D422" s="81"/>
      <c r="E422" s="115"/>
      <c r="F422" s="81"/>
      <c r="G422" s="81"/>
      <c r="H422" s="81"/>
      <c r="I422" s="81"/>
    </row>
    <row r="423" ht="13.65" customHeight="1">
      <c r="A423" s="81"/>
      <c r="B423" s="81"/>
      <c r="C423" s="81"/>
      <c r="D423" s="81"/>
      <c r="E423" s="115"/>
      <c r="F423" s="81"/>
      <c r="G423" s="81"/>
      <c r="H423" s="81"/>
      <c r="I423" s="81"/>
    </row>
    <row r="424" ht="13.65" customHeight="1">
      <c r="A424" s="81"/>
      <c r="B424" s="81"/>
      <c r="C424" s="81"/>
      <c r="D424" s="81"/>
      <c r="E424" s="115"/>
      <c r="F424" s="81"/>
      <c r="G424" s="81"/>
      <c r="H424" s="81"/>
      <c r="I424" s="81"/>
    </row>
    <row r="425" ht="13.65" customHeight="1">
      <c r="A425" s="81"/>
      <c r="B425" s="81"/>
      <c r="C425" s="81"/>
      <c r="D425" s="81"/>
      <c r="E425" s="115"/>
      <c r="F425" s="81"/>
      <c r="G425" s="81"/>
      <c r="H425" s="81"/>
      <c r="I425" s="81"/>
    </row>
    <row r="426" ht="13.65" customHeight="1">
      <c r="A426" s="81"/>
      <c r="B426" s="81"/>
      <c r="C426" s="81"/>
      <c r="D426" s="81"/>
      <c r="E426" s="115"/>
      <c r="F426" s="81"/>
      <c r="G426" s="81"/>
      <c r="H426" s="81"/>
      <c r="I426" s="81"/>
    </row>
    <row r="427" ht="13.65" customHeight="1">
      <c r="A427" s="81"/>
      <c r="B427" s="81"/>
      <c r="C427" s="81"/>
      <c r="D427" s="81"/>
      <c r="E427" s="115"/>
      <c r="F427" s="81"/>
      <c r="G427" s="81"/>
      <c r="H427" s="81"/>
      <c r="I427" s="81"/>
    </row>
    <row r="428" ht="13.65" customHeight="1">
      <c r="A428" s="81"/>
      <c r="B428" s="81"/>
      <c r="C428" s="81"/>
      <c r="D428" s="81"/>
      <c r="E428" s="115"/>
      <c r="F428" s="81"/>
      <c r="G428" s="81"/>
      <c r="H428" s="81"/>
      <c r="I428" s="81"/>
    </row>
    <row r="429" ht="13.65" customHeight="1">
      <c r="A429" s="81"/>
      <c r="B429" s="81"/>
      <c r="C429" s="81"/>
      <c r="D429" s="81"/>
      <c r="E429" s="115"/>
      <c r="F429" s="81"/>
      <c r="G429" s="81"/>
      <c r="H429" s="81"/>
      <c r="I429" s="81"/>
    </row>
    <row r="430" ht="13.65" customHeight="1">
      <c r="A430" s="81"/>
      <c r="B430" s="81"/>
      <c r="C430" s="81"/>
      <c r="D430" s="81"/>
      <c r="E430" s="115"/>
      <c r="F430" s="81"/>
      <c r="G430" s="81"/>
      <c r="H430" s="81"/>
      <c r="I430" s="81"/>
    </row>
    <row r="431" ht="13.65" customHeight="1">
      <c r="A431" s="81"/>
      <c r="B431" s="81"/>
      <c r="C431" s="81"/>
      <c r="D431" s="81"/>
      <c r="E431" s="115"/>
      <c r="F431" s="81"/>
      <c r="G431" s="81"/>
      <c r="H431" s="81"/>
      <c r="I431" s="81"/>
    </row>
    <row r="432" ht="13.65" customHeight="1">
      <c r="A432" s="81"/>
      <c r="B432" s="81"/>
      <c r="C432" s="81"/>
      <c r="D432" s="81"/>
      <c r="E432" s="115"/>
      <c r="F432" s="81"/>
      <c r="G432" s="81"/>
      <c r="H432" s="81"/>
      <c r="I432" s="81"/>
    </row>
    <row r="433" ht="13.65" customHeight="1">
      <c r="A433" s="81"/>
      <c r="B433" s="81"/>
      <c r="C433" s="81"/>
      <c r="D433" s="81"/>
      <c r="E433" s="115"/>
      <c r="F433" s="81"/>
      <c r="G433" s="81"/>
      <c r="H433" s="81"/>
      <c r="I433" s="81"/>
    </row>
    <row r="434" ht="13.65" customHeight="1">
      <c r="A434" s="81"/>
      <c r="B434" s="81"/>
      <c r="C434" s="81"/>
      <c r="D434" s="81"/>
      <c r="E434" s="115"/>
      <c r="F434" s="81"/>
      <c r="G434" s="81"/>
      <c r="H434" s="81"/>
      <c r="I434" s="81"/>
    </row>
    <row r="435" ht="13.65" customHeight="1">
      <c r="A435" s="81"/>
      <c r="B435" s="81"/>
      <c r="C435" s="81"/>
      <c r="D435" s="81"/>
      <c r="E435" s="115"/>
      <c r="F435" s="81"/>
      <c r="G435" s="81"/>
      <c r="H435" s="81"/>
      <c r="I435" s="81"/>
    </row>
    <row r="436" ht="13.65" customHeight="1">
      <c r="A436" s="81"/>
      <c r="B436" s="81"/>
      <c r="C436" s="81"/>
      <c r="D436" s="81"/>
      <c r="E436" s="115"/>
      <c r="F436" s="81"/>
      <c r="G436" s="81"/>
      <c r="H436" s="81"/>
      <c r="I436" s="81"/>
    </row>
    <row r="437" ht="13.65" customHeight="1">
      <c r="A437" s="81"/>
      <c r="B437" s="81"/>
      <c r="C437" s="81"/>
      <c r="D437" s="81"/>
      <c r="E437" s="115"/>
      <c r="F437" s="81"/>
      <c r="G437" s="81"/>
      <c r="H437" s="81"/>
      <c r="I437" s="81"/>
    </row>
    <row r="438" ht="13.65" customHeight="1">
      <c r="A438" s="81"/>
      <c r="B438" s="81"/>
      <c r="C438" s="81"/>
      <c r="D438" s="81"/>
      <c r="E438" s="115"/>
      <c r="F438" s="81"/>
      <c r="G438" s="81"/>
      <c r="H438" s="81"/>
      <c r="I438" s="81"/>
    </row>
    <row r="439" ht="13.65" customHeight="1">
      <c r="A439" s="81"/>
      <c r="B439" s="81"/>
      <c r="C439" s="81"/>
      <c r="D439" s="81"/>
      <c r="E439" s="115"/>
      <c r="F439" s="81"/>
      <c r="G439" s="81"/>
      <c r="H439" s="81"/>
      <c r="I439" s="81"/>
    </row>
    <row r="440" ht="13.65" customHeight="1">
      <c r="A440" s="81"/>
      <c r="B440" s="81"/>
      <c r="C440" s="81"/>
      <c r="D440" s="81"/>
      <c r="E440" s="115"/>
      <c r="F440" s="81"/>
      <c r="G440" s="81"/>
      <c r="H440" s="81"/>
      <c r="I440" s="81"/>
    </row>
    <row r="441" ht="13.65" customHeight="1">
      <c r="A441" s="81"/>
      <c r="B441" s="81"/>
      <c r="C441" s="81"/>
      <c r="D441" s="81"/>
      <c r="E441" s="115"/>
      <c r="F441" s="81"/>
      <c r="G441" s="81"/>
      <c r="H441" s="81"/>
      <c r="I441" s="81"/>
    </row>
    <row r="442" ht="13.65" customHeight="1">
      <c r="A442" s="81"/>
      <c r="B442" s="81"/>
      <c r="C442" s="81"/>
      <c r="D442" s="81"/>
      <c r="E442" s="115"/>
      <c r="F442" s="81"/>
      <c r="G442" s="81"/>
      <c r="H442" s="81"/>
      <c r="I442" s="81"/>
    </row>
    <row r="443" ht="13.65" customHeight="1">
      <c r="A443" s="81"/>
      <c r="B443" s="81"/>
      <c r="C443" s="81"/>
      <c r="D443" s="81"/>
      <c r="E443" s="115"/>
      <c r="F443" s="81"/>
      <c r="G443" s="81"/>
      <c r="H443" s="81"/>
      <c r="I443" s="81"/>
    </row>
    <row r="444" ht="13.65" customHeight="1">
      <c r="A444" s="81"/>
      <c r="B444" s="81"/>
      <c r="C444" s="81"/>
      <c r="D444" s="81"/>
      <c r="E444" s="115"/>
      <c r="F444" s="81"/>
      <c r="G444" s="81"/>
      <c r="H444" s="81"/>
      <c r="I444" s="81"/>
    </row>
    <row r="445" ht="13.65" customHeight="1">
      <c r="A445" s="81"/>
      <c r="B445" s="81"/>
      <c r="C445" s="81"/>
      <c r="D445" s="81"/>
      <c r="E445" s="115"/>
      <c r="F445" s="81"/>
      <c r="G445" s="81"/>
      <c r="H445" s="81"/>
      <c r="I445" s="81"/>
    </row>
    <row r="446" ht="13.65" customHeight="1">
      <c r="A446" s="81"/>
      <c r="B446" s="81"/>
      <c r="C446" s="81"/>
      <c r="D446" s="81"/>
      <c r="E446" s="115"/>
      <c r="F446" s="81"/>
      <c r="G446" s="81"/>
      <c r="H446" s="81"/>
      <c r="I446" s="81"/>
    </row>
    <row r="447" ht="13.65" customHeight="1">
      <c r="A447" s="81"/>
      <c r="B447" s="81"/>
      <c r="C447" s="81"/>
      <c r="D447" s="81"/>
      <c r="E447" s="115"/>
      <c r="F447" s="81"/>
      <c r="G447" s="81"/>
      <c r="H447" s="81"/>
      <c r="I447" s="81"/>
    </row>
    <row r="448" ht="13.65" customHeight="1">
      <c r="A448" s="81"/>
      <c r="B448" s="81"/>
      <c r="C448" s="81"/>
      <c r="D448" s="81"/>
      <c r="E448" s="115"/>
      <c r="F448" s="81"/>
      <c r="G448" s="81"/>
      <c r="H448" s="81"/>
      <c r="I448" s="81"/>
    </row>
    <row r="449" ht="13.65" customHeight="1">
      <c r="A449" s="81"/>
      <c r="B449" s="81"/>
      <c r="C449" s="81"/>
      <c r="D449" s="81"/>
      <c r="E449" s="115"/>
      <c r="F449" s="81"/>
      <c r="G449" s="81"/>
      <c r="H449" s="81"/>
      <c r="I449" s="81"/>
    </row>
    <row r="450" ht="13.65" customHeight="1">
      <c r="A450" s="81"/>
      <c r="B450" s="81"/>
      <c r="C450" s="81"/>
      <c r="D450" s="81"/>
      <c r="E450" s="115"/>
      <c r="F450" s="81"/>
      <c r="G450" s="81"/>
      <c r="H450" s="81"/>
      <c r="I450" s="81"/>
    </row>
    <row r="451" ht="13.65" customHeight="1">
      <c r="A451" s="81"/>
      <c r="B451" s="81"/>
      <c r="C451" s="81"/>
      <c r="D451" s="81"/>
      <c r="E451" s="115"/>
      <c r="F451" s="81"/>
      <c r="G451" s="81"/>
      <c r="H451" s="81"/>
      <c r="I451" s="81"/>
    </row>
    <row r="452" ht="13.65" customHeight="1">
      <c r="A452" s="81"/>
      <c r="B452" s="81"/>
      <c r="C452" s="81"/>
      <c r="D452" s="81"/>
      <c r="E452" s="115"/>
      <c r="F452" s="81"/>
      <c r="G452" s="81"/>
      <c r="H452" s="81"/>
      <c r="I452" s="81"/>
    </row>
    <row r="453" ht="13.65" customHeight="1">
      <c r="A453" s="81"/>
      <c r="B453" s="81"/>
      <c r="C453" s="81"/>
      <c r="D453" s="81"/>
      <c r="E453" s="115"/>
      <c r="F453" s="81"/>
      <c r="G453" s="81"/>
      <c r="H453" s="81"/>
      <c r="I453" s="81"/>
    </row>
    <row r="454" ht="13.65" customHeight="1">
      <c r="A454" s="81"/>
      <c r="B454" s="81"/>
      <c r="C454" s="81"/>
      <c r="D454" s="81"/>
      <c r="E454" s="115"/>
      <c r="F454" s="81"/>
      <c r="G454" s="81"/>
      <c r="H454" s="81"/>
      <c r="I454" s="81"/>
    </row>
    <row r="455" ht="13.65" customHeight="1">
      <c r="A455" s="81"/>
      <c r="B455" s="81"/>
      <c r="C455" s="81"/>
      <c r="D455" s="81"/>
      <c r="E455" s="115"/>
      <c r="F455" s="81"/>
      <c r="G455" s="81"/>
      <c r="H455" s="81"/>
      <c r="I455" s="81"/>
    </row>
    <row r="456" ht="13.65" customHeight="1">
      <c r="A456" s="81"/>
      <c r="B456" s="81"/>
      <c r="C456" s="81"/>
      <c r="D456" s="81"/>
      <c r="E456" s="115"/>
      <c r="F456" s="81"/>
      <c r="G456" s="81"/>
      <c r="H456" s="81"/>
      <c r="I456" s="81"/>
    </row>
    <row r="457" ht="13.65" customHeight="1">
      <c r="A457" s="81"/>
      <c r="B457" s="81"/>
      <c r="C457" s="81"/>
      <c r="D457" s="81"/>
      <c r="E457" s="115"/>
      <c r="F457" s="81"/>
      <c r="G457" s="81"/>
      <c r="H457" s="81"/>
      <c r="I457" s="81"/>
    </row>
    <row r="458" ht="13.65" customHeight="1">
      <c r="A458" s="81"/>
      <c r="B458" s="81"/>
      <c r="C458" s="81"/>
      <c r="D458" s="81"/>
      <c r="E458" s="115"/>
      <c r="F458" s="81"/>
      <c r="G458" s="81"/>
      <c r="H458" s="81"/>
      <c r="I458" s="81"/>
    </row>
    <row r="459" ht="13.65" customHeight="1">
      <c r="A459" s="81"/>
      <c r="B459" s="81"/>
      <c r="C459" s="81"/>
      <c r="D459" s="81"/>
      <c r="E459" s="115"/>
      <c r="F459" s="81"/>
      <c r="G459" s="81"/>
      <c r="H459" s="81"/>
      <c r="I459" s="81"/>
    </row>
    <row r="460" ht="13.65" customHeight="1">
      <c r="A460" s="81"/>
      <c r="B460" s="81"/>
      <c r="C460" s="81"/>
      <c r="D460" s="81"/>
      <c r="E460" s="115"/>
      <c r="F460" s="81"/>
      <c r="G460" s="81"/>
      <c r="H460" s="81"/>
      <c r="I460" s="81"/>
    </row>
    <row r="461" ht="13.65" customHeight="1">
      <c r="A461" s="81"/>
      <c r="B461" s="81"/>
      <c r="C461" s="81"/>
      <c r="D461" s="81"/>
      <c r="E461" s="115"/>
      <c r="F461" s="81"/>
      <c r="G461" s="81"/>
      <c r="H461" s="81"/>
      <c r="I461" s="81"/>
    </row>
    <row r="462" ht="13.65" customHeight="1">
      <c r="A462" s="81"/>
      <c r="B462" s="81"/>
      <c r="C462" s="81"/>
      <c r="D462" s="81"/>
      <c r="E462" s="115"/>
      <c r="F462" s="81"/>
      <c r="G462" s="81"/>
      <c r="H462" s="81"/>
      <c r="I462" s="81"/>
    </row>
    <row r="463" ht="13.65" customHeight="1">
      <c r="A463" s="81"/>
      <c r="B463" s="81"/>
      <c r="C463" s="81"/>
      <c r="D463" s="81"/>
      <c r="E463" s="115"/>
      <c r="F463" s="81"/>
      <c r="G463" s="81"/>
      <c r="H463" s="81"/>
      <c r="I463" s="81"/>
    </row>
    <row r="464" ht="13.65" customHeight="1">
      <c r="A464" s="81"/>
      <c r="B464" s="81"/>
      <c r="C464" s="81"/>
      <c r="D464" s="81"/>
      <c r="E464" s="115"/>
      <c r="F464" s="81"/>
      <c r="G464" s="81"/>
      <c r="H464" s="81"/>
      <c r="I464" s="81"/>
    </row>
    <row r="465" ht="13.65" customHeight="1">
      <c r="A465" s="81"/>
      <c r="B465" s="81"/>
      <c r="C465" s="81"/>
      <c r="D465" s="81"/>
      <c r="E465" s="115"/>
      <c r="F465" s="81"/>
      <c r="G465" s="81"/>
      <c r="H465" s="81"/>
      <c r="I465" s="81"/>
    </row>
    <row r="466" ht="13.65" customHeight="1">
      <c r="A466" s="81"/>
      <c r="B466" s="81"/>
      <c r="C466" s="81"/>
      <c r="D466" s="81"/>
      <c r="E466" s="115"/>
      <c r="F466" s="81"/>
      <c r="G466" s="81"/>
      <c r="H466" s="81"/>
      <c r="I466" s="81"/>
    </row>
    <row r="467" ht="13.65" customHeight="1">
      <c r="A467" s="81"/>
      <c r="B467" s="81"/>
      <c r="C467" s="81"/>
      <c r="D467" s="81"/>
      <c r="E467" s="115"/>
      <c r="F467" s="81"/>
      <c r="G467" s="81"/>
      <c r="H467" s="81"/>
      <c r="I467" s="81"/>
    </row>
    <row r="468" ht="13.65" customHeight="1">
      <c r="A468" s="81"/>
      <c r="B468" s="81"/>
      <c r="C468" s="81"/>
      <c r="D468" s="81"/>
      <c r="E468" s="115"/>
      <c r="F468" s="81"/>
      <c r="G468" s="81"/>
      <c r="H468" s="81"/>
      <c r="I468" s="81"/>
    </row>
    <row r="469" ht="13.65" customHeight="1">
      <c r="A469" s="81"/>
      <c r="B469" s="81"/>
      <c r="C469" s="81"/>
      <c r="D469" s="81"/>
      <c r="E469" s="115"/>
      <c r="F469" s="81"/>
      <c r="G469" s="81"/>
      <c r="H469" s="81"/>
      <c r="I469" s="81"/>
    </row>
    <row r="470" ht="13.65" customHeight="1">
      <c r="A470" s="81"/>
      <c r="B470" s="81"/>
      <c r="C470" s="81"/>
      <c r="D470" s="81"/>
      <c r="E470" s="115"/>
      <c r="F470" s="81"/>
      <c r="G470" s="81"/>
      <c r="H470" s="81"/>
      <c r="I470" s="81"/>
    </row>
    <row r="471" ht="13.65" customHeight="1">
      <c r="A471" s="81"/>
      <c r="B471" s="81"/>
      <c r="C471" s="81"/>
      <c r="D471" s="81"/>
      <c r="E471" s="115"/>
      <c r="F471" s="81"/>
      <c r="G471" s="81"/>
      <c r="H471" s="81"/>
      <c r="I471" s="81"/>
    </row>
    <row r="472" ht="13.65" customHeight="1">
      <c r="A472" s="81"/>
      <c r="B472" s="81"/>
      <c r="C472" s="81"/>
      <c r="D472" s="81"/>
      <c r="E472" s="115"/>
      <c r="F472" s="81"/>
      <c r="G472" s="81"/>
      <c r="H472" s="81"/>
      <c r="I472" s="81"/>
    </row>
    <row r="473" ht="13.65" customHeight="1">
      <c r="A473" s="81"/>
      <c r="B473" s="81"/>
      <c r="C473" s="81"/>
      <c r="D473" s="81"/>
      <c r="E473" s="115"/>
      <c r="F473" s="81"/>
      <c r="G473" s="81"/>
      <c r="H473" s="81"/>
      <c r="I473" s="81"/>
    </row>
    <row r="474" ht="13.65" customHeight="1">
      <c r="A474" s="81"/>
      <c r="B474" s="81"/>
      <c r="C474" s="81"/>
      <c r="D474" s="81"/>
      <c r="E474" s="115"/>
      <c r="F474" s="81"/>
      <c r="G474" s="81"/>
      <c r="H474" s="81"/>
      <c r="I474" s="81"/>
    </row>
    <row r="475" ht="13.65" customHeight="1">
      <c r="A475" s="81"/>
      <c r="B475" s="81"/>
      <c r="C475" s="81"/>
      <c r="D475" s="81"/>
      <c r="E475" s="115"/>
      <c r="F475" s="81"/>
      <c r="G475" s="81"/>
      <c r="H475" s="81"/>
      <c r="I475" s="81"/>
    </row>
    <row r="476" ht="13.65" customHeight="1">
      <c r="A476" s="81"/>
      <c r="B476" s="81"/>
      <c r="C476" s="81"/>
      <c r="D476" s="81"/>
      <c r="E476" s="115"/>
      <c r="F476" s="81"/>
      <c r="G476" s="81"/>
      <c r="H476" s="81"/>
      <c r="I476" s="81"/>
    </row>
    <row r="477" ht="13.65" customHeight="1">
      <c r="A477" s="81"/>
      <c r="B477" s="81"/>
      <c r="C477" s="81"/>
      <c r="D477" s="81"/>
      <c r="E477" s="115"/>
      <c r="F477" s="81"/>
      <c r="G477" s="81"/>
      <c r="H477" s="81"/>
      <c r="I477" s="81"/>
    </row>
    <row r="478" ht="13.65" customHeight="1">
      <c r="A478" s="81"/>
      <c r="B478" s="81"/>
      <c r="C478" s="81"/>
      <c r="D478" s="81"/>
      <c r="E478" s="115"/>
      <c r="F478" s="81"/>
      <c r="G478" s="81"/>
      <c r="H478" s="81"/>
      <c r="I478" s="81"/>
    </row>
    <row r="479" ht="13.65" customHeight="1">
      <c r="A479" s="81"/>
      <c r="B479" s="81"/>
      <c r="C479" s="81"/>
      <c r="D479" s="81"/>
      <c r="E479" s="115"/>
      <c r="F479" s="81"/>
      <c r="G479" s="81"/>
      <c r="H479" s="81"/>
      <c r="I479" s="81"/>
    </row>
    <row r="480" ht="13.65" customHeight="1">
      <c r="A480" s="81"/>
      <c r="B480" s="81"/>
      <c r="C480" s="81"/>
      <c r="D480" s="81"/>
      <c r="E480" s="115"/>
      <c r="F480" s="81"/>
      <c r="G480" s="81"/>
      <c r="H480" s="81"/>
      <c r="I480" s="81"/>
    </row>
    <row r="481" ht="13.65" customHeight="1">
      <c r="A481" s="81"/>
      <c r="B481" s="81"/>
      <c r="C481" s="81"/>
      <c r="D481" s="81"/>
      <c r="E481" s="115"/>
      <c r="F481" s="81"/>
      <c r="G481" s="81"/>
      <c r="H481" s="81"/>
      <c r="I481" s="81"/>
    </row>
    <row r="482" ht="13.65" customHeight="1">
      <c r="A482" s="81"/>
      <c r="B482" s="81"/>
      <c r="C482" s="81"/>
      <c r="D482" s="81"/>
      <c r="E482" s="115"/>
      <c r="F482" s="81"/>
      <c r="G482" s="81"/>
      <c r="H482" s="81"/>
      <c r="I482" s="81"/>
    </row>
    <row r="483" ht="13.65" customHeight="1">
      <c r="A483" s="81"/>
      <c r="B483" s="81"/>
      <c r="C483" s="81"/>
      <c r="D483" s="81"/>
      <c r="E483" s="115"/>
      <c r="F483" s="81"/>
      <c r="G483" s="81"/>
      <c r="H483" s="81"/>
      <c r="I483" s="81"/>
    </row>
    <row r="484" ht="13.65" customHeight="1">
      <c r="A484" s="81"/>
      <c r="B484" s="81"/>
      <c r="C484" s="81"/>
      <c r="D484" s="81"/>
      <c r="E484" s="115"/>
      <c r="F484" s="81"/>
      <c r="G484" s="81"/>
      <c r="H484" s="81"/>
      <c r="I484" s="81"/>
    </row>
    <row r="485" ht="13.65" customHeight="1">
      <c r="A485" s="81"/>
      <c r="B485" s="81"/>
      <c r="C485" s="81"/>
      <c r="D485" s="81"/>
      <c r="E485" s="115"/>
      <c r="F485" s="81"/>
      <c r="G485" s="81"/>
      <c r="H485" s="81"/>
      <c r="I485" s="81"/>
    </row>
    <row r="486" ht="13.65" customHeight="1">
      <c r="A486" s="81"/>
      <c r="B486" s="81"/>
      <c r="C486" s="81"/>
      <c r="D486" s="81"/>
      <c r="E486" s="115"/>
      <c r="F486" s="81"/>
      <c r="G486" s="81"/>
      <c r="H486" s="81"/>
      <c r="I486" s="81"/>
    </row>
    <row r="487" ht="13.65" customHeight="1">
      <c r="A487" s="81"/>
      <c r="B487" s="81"/>
      <c r="C487" s="81"/>
      <c r="D487" s="81"/>
      <c r="E487" s="115"/>
      <c r="F487" s="81"/>
      <c r="G487" s="81"/>
      <c r="H487" s="81"/>
      <c r="I487" s="81"/>
    </row>
    <row r="488" ht="13.65" customHeight="1">
      <c r="A488" s="81"/>
      <c r="B488" s="81"/>
      <c r="C488" s="81"/>
      <c r="D488" s="81"/>
      <c r="E488" s="115"/>
      <c r="F488" s="81"/>
      <c r="G488" s="81"/>
      <c r="H488" s="81"/>
      <c r="I488" s="81"/>
    </row>
    <row r="489" ht="13.65" customHeight="1">
      <c r="A489" s="81"/>
      <c r="B489" s="81"/>
      <c r="C489" s="81"/>
      <c r="D489" s="81"/>
      <c r="E489" s="115"/>
      <c r="F489" s="81"/>
      <c r="G489" s="81"/>
      <c r="H489" s="81"/>
      <c r="I489" s="81"/>
    </row>
    <row r="490" ht="13.65" customHeight="1">
      <c r="A490" s="81"/>
      <c r="B490" s="81"/>
      <c r="C490" s="81"/>
      <c r="D490" s="81"/>
      <c r="E490" s="115"/>
      <c r="F490" s="81"/>
      <c r="G490" s="81"/>
      <c r="H490" s="81"/>
      <c r="I490" s="81"/>
    </row>
    <row r="491" ht="13.65" customHeight="1">
      <c r="A491" s="81"/>
      <c r="B491" s="81"/>
      <c r="C491" s="81"/>
      <c r="D491" s="81"/>
      <c r="E491" s="115"/>
      <c r="F491" s="81"/>
      <c r="G491" s="81"/>
      <c r="H491" s="81"/>
      <c r="I491" s="81"/>
    </row>
    <row r="492" ht="13.65" customHeight="1">
      <c r="A492" s="81"/>
      <c r="B492" s="81"/>
      <c r="C492" s="81"/>
      <c r="D492" s="81"/>
      <c r="E492" s="115"/>
      <c r="F492" s="81"/>
      <c r="G492" s="81"/>
      <c r="H492" s="81"/>
      <c r="I492" s="81"/>
    </row>
    <row r="493" ht="13.65" customHeight="1">
      <c r="A493" s="81"/>
      <c r="B493" s="81"/>
      <c r="C493" s="81"/>
      <c r="D493" s="81"/>
      <c r="E493" s="115"/>
      <c r="F493" s="81"/>
      <c r="G493" s="81"/>
      <c r="H493" s="81"/>
      <c r="I493" s="81"/>
    </row>
    <row r="494" ht="13.65" customHeight="1">
      <c r="A494" s="81"/>
      <c r="B494" s="81"/>
      <c r="C494" s="81"/>
      <c r="D494" s="81"/>
      <c r="E494" s="115"/>
      <c r="F494" s="81"/>
      <c r="G494" s="81"/>
      <c r="H494" s="81"/>
      <c r="I494" s="81"/>
    </row>
    <row r="495" ht="13.65" customHeight="1">
      <c r="A495" s="81"/>
      <c r="B495" s="81"/>
      <c r="C495" s="81"/>
      <c r="D495" s="81"/>
      <c r="E495" s="115"/>
      <c r="F495" s="81"/>
      <c r="G495" s="81"/>
      <c r="H495" s="81"/>
      <c r="I495" s="81"/>
    </row>
    <row r="496" ht="13.65" customHeight="1">
      <c r="A496" s="81"/>
      <c r="B496" s="81"/>
      <c r="C496" s="81"/>
      <c r="D496" s="81"/>
      <c r="E496" s="115"/>
      <c r="F496" s="81"/>
      <c r="G496" s="81"/>
      <c r="H496" s="81"/>
      <c r="I496" s="81"/>
    </row>
    <row r="497" ht="13.65" customHeight="1">
      <c r="A497" s="81"/>
      <c r="B497" s="81"/>
      <c r="C497" s="81"/>
      <c r="D497" s="81"/>
      <c r="E497" s="115"/>
      <c r="F497" s="81"/>
      <c r="G497" s="81"/>
      <c r="H497" s="81"/>
      <c r="I497" s="81"/>
    </row>
    <row r="498" ht="13.65" customHeight="1">
      <c r="A498" s="81"/>
      <c r="B498" s="81"/>
      <c r="C498" s="81"/>
      <c r="D498" s="81"/>
      <c r="E498" s="115"/>
      <c r="F498" s="81"/>
      <c r="G498" s="81"/>
      <c r="H498" s="81"/>
      <c r="I498" s="81"/>
    </row>
    <row r="499" ht="13.65" customHeight="1">
      <c r="A499" s="81"/>
      <c r="B499" s="81"/>
      <c r="C499" s="81"/>
      <c r="D499" s="81"/>
      <c r="E499" s="115"/>
      <c r="F499" s="81"/>
      <c r="G499" s="81"/>
      <c r="H499" s="81"/>
      <c r="I499" s="81"/>
    </row>
    <row r="500" ht="13.65" customHeight="1">
      <c r="A500" s="81"/>
      <c r="B500" s="81"/>
      <c r="C500" s="81"/>
      <c r="D500" s="81"/>
      <c r="E500" s="115"/>
      <c r="F500" s="81"/>
      <c r="G500" s="81"/>
      <c r="H500" s="81"/>
      <c r="I500" s="81"/>
    </row>
    <row r="501" ht="13.65" customHeight="1">
      <c r="A501" s="81"/>
      <c r="B501" s="81"/>
      <c r="C501" s="81"/>
      <c r="D501" s="81"/>
      <c r="E501" s="115"/>
      <c r="F501" s="81"/>
      <c r="G501" s="81"/>
      <c r="H501" s="81"/>
      <c r="I501" s="81"/>
    </row>
    <row r="502" ht="13.65" customHeight="1">
      <c r="A502" s="81"/>
      <c r="B502" s="81"/>
      <c r="C502" s="81"/>
      <c r="D502" s="81"/>
      <c r="E502" s="115"/>
      <c r="F502" s="81"/>
      <c r="G502" s="81"/>
      <c r="H502" s="81"/>
      <c r="I502" s="81"/>
    </row>
    <row r="503" ht="13.65" customHeight="1">
      <c r="A503" s="81"/>
      <c r="B503" s="81"/>
      <c r="C503" s="81"/>
      <c r="D503" s="81"/>
      <c r="E503" s="115"/>
      <c r="F503" s="81"/>
      <c r="G503" s="81"/>
      <c r="H503" s="81"/>
      <c r="I503" s="81"/>
    </row>
    <row r="504" ht="13.65" customHeight="1">
      <c r="A504" s="81"/>
      <c r="B504" s="81"/>
      <c r="C504" s="81"/>
      <c r="D504" s="81"/>
      <c r="E504" s="115"/>
      <c r="F504" s="81"/>
      <c r="G504" s="81"/>
      <c r="H504" s="81"/>
      <c r="I504" s="81"/>
    </row>
    <row r="505" ht="13.65" customHeight="1">
      <c r="A505" s="81"/>
      <c r="B505" s="81"/>
      <c r="C505" s="81"/>
      <c r="D505" s="81"/>
      <c r="E505" s="115"/>
      <c r="F505" s="81"/>
      <c r="G505" s="81"/>
      <c r="H505" s="81"/>
      <c r="I505" s="81"/>
    </row>
    <row r="506" ht="13.65" customHeight="1">
      <c r="A506" s="81"/>
      <c r="B506" s="81"/>
      <c r="C506" s="81"/>
      <c r="D506" s="81"/>
      <c r="E506" s="115"/>
      <c r="F506" s="81"/>
      <c r="G506" s="81"/>
      <c r="H506" s="81"/>
      <c r="I506" s="81"/>
    </row>
    <row r="507" ht="13.65" customHeight="1">
      <c r="A507" s="81"/>
      <c r="B507" s="81"/>
      <c r="C507" s="81"/>
      <c r="D507" s="81"/>
      <c r="E507" s="115"/>
      <c r="F507" s="81"/>
      <c r="G507" s="81"/>
      <c r="H507" s="81"/>
      <c r="I507" s="81"/>
    </row>
    <row r="508" ht="13.65" customHeight="1">
      <c r="A508" s="81"/>
      <c r="B508" s="81"/>
      <c r="C508" s="81"/>
      <c r="D508" s="81"/>
      <c r="E508" s="115"/>
      <c r="F508" s="81"/>
      <c r="G508" s="81"/>
      <c r="H508" s="81"/>
      <c r="I508" s="81"/>
    </row>
    <row r="509" ht="13.65" customHeight="1">
      <c r="A509" s="81"/>
      <c r="B509" s="81"/>
      <c r="C509" s="81"/>
      <c r="D509" s="81"/>
      <c r="E509" s="115"/>
      <c r="F509" s="81"/>
      <c r="G509" s="81"/>
      <c r="H509" s="81"/>
      <c r="I509" s="81"/>
    </row>
    <row r="510" ht="13.65" customHeight="1">
      <c r="A510" s="81"/>
      <c r="B510" s="81"/>
      <c r="C510" s="81"/>
      <c r="D510" s="81"/>
      <c r="E510" s="115"/>
      <c r="F510" s="81"/>
      <c r="G510" s="81"/>
      <c r="H510" s="81"/>
      <c r="I510" s="81"/>
    </row>
    <row r="511" ht="13.65" customHeight="1">
      <c r="A511" s="81"/>
      <c r="B511" s="81"/>
      <c r="C511" s="81"/>
      <c r="D511" s="81"/>
      <c r="E511" s="115"/>
      <c r="F511" s="81"/>
      <c r="G511" s="81"/>
      <c r="H511" s="81"/>
      <c r="I511" s="81"/>
    </row>
    <row r="512" ht="13.65" customHeight="1">
      <c r="A512" s="81"/>
      <c r="B512" s="81"/>
      <c r="C512" s="81"/>
      <c r="D512" s="81"/>
      <c r="E512" s="115"/>
      <c r="F512" s="81"/>
      <c r="G512" s="81"/>
      <c r="H512" s="81"/>
      <c r="I512" s="81"/>
    </row>
    <row r="513" ht="13.65" customHeight="1">
      <c r="A513" s="81"/>
      <c r="B513" s="81"/>
      <c r="C513" s="81"/>
      <c r="D513" s="81"/>
      <c r="E513" s="115"/>
      <c r="F513" s="81"/>
      <c r="G513" s="81"/>
      <c r="H513" s="81"/>
      <c r="I513" s="81"/>
    </row>
    <row r="514" ht="13.65" customHeight="1">
      <c r="A514" s="81"/>
      <c r="B514" s="81"/>
      <c r="C514" s="81"/>
      <c r="D514" s="81"/>
      <c r="E514" s="115"/>
      <c r="F514" s="81"/>
      <c r="G514" s="81"/>
      <c r="H514" s="81"/>
      <c r="I514" s="81"/>
    </row>
    <row r="515" ht="13.65" customHeight="1">
      <c r="A515" s="81"/>
      <c r="B515" s="81"/>
      <c r="C515" s="81"/>
      <c r="D515" s="81"/>
      <c r="E515" s="115"/>
      <c r="F515" s="81"/>
      <c r="G515" s="81"/>
      <c r="H515" s="81"/>
      <c r="I515" s="81"/>
    </row>
    <row r="516" ht="13.65" customHeight="1">
      <c r="A516" s="81"/>
      <c r="B516" s="81"/>
      <c r="C516" s="81"/>
      <c r="D516" s="81"/>
      <c r="E516" s="115"/>
      <c r="F516" s="81"/>
      <c r="G516" s="81"/>
      <c r="H516" s="81"/>
      <c r="I516" s="81"/>
    </row>
    <row r="517" ht="13.65" customHeight="1">
      <c r="A517" s="81"/>
      <c r="B517" s="81"/>
      <c r="C517" s="81"/>
      <c r="D517" s="81"/>
      <c r="E517" s="115"/>
      <c r="F517" s="81"/>
      <c r="G517" s="81"/>
      <c r="H517" s="81"/>
      <c r="I517" s="81"/>
    </row>
    <row r="518" ht="13.65" customHeight="1">
      <c r="A518" s="81"/>
      <c r="B518" s="81"/>
      <c r="C518" s="81"/>
      <c r="D518" s="81"/>
      <c r="E518" s="115"/>
      <c r="F518" s="81"/>
      <c r="G518" s="81"/>
      <c r="H518" s="81"/>
      <c r="I518" s="81"/>
    </row>
    <row r="519" ht="13.65" customHeight="1">
      <c r="A519" s="81"/>
      <c r="B519" s="81"/>
      <c r="C519" s="81"/>
      <c r="D519" s="81"/>
      <c r="E519" s="115"/>
      <c r="F519" s="81"/>
      <c r="G519" s="81"/>
      <c r="H519" s="81"/>
      <c r="I519" s="81"/>
    </row>
    <row r="520" ht="13.65" customHeight="1">
      <c r="A520" s="81"/>
      <c r="B520" s="81"/>
      <c r="C520" s="81"/>
      <c r="D520" s="81"/>
      <c r="E520" s="115"/>
      <c r="F520" s="81"/>
      <c r="G520" s="81"/>
      <c r="H520" s="81"/>
      <c r="I520" s="81"/>
    </row>
    <row r="521" ht="13.65" customHeight="1">
      <c r="A521" s="81"/>
      <c r="B521" s="81"/>
      <c r="C521" s="81"/>
      <c r="D521" s="81"/>
      <c r="E521" s="115"/>
      <c r="F521" s="81"/>
      <c r="G521" s="81"/>
      <c r="H521" s="81"/>
      <c r="I521" s="81"/>
    </row>
    <row r="522" ht="13.65" customHeight="1">
      <c r="A522" s="81"/>
      <c r="B522" s="81"/>
      <c r="C522" s="81"/>
      <c r="D522" s="81"/>
      <c r="E522" s="115"/>
      <c r="F522" s="81"/>
      <c r="G522" s="81"/>
      <c r="H522" s="81"/>
      <c r="I522" s="81"/>
    </row>
    <row r="523" ht="13.65" customHeight="1">
      <c r="A523" s="81"/>
      <c r="B523" s="81"/>
      <c r="C523" s="81"/>
      <c r="D523" s="81"/>
      <c r="E523" s="115"/>
      <c r="F523" s="81"/>
      <c r="G523" s="81"/>
      <c r="H523" s="81"/>
      <c r="I523" s="81"/>
    </row>
    <row r="524" ht="13.65" customHeight="1">
      <c r="A524" s="81"/>
      <c r="B524" s="81"/>
      <c r="C524" s="81"/>
      <c r="D524" s="81"/>
      <c r="E524" s="115"/>
      <c r="F524" s="81"/>
      <c r="G524" s="81"/>
      <c r="H524" s="81"/>
      <c r="I524" s="81"/>
    </row>
    <row r="525" ht="13.65" customHeight="1">
      <c r="A525" s="81"/>
      <c r="B525" s="81"/>
      <c r="C525" s="81"/>
      <c r="D525" s="81"/>
      <c r="E525" s="115"/>
      <c r="F525" s="81"/>
      <c r="G525" s="81"/>
      <c r="H525" s="81"/>
      <c r="I525" s="81"/>
    </row>
    <row r="526" ht="13.65" customHeight="1">
      <c r="A526" s="81"/>
      <c r="B526" s="81"/>
      <c r="C526" s="81"/>
      <c r="D526" s="81"/>
      <c r="E526" s="115"/>
      <c r="F526" s="81"/>
      <c r="G526" s="81"/>
      <c r="H526" s="81"/>
      <c r="I526" s="81"/>
    </row>
    <row r="527" ht="13.65" customHeight="1">
      <c r="A527" s="81"/>
      <c r="B527" s="81"/>
      <c r="C527" s="81"/>
      <c r="D527" s="81"/>
      <c r="E527" s="115"/>
      <c r="F527" s="81"/>
      <c r="G527" s="81"/>
      <c r="H527" s="81"/>
      <c r="I527" s="81"/>
    </row>
    <row r="528" ht="13.65" customHeight="1">
      <c r="A528" s="81"/>
      <c r="B528" s="81"/>
      <c r="C528" s="81"/>
      <c r="D528" s="81"/>
      <c r="E528" s="115"/>
      <c r="F528" s="81"/>
      <c r="G528" s="81"/>
      <c r="H528" s="81"/>
      <c r="I528" s="81"/>
    </row>
    <row r="529" ht="13.65" customHeight="1">
      <c r="A529" s="81"/>
      <c r="B529" s="81"/>
      <c r="C529" s="81"/>
      <c r="D529" s="81"/>
      <c r="E529" s="115"/>
      <c r="F529" s="81"/>
      <c r="G529" s="81"/>
      <c r="H529" s="81"/>
      <c r="I529" s="81"/>
    </row>
    <row r="530" ht="13.65" customHeight="1">
      <c r="A530" s="81"/>
      <c r="B530" s="81"/>
      <c r="C530" s="81"/>
      <c r="D530" s="81"/>
      <c r="E530" s="115"/>
      <c r="F530" s="81"/>
      <c r="G530" s="81"/>
      <c r="H530" s="81"/>
      <c r="I530" s="81"/>
    </row>
    <row r="531" ht="13.65" customHeight="1">
      <c r="A531" s="81"/>
      <c r="B531" s="81"/>
      <c r="C531" s="81"/>
      <c r="D531" s="81"/>
      <c r="E531" s="115"/>
      <c r="F531" s="81"/>
      <c r="G531" s="81"/>
      <c r="H531" s="81"/>
      <c r="I531" s="81"/>
    </row>
    <row r="532" ht="13.65" customHeight="1">
      <c r="A532" s="81"/>
      <c r="B532" s="81"/>
      <c r="C532" s="81"/>
      <c r="D532" s="81"/>
      <c r="E532" s="115"/>
      <c r="F532" s="81"/>
      <c r="G532" s="81"/>
      <c r="H532" s="81"/>
      <c r="I532" s="81"/>
    </row>
    <row r="533" ht="13.65" customHeight="1">
      <c r="A533" s="81"/>
      <c r="B533" s="81"/>
      <c r="C533" s="81"/>
      <c r="D533" s="81"/>
      <c r="E533" s="115"/>
      <c r="F533" s="81"/>
      <c r="G533" s="81"/>
      <c r="H533" s="81"/>
      <c r="I533" s="81"/>
    </row>
    <row r="534" ht="13.65" customHeight="1">
      <c r="A534" s="81"/>
      <c r="B534" s="81"/>
      <c r="C534" s="81"/>
      <c r="D534" s="81"/>
      <c r="E534" s="115"/>
      <c r="F534" s="81"/>
      <c r="G534" s="81"/>
      <c r="H534" s="81"/>
      <c r="I534" s="81"/>
    </row>
    <row r="535" ht="13.65" customHeight="1">
      <c r="A535" s="81"/>
      <c r="B535" s="81"/>
      <c r="C535" s="81"/>
      <c r="D535" s="81"/>
      <c r="E535" s="115"/>
      <c r="F535" s="81"/>
      <c r="G535" s="81"/>
      <c r="H535" s="81"/>
      <c r="I535" s="81"/>
    </row>
    <row r="536" ht="13.65" customHeight="1">
      <c r="A536" s="81"/>
      <c r="B536" s="81"/>
      <c r="C536" s="81"/>
      <c r="D536" s="81"/>
      <c r="E536" s="115"/>
      <c r="F536" s="81"/>
      <c r="G536" s="81"/>
      <c r="H536" s="81"/>
      <c r="I536" s="81"/>
    </row>
    <row r="537" ht="13.65" customHeight="1">
      <c r="A537" s="81"/>
      <c r="B537" s="81"/>
      <c r="C537" s="81"/>
      <c r="D537" s="81"/>
      <c r="E537" s="115"/>
      <c r="F537" s="81"/>
      <c r="G537" s="81"/>
      <c r="H537" s="81"/>
      <c r="I537" s="81"/>
    </row>
    <row r="538" ht="13.65" customHeight="1">
      <c r="A538" s="81"/>
      <c r="B538" s="81"/>
      <c r="C538" s="81"/>
      <c r="D538" s="81"/>
      <c r="E538" s="115"/>
      <c r="F538" s="81"/>
      <c r="G538" s="81"/>
      <c r="H538" s="81"/>
      <c r="I538" s="81"/>
    </row>
    <row r="539" ht="13.65" customHeight="1">
      <c r="A539" s="81"/>
      <c r="B539" s="81"/>
      <c r="C539" s="81"/>
      <c r="D539" s="81"/>
      <c r="E539" s="115"/>
      <c r="F539" s="81"/>
      <c r="G539" s="81"/>
      <c r="H539" s="81"/>
      <c r="I539" s="81"/>
    </row>
    <row r="540" ht="13.65" customHeight="1">
      <c r="A540" s="81"/>
      <c r="B540" s="81"/>
      <c r="C540" s="81"/>
      <c r="D540" s="81"/>
      <c r="E540" s="115"/>
      <c r="F540" s="81"/>
      <c r="G540" s="81"/>
      <c r="H540" s="81"/>
      <c r="I540" s="81"/>
    </row>
    <row r="541" ht="13.65" customHeight="1">
      <c r="A541" s="81"/>
      <c r="B541" s="81"/>
      <c r="C541" s="81"/>
      <c r="D541" s="81"/>
      <c r="E541" s="115"/>
      <c r="F541" s="81"/>
      <c r="G541" s="81"/>
      <c r="H541" s="81"/>
      <c r="I541" s="81"/>
    </row>
    <row r="542" ht="13.65" customHeight="1">
      <c r="A542" s="81"/>
      <c r="B542" s="81"/>
      <c r="C542" s="81"/>
      <c r="D542" s="81"/>
      <c r="E542" s="115"/>
      <c r="F542" s="81"/>
      <c r="G542" s="81"/>
      <c r="H542" s="81"/>
      <c r="I542" s="81"/>
    </row>
    <row r="543" ht="13.65" customHeight="1">
      <c r="A543" s="81"/>
      <c r="B543" s="81"/>
      <c r="C543" s="81"/>
      <c r="D543" s="81"/>
      <c r="E543" s="115"/>
      <c r="F543" s="81"/>
      <c r="G543" s="81"/>
      <c r="H543" s="81"/>
      <c r="I543" s="81"/>
    </row>
    <row r="544" ht="13.65" customHeight="1">
      <c r="A544" s="81"/>
      <c r="B544" s="81"/>
      <c r="C544" s="81"/>
      <c r="D544" s="81"/>
      <c r="E544" s="115"/>
      <c r="F544" s="81"/>
      <c r="G544" s="81"/>
      <c r="H544" s="81"/>
      <c r="I544" s="81"/>
    </row>
    <row r="545" ht="13.65" customHeight="1">
      <c r="A545" s="81"/>
      <c r="B545" s="81"/>
      <c r="C545" s="81"/>
      <c r="D545" s="81"/>
      <c r="E545" s="115"/>
      <c r="F545" s="81"/>
      <c r="G545" s="81"/>
      <c r="H545" s="81"/>
      <c r="I545" s="81"/>
    </row>
    <row r="546" ht="13.65" customHeight="1">
      <c r="A546" s="81"/>
      <c r="B546" s="81"/>
      <c r="C546" s="81"/>
      <c r="D546" s="81"/>
      <c r="E546" s="115"/>
      <c r="F546" s="81"/>
      <c r="G546" s="81"/>
      <c r="H546" s="81"/>
      <c r="I546" s="81"/>
    </row>
    <row r="547" ht="13.65" customHeight="1">
      <c r="A547" s="81"/>
      <c r="B547" s="81"/>
      <c r="C547" s="81"/>
      <c r="D547" s="81"/>
      <c r="E547" s="115"/>
      <c r="F547" s="81"/>
      <c r="G547" s="81"/>
      <c r="H547" s="81"/>
      <c r="I547" s="81"/>
    </row>
    <row r="548" ht="13.65" customHeight="1">
      <c r="A548" s="81"/>
      <c r="B548" s="81"/>
      <c r="C548" s="81"/>
      <c r="D548" s="81"/>
      <c r="E548" s="115"/>
      <c r="F548" s="81"/>
      <c r="G548" s="81"/>
      <c r="H548" s="81"/>
      <c r="I548" s="81"/>
    </row>
    <row r="549" ht="13.65" customHeight="1">
      <c r="A549" s="81"/>
      <c r="B549" s="81"/>
      <c r="C549" s="81"/>
      <c r="D549" s="81"/>
      <c r="E549" s="115"/>
      <c r="F549" s="81"/>
      <c r="G549" s="81"/>
      <c r="H549" s="81"/>
      <c r="I549" s="81"/>
    </row>
    <row r="550" ht="13.65" customHeight="1">
      <c r="A550" s="81"/>
      <c r="B550" s="81"/>
      <c r="C550" s="81"/>
      <c r="D550" s="81"/>
      <c r="E550" s="115"/>
      <c r="F550" s="81"/>
      <c r="G550" s="81"/>
      <c r="H550" s="81"/>
      <c r="I550" s="81"/>
    </row>
    <row r="551" ht="13.65" customHeight="1">
      <c r="A551" s="81"/>
      <c r="B551" s="81"/>
      <c r="C551" s="81"/>
      <c r="D551" s="81"/>
      <c r="E551" s="115"/>
      <c r="F551" s="81"/>
      <c r="G551" s="81"/>
      <c r="H551" s="81"/>
      <c r="I551" s="81"/>
    </row>
    <row r="552" ht="13.65" customHeight="1">
      <c r="A552" s="81"/>
      <c r="B552" s="81"/>
      <c r="C552" s="81"/>
      <c r="D552" s="81"/>
      <c r="E552" s="115"/>
      <c r="F552" s="81"/>
      <c r="G552" s="81"/>
      <c r="H552" s="81"/>
      <c r="I552" s="81"/>
    </row>
    <row r="553" ht="13.65" customHeight="1">
      <c r="A553" s="81"/>
      <c r="B553" s="81"/>
      <c r="C553" s="81"/>
      <c r="D553" s="81"/>
      <c r="E553" s="115"/>
      <c r="F553" s="81"/>
      <c r="G553" s="81"/>
      <c r="H553" s="81"/>
      <c r="I553" s="81"/>
    </row>
    <row r="554" ht="13.65" customHeight="1">
      <c r="A554" s="81"/>
      <c r="B554" s="81"/>
      <c r="C554" s="81"/>
      <c r="D554" s="81"/>
      <c r="E554" s="115"/>
      <c r="F554" s="81"/>
      <c r="G554" s="81"/>
      <c r="H554" s="81"/>
      <c r="I554" s="81"/>
    </row>
    <row r="555" ht="13.65" customHeight="1">
      <c r="A555" s="81"/>
      <c r="B555" s="81"/>
      <c r="C555" s="81"/>
      <c r="D555" s="81"/>
      <c r="E555" s="115"/>
      <c r="F555" s="81"/>
      <c r="G555" s="81"/>
      <c r="H555" s="81"/>
      <c r="I555" s="81"/>
    </row>
    <row r="556" ht="13.65" customHeight="1">
      <c r="A556" s="81"/>
      <c r="B556" s="81"/>
      <c r="C556" s="81"/>
      <c r="D556" s="81"/>
      <c r="E556" s="115"/>
      <c r="F556" s="81"/>
      <c r="G556" s="81"/>
      <c r="H556" s="81"/>
      <c r="I556" s="81"/>
    </row>
    <row r="557" ht="13.65" customHeight="1">
      <c r="A557" s="81"/>
      <c r="B557" s="81"/>
      <c r="C557" s="81"/>
      <c r="D557" s="81"/>
      <c r="E557" s="115"/>
      <c r="F557" s="81"/>
      <c r="G557" s="81"/>
      <c r="H557" s="81"/>
      <c r="I557" s="81"/>
    </row>
    <row r="558" ht="13.65" customHeight="1">
      <c r="A558" s="81"/>
      <c r="B558" s="81"/>
      <c r="C558" s="81"/>
      <c r="D558" s="81"/>
      <c r="E558" s="115"/>
      <c r="F558" s="81"/>
      <c r="G558" s="81"/>
      <c r="H558" s="81"/>
      <c r="I558" s="81"/>
    </row>
    <row r="559" ht="13.65" customHeight="1">
      <c r="A559" s="81"/>
      <c r="B559" s="81"/>
      <c r="C559" s="81"/>
      <c r="D559" s="81"/>
      <c r="E559" s="115"/>
      <c r="F559" s="81"/>
      <c r="G559" s="81"/>
      <c r="H559" s="81"/>
      <c r="I559" s="81"/>
    </row>
    <row r="560" ht="13.65" customHeight="1">
      <c r="A560" s="81"/>
      <c r="B560" s="81"/>
      <c r="C560" s="81"/>
      <c r="D560" s="81"/>
      <c r="E560" s="115"/>
      <c r="F560" s="81"/>
      <c r="G560" s="81"/>
      <c r="H560" s="81"/>
      <c r="I560" s="81"/>
    </row>
    <row r="561" ht="13.65" customHeight="1">
      <c r="A561" s="81"/>
      <c r="B561" s="81"/>
      <c r="C561" s="81"/>
      <c r="D561" s="81"/>
      <c r="E561" s="115"/>
      <c r="F561" s="81"/>
      <c r="G561" s="81"/>
      <c r="H561" s="81"/>
      <c r="I561" s="81"/>
    </row>
    <row r="562" ht="13.65" customHeight="1">
      <c r="A562" s="81"/>
      <c r="B562" s="81"/>
      <c r="C562" s="81"/>
      <c r="D562" s="81"/>
      <c r="E562" s="115"/>
      <c r="F562" s="81"/>
      <c r="G562" s="81"/>
      <c r="H562" s="81"/>
      <c r="I562" s="81"/>
    </row>
    <row r="563" ht="13.65" customHeight="1">
      <c r="A563" s="81"/>
      <c r="B563" s="81"/>
      <c r="C563" s="81"/>
      <c r="D563" s="81"/>
      <c r="E563" s="115"/>
      <c r="F563" s="81"/>
      <c r="G563" s="81"/>
      <c r="H563" s="81"/>
      <c r="I563" s="81"/>
    </row>
    <row r="564" ht="13.65" customHeight="1">
      <c r="A564" s="81"/>
      <c r="B564" s="81"/>
      <c r="C564" s="81"/>
      <c r="D564" s="81"/>
      <c r="E564" s="115"/>
      <c r="F564" s="81"/>
      <c r="G564" s="81"/>
      <c r="H564" s="81"/>
      <c r="I564" s="81"/>
    </row>
    <row r="565" ht="13.65" customHeight="1">
      <c r="A565" s="81"/>
      <c r="B565" s="81"/>
      <c r="C565" s="81"/>
      <c r="D565" s="81"/>
      <c r="E565" s="115"/>
      <c r="F565" s="81"/>
      <c r="G565" s="81"/>
      <c r="H565" s="81"/>
      <c r="I565" s="81"/>
    </row>
    <row r="566" ht="13.65" customHeight="1">
      <c r="A566" s="81"/>
      <c r="B566" s="81"/>
      <c r="C566" s="81"/>
      <c r="D566" s="81"/>
      <c r="E566" s="115"/>
      <c r="F566" s="81"/>
      <c r="G566" s="81"/>
      <c r="H566" s="81"/>
      <c r="I566" s="81"/>
    </row>
    <row r="567" ht="13.65" customHeight="1">
      <c r="A567" s="81"/>
      <c r="B567" s="81"/>
      <c r="C567" s="81"/>
      <c r="D567" s="81"/>
      <c r="E567" s="115"/>
      <c r="F567" s="81"/>
      <c r="G567" s="81"/>
      <c r="H567" s="81"/>
      <c r="I567" s="81"/>
    </row>
    <row r="568" ht="13.65" customHeight="1">
      <c r="A568" s="81"/>
      <c r="B568" s="81"/>
      <c r="C568" s="81"/>
      <c r="D568" s="81"/>
      <c r="E568" s="115"/>
      <c r="F568" s="81"/>
      <c r="G568" s="81"/>
      <c r="H568" s="81"/>
      <c r="I568" s="81"/>
    </row>
    <row r="569" ht="13.65" customHeight="1">
      <c r="A569" s="81"/>
      <c r="B569" s="81"/>
      <c r="C569" s="81"/>
      <c r="D569" s="81"/>
      <c r="E569" s="115"/>
      <c r="F569" s="81"/>
      <c r="G569" s="81"/>
      <c r="H569" s="81"/>
      <c r="I569" s="81"/>
    </row>
    <row r="570" ht="13.65" customHeight="1">
      <c r="A570" s="81"/>
      <c r="B570" s="81"/>
      <c r="C570" s="81"/>
      <c r="D570" s="81"/>
      <c r="E570" s="115"/>
      <c r="F570" s="81"/>
      <c r="G570" s="81"/>
      <c r="H570" s="81"/>
      <c r="I570" s="81"/>
    </row>
    <row r="571" ht="13.65" customHeight="1">
      <c r="A571" s="81"/>
      <c r="B571" s="81"/>
      <c r="C571" s="81"/>
      <c r="D571" s="81"/>
      <c r="E571" s="115"/>
      <c r="F571" s="81"/>
      <c r="G571" s="81"/>
      <c r="H571" s="81"/>
      <c r="I571" s="81"/>
    </row>
    <row r="572" ht="13.65" customHeight="1">
      <c r="A572" s="81"/>
      <c r="B572" s="81"/>
      <c r="C572" s="81"/>
      <c r="D572" s="81"/>
      <c r="E572" s="115"/>
      <c r="F572" s="81"/>
      <c r="G572" s="81"/>
      <c r="H572" s="81"/>
      <c r="I572" s="81"/>
    </row>
    <row r="573" ht="13.65" customHeight="1">
      <c r="A573" s="81"/>
      <c r="B573" s="81"/>
      <c r="C573" s="81"/>
      <c r="D573" s="81"/>
      <c r="E573" s="115"/>
      <c r="F573" s="81"/>
      <c r="G573" s="81"/>
      <c r="H573" s="81"/>
      <c r="I573" s="81"/>
    </row>
    <row r="574" ht="13.65" customHeight="1">
      <c r="A574" s="81"/>
      <c r="B574" s="81"/>
      <c r="C574" s="81"/>
      <c r="D574" s="81"/>
      <c r="E574" s="115"/>
      <c r="F574" s="81"/>
      <c r="G574" s="81"/>
      <c r="H574" s="81"/>
      <c r="I574" s="81"/>
    </row>
    <row r="575" ht="13.65" customHeight="1">
      <c r="A575" s="81"/>
      <c r="B575" s="81"/>
      <c r="C575" s="81"/>
      <c r="D575" s="81"/>
      <c r="E575" s="115"/>
      <c r="F575" s="81"/>
      <c r="G575" s="81"/>
      <c r="H575" s="81"/>
      <c r="I575" s="81"/>
    </row>
    <row r="576" ht="13.65" customHeight="1">
      <c r="A576" s="81"/>
      <c r="B576" s="81"/>
      <c r="C576" s="81"/>
      <c r="D576" s="81"/>
      <c r="E576" s="115"/>
      <c r="F576" s="81"/>
      <c r="G576" s="81"/>
      <c r="H576" s="81"/>
      <c r="I576" s="81"/>
    </row>
    <row r="577" ht="13.65" customHeight="1">
      <c r="A577" s="81"/>
      <c r="B577" s="81"/>
      <c r="C577" s="81"/>
      <c r="D577" s="81"/>
      <c r="E577" s="115"/>
      <c r="F577" s="81"/>
      <c r="G577" s="81"/>
      <c r="H577" s="81"/>
      <c r="I577" s="81"/>
    </row>
    <row r="578" ht="13.65" customHeight="1">
      <c r="A578" s="81"/>
      <c r="B578" s="81"/>
      <c r="C578" s="81"/>
      <c r="D578" s="81"/>
      <c r="E578" s="115"/>
      <c r="F578" s="81"/>
      <c r="G578" s="81"/>
      <c r="H578" s="81"/>
      <c r="I578" s="81"/>
    </row>
    <row r="579" ht="13.65" customHeight="1">
      <c r="A579" s="81"/>
      <c r="B579" s="81"/>
      <c r="C579" s="81"/>
      <c r="D579" s="81"/>
      <c r="E579" s="115"/>
      <c r="F579" s="81"/>
      <c r="G579" s="81"/>
      <c r="H579" s="81"/>
      <c r="I579" s="81"/>
    </row>
    <row r="580" ht="13.65" customHeight="1">
      <c r="A580" s="81"/>
      <c r="B580" s="81"/>
      <c r="C580" s="81"/>
      <c r="D580" s="81"/>
      <c r="E580" s="115"/>
      <c r="F580" s="81"/>
      <c r="G580" s="81"/>
      <c r="H580" s="81"/>
      <c r="I580" s="81"/>
    </row>
    <row r="581" ht="13.65" customHeight="1">
      <c r="A581" s="81"/>
      <c r="B581" s="81"/>
      <c r="C581" s="81"/>
      <c r="D581" s="81"/>
      <c r="E581" s="115"/>
      <c r="F581" s="81"/>
      <c r="G581" s="81"/>
      <c r="H581" s="81"/>
      <c r="I581" s="81"/>
    </row>
    <row r="582" ht="13.65" customHeight="1">
      <c r="A582" s="81"/>
      <c r="B582" s="81"/>
      <c r="C582" s="81"/>
      <c r="D582" s="81"/>
      <c r="E582" s="115"/>
      <c r="F582" s="81"/>
      <c r="G582" s="81"/>
      <c r="H582" s="81"/>
      <c r="I582" s="81"/>
    </row>
    <row r="583" ht="13.65" customHeight="1">
      <c r="A583" s="81"/>
      <c r="B583" s="81"/>
      <c r="C583" s="81"/>
      <c r="D583" s="81"/>
      <c r="E583" s="115"/>
      <c r="F583" s="81"/>
      <c r="G583" s="81"/>
      <c r="H583" s="81"/>
      <c r="I583" s="81"/>
    </row>
    <row r="584" ht="13.65" customHeight="1">
      <c r="A584" s="81"/>
      <c r="B584" s="81"/>
      <c r="C584" s="81"/>
      <c r="D584" s="81"/>
      <c r="E584" s="115"/>
      <c r="F584" s="81"/>
      <c r="G584" s="81"/>
      <c r="H584" s="81"/>
      <c r="I584" s="81"/>
    </row>
    <row r="585" ht="13.65" customHeight="1">
      <c r="A585" s="81"/>
      <c r="B585" s="81"/>
      <c r="C585" s="81"/>
      <c r="D585" s="81"/>
      <c r="E585" s="115"/>
      <c r="F585" s="81"/>
      <c r="G585" s="81"/>
      <c r="H585" s="81"/>
      <c r="I585" s="81"/>
    </row>
    <row r="586" ht="13.65" customHeight="1">
      <c r="A586" s="81"/>
      <c r="B586" s="81"/>
      <c r="C586" s="81"/>
      <c r="D586" s="81"/>
      <c r="E586" s="115"/>
      <c r="F586" s="81"/>
      <c r="G586" s="81"/>
      <c r="H586" s="81"/>
      <c r="I586" s="81"/>
    </row>
    <row r="587" ht="13.65" customHeight="1">
      <c r="A587" s="81"/>
      <c r="B587" s="81"/>
      <c r="C587" s="81"/>
      <c r="D587" s="81"/>
      <c r="E587" s="115"/>
      <c r="F587" s="81"/>
      <c r="G587" s="81"/>
      <c r="H587" s="81"/>
      <c r="I587" s="81"/>
    </row>
    <row r="588" ht="13.65" customHeight="1">
      <c r="A588" s="81"/>
      <c r="B588" s="81"/>
      <c r="C588" s="81"/>
      <c r="D588" s="81"/>
      <c r="E588" s="115"/>
      <c r="F588" s="81"/>
      <c r="G588" s="81"/>
      <c r="H588" s="81"/>
      <c r="I588" s="81"/>
    </row>
    <row r="589" ht="13.65" customHeight="1">
      <c r="A589" s="81"/>
      <c r="B589" s="81"/>
      <c r="C589" s="81"/>
      <c r="D589" s="81"/>
      <c r="E589" s="115"/>
      <c r="F589" s="81"/>
      <c r="G589" s="81"/>
      <c r="H589" s="81"/>
      <c r="I589" s="81"/>
    </row>
    <row r="590" ht="13.65" customHeight="1">
      <c r="A590" s="81"/>
      <c r="B590" s="81"/>
      <c r="C590" s="81"/>
      <c r="D590" s="81"/>
      <c r="E590" s="115"/>
      <c r="F590" s="81"/>
      <c r="G590" s="81"/>
      <c r="H590" s="81"/>
      <c r="I590" s="81"/>
    </row>
    <row r="591" ht="13.65" customHeight="1">
      <c r="A591" s="81"/>
      <c r="B591" s="81"/>
      <c r="C591" s="81"/>
      <c r="D591" s="81"/>
      <c r="E591" s="115"/>
      <c r="F591" s="81"/>
      <c r="G591" s="81"/>
      <c r="H591" s="81"/>
      <c r="I591" s="81"/>
    </row>
    <row r="592" ht="13.65" customHeight="1">
      <c r="A592" s="81"/>
      <c r="B592" s="81"/>
      <c r="C592" s="81"/>
      <c r="D592" s="81"/>
      <c r="E592" s="115"/>
      <c r="F592" s="81"/>
      <c r="G592" s="81"/>
      <c r="H592" s="81"/>
      <c r="I592" s="81"/>
    </row>
    <row r="593" ht="13.65" customHeight="1">
      <c r="A593" s="81"/>
      <c r="B593" s="81"/>
      <c r="C593" s="81"/>
      <c r="D593" s="81"/>
      <c r="E593" s="115"/>
      <c r="F593" s="81"/>
      <c r="G593" s="81"/>
      <c r="H593" s="81"/>
      <c r="I593" s="81"/>
    </row>
    <row r="594" ht="13.65" customHeight="1">
      <c r="A594" s="81"/>
      <c r="B594" s="81"/>
      <c r="C594" s="81"/>
      <c r="D594" s="81"/>
      <c r="E594" s="115"/>
      <c r="F594" s="81"/>
      <c r="G594" s="81"/>
      <c r="H594" s="81"/>
      <c r="I594" s="81"/>
    </row>
    <row r="595" ht="13.65" customHeight="1">
      <c r="A595" s="81"/>
      <c r="B595" s="81"/>
      <c r="C595" s="81"/>
      <c r="D595" s="81"/>
      <c r="E595" s="115"/>
      <c r="F595" s="81"/>
      <c r="G595" s="81"/>
      <c r="H595" s="81"/>
      <c r="I595" s="81"/>
    </row>
    <row r="596" ht="13.65" customHeight="1">
      <c r="A596" s="81"/>
      <c r="B596" s="81"/>
      <c r="C596" s="81"/>
      <c r="D596" s="81"/>
      <c r="E596" s="115"/>
      <c r="F596" s="81"/>
      <c r="G596" s="81"/>
      <c r="H596" s="81"/>
      <c r="I596" s="81"/>
    </row>
    <row r="597" ht="13.65" customHeight="1">
      <c r="A597" s="81"/>
      <c r="B597" s="81"/>
      <c r="C597" s="81"/>
      <c r="D597" s="81"/>
      <c r="E597" s="115"/>
      <c r="F597" s="81"/>
      <c r="G597" s="81"/>
      <c r="H597" s="81"/>
      <c r="I597" s="81"/>
    </row>
    <row r="598" ht="13.65" customHeight="1">
      <c r="A598" s="81"/>
      <c r="B598" s="81"/>
      <c r="C598" s="81"/>
      <c r="D598" s="81"/>
      <c r="E598" s="115"/>
      <c r="F598" s="81"/>
      <c r="G598" s="81"/>
      <c r="H598" s="81"/>
      <c r="I598" s="81"/>
    </row>
    <row r="599" ht="13.65" customHeight="1">
      <c r="A599" s="81"/>
      <c r="B599" s="81"/>
      <c r="C599" s="81"/>
      <c r="D599" s="81"/>
      <c r="E599" s="115"/>
      <c r="F599" s="81"/>
      <c r="G599" s="81"/>
      <c r="H599" s="81"/>
      <c r="I599" s="81"/>
    </row>
    <row r="600" ht="13.65" customHeight="1">
      <c r="A600" s="81"/>
      <c r="B600" s="81"/>
      <c r="C600" s="81"/>
      <c r="D600" s="81"/>
      <c r="E600" s="115"/>
      <c r="F600" s="81"/>
      <c r="G600" s="81"/>
      <c r="H600" s="81"/>
      <c r="I600" s="81"/>
    </row>
    <row r="601" ht="13.65" customHeight="1">
      <c r="A601" s="81"/>
      <c r="B601" s="81"/>
      <c r="C601" s="81"/>
      <c r="D601" s="81"/>
      <c r="E601" s="115"/>
      <c r="F601" s="81"/>
      <c r="G601" s="81"/>
      <c r="H601" s="81"/>
      <c r="I601" s="81"/>
    </row>
    <row r="602" ht="13.65" customHeight="1">
      <c r="A602" s="81"/>
      <c r="B602" s="81"/>
      <c r="C602" s="81"/>
      <c r="D602" s="81"/>
      <c r="E602" s="115"/>
      <c r="F602" s="81"/>
      <c r="G602" s="81"/>
      <c r="H602" s="81"/>
      <c r="I602" s="81"/>
    </row>
    <row r="603" ht="13.65" customHeight="1">
      <c r="A603" s="81"/>
      <c r="B603" s="81"/>
      <c r="C603" s="81"/>
      <c r="D603" s="81"/>
      <c r="E603" s="115"/>
      <c r="F603" s="81"/>
      <c r="G603" s="81"/>
      <c r="H603" s="81"/>
      <c r="I603" s="81"/>
    </row>
    <row r="604" ht="13.65" customHeight="1">
      <c r="A604" s="81"/>
      <c r="B604" s="81"/>
      <c r="C604" s="81"/>
      <c r="D604" s="81"/>
      <c r="E604" s="115"/>
      <c r="F604" s="81"/>
      <c r="G604" s="81"/>
      <c r="H604" s="81"/>
      <c r="I604" s="81"/>
    </row>
    <row r="605" ht="13.65" customHeight="1">
      <c r="A605" s="81"/>
      <c r="B605" s="81"/>
      <c r="C605" s="81"/>
      <c r="D605" s="81"/>
      <c r="E605" s="115"/>
      <c r="F605" s="81"/>
      <c r="G605" s="81"/>
      <c r="H605" s="81"/>
      <c r="I605" s="81"/>
    </row>
    <row r="606" ht="13.65" customHeight="1">
      <c r="A606" s="81"/>
      <c r="B606" s="81"/>
      <c r="C606" s="81"/>
      <c r="D606" s="81"/>
      <c r="E606" s="115"/>
      <c r="F606" s="81"/>
      <c r="G606" s="81"/>
      <c r="H606" s="81"/>
      <c r="I606" s="81"/>
    </row>
    <row r="607" ht="13.65" customHeight="1">
      <c r="A607" s="81"/>
      <c r="B607" s="81"/>
      <c r="C607" s="81"/>
      <c r="D607" s="81"/>
      <c r="E607" s="115"/>
      <c r="F607" s="81"/>
      <c r="G607" s="81"/>
      <c r="H607" s="81"/>
      <c r="I607" s="81"/>
    </row>
    <row r="608" ht="13.65" customHeight="1">
      <c r="A608" s="81"/>
      <c r="B608" s="81"/>
      <c r="C608" s="81"/>
      <c r="D608" s="81"/>
      <c r="E608" s="115"/>
      <c r="F608" s="81"/>
      <c r="G608" s="81"/>
      <c r="H608" s="81"/>
      <c r="I608" s="81"/>
    </row>
    <row r="609" ht="13.65" customHeight="1">
      <c r="A609" s="81"/>
      <c r="B609" s="81"/>
      <c r="C609" s="81"/>
      <c r="D609" s="81"/>
      <c r="E609" s="115"/>
      <c r="F609" s="81"/>
      <c r="G609" s="81"/>
      <c r="H609" s="81"/>
      <c r="I609" s="81"/>
    </row>
    <row r="610" ht="13.65" customHeight="1">
      <c r="A610" s="81"/>
      <c r="B610" s="81"/>
      <c r="C610" s="81"/>
      <c r="D610" s="81"/>
      <c r="E610" s="115"/>
      <c r="F610" s="81"/>
      <c r="G610" s="81"/>
      <c r="H610" s="81"/>
      <c r="I610" s="81"/>
    </row>
    <row r="611" ht="13.65" customHeight="1">
      <c r="A611" s="81"/>
      <c r="B611" s="81"/>
      <c r="C611" s="81"/>
      <c r="D611" s="81"/>
      <c r="E611" s="115"/>
      <c r="F611" s="81"/>
      <c r="G611" s="81"/>
      <c r="H611" s="81"/>
      <c r="I611" s="81"/>
    </row>
    <row r="612" ht="13.65" customHeight="1">
      <c r="A612" s="81"/>
      <c r="B612" s="81"/>
      <c r="C612" s="81"/>
      <c r="D612" s="81"/>
      <c r="E612" s="115"/>
      <c r="F612" s="81"/>
      <c r="G612" s="81"/>
      <c r="H612" s="81"/>
      <c r="I612" s="81"/>
    </row>
    <row r="613" ht="13.65" customHeight="1">
      <c r="A613" s="81"/>
      <c r="B613" s="81"/>
      <c r="C613" s="81"/>
      <c r="D613" s="81"/>
      <c r="E613" s="115"/>
      <c r="F613" s="81"/>
      <c r="G613" s="81"/>
      <c r="H613" s="81"/>
      <c r="I613" s="81"/>
    </row>
    <row r="614" ht="13.65" customHeight="1">
      <c r="A614" s="81"/>
      <c r="B614" s="81"/>
      <c r="C614" s="81"/>
      <c r="D614" s="81"/>
      <c r="E614" s="115"/>
      <c r="F614" s="81"/>
      <c r="G614" s="81"/>
      <c r="H614" s="81"/>
      <c r="I614" s="81"/>
    </row>
    <row r="615" ht="13.65" customHeight="1">
      <c r="A615" s="81"/>
      <c r="B615" s="81"/>
      <c r="C615" s="81"/>
      <c r="D615" s="81"/>
      <c r="E615" s="115"/>
      <c r="F615" s="81"/>
      <c r="G615" s="81"/>
      <c r="H615" s="81"/>
      <c r="I615" s="81"/>
    </row>
    <row r="616" ht="13.65" customHeight="1">
      <c r="A616" s="81"/>
      <c r="B616" s="81"/>
      <c r="C616" s="81"/>
      <c r="D616" s="81"/>
      <c r="E616" s="115"/>
      <c r="F616" s="81"/>
      <c r="G616" s="81"/>
      <c r="H616" s="81"/>
      <c r="I616" s="81"/>
    </row>
    <row r="617" ht="13.65" customHeight="1">
      <c r="A617" s="81"/>
      <c r="B617" s="81"/>
      <c r="C617" s="81"/>
      <c r="D617" s="81"/>
      <c r="E617" s="115"/>
      <c r="F617" s="81"/>
      <c r="G617" s="81"/>
      <c r="H617" s="81"/>
      <c r="I617" s="81"/>
    </row>
    <row r="618" ht="13.65" customHeight="1">
      <c r="A618" s="81"/>
      <c r="B618" s="81"/>
      <c r="C618" s="81"/>
      <c r="D618" s="81"/>
      <c r="E618" s="115"/>
      <c r="F618" s="81"/>
      <c r="G618" s="81"/>
      <c r="H618" s="81"/>
      <c r="I618" s="81"/>
    </row>
    <row r="619" ht="13.65" customHeight="1">
      <c r="A619" s="81"/>
      <c r="B619" s="81"/>
      <c r="C619" s="81"/>
      <c r="D619" s="81"/>
      <c r="E619" s="115"/>
      <c r="F619" s="81"/>
      <c r="G619" s="81"/>
      <c r="H619" s="81"/>
      <c r="I619" s="81"/>
    </row>
    <row r="620" ht="13.65" customHeight="1">
      <c r="A620" s="81"/>
      <c r="B620" s="81"/>
      <c r="C620" s="81"/>
      <c r="D620" s="81"/>
      <c r="E620" s="115"/>
      <c r="F620" s="81"/>
      <c r="G620" s="81"/>
      <c r="H620" s="81"/>
      <c r="I620" s="81"/>
    </row>
    <row r="621" ht="13.65" customHeight="1">
      <c r="A621" s="81"/>
      <c r="B621" s="81"/>
      <c r="C621" s="81"/>
      <c r="D621" s="81"/>
      <c r="E621" s="115"/>
      <c r="F621" s="81"/>
      <c r="G621" s="81"/>
      <c r="H621" s="81"/>
      <c r="I621" s="81"/>
    </row>
    <row r="622" ht="13.65" customHeight="1">
      <c r="A622" s="81"/>
      <c r="B622" s="81"/>
      <c r="C622" s="81"/>
      <c r="D622" s="81"/>
      <c r="E622" s="115"/>
      <c r="F622" s="81"/>
      <c r="G622" s="81"/>
      <c r="H622" s="81"/>
      <c r="I622" s="81"/>
    </row>
    <row r="623" ht="13.65" customHeight="1">
      <c r="A623" s="81"/>
      <c r="B623" s="81"/>
      <c r="C623" s="81"/>
      <c r="D623" s="81"/>
      <c r="E623" s="115"/>
      <c r="F623" s="81"/>
      <c r="G623" s="81"/>
      <c r="H623" s="81"/>
      <c r="I623" s="81"/>
    </row>
    <row r="624" ht="13.65" customHeight="1">
      <c r="A624" s="81"/>
      <c r="B624" s="81"/>
      <c r="C624" s="81"/>
      <c r="D624" s="81"/>
      <c r="E624" s="115"/>
      <c r="F624" s="81"/>
      <c r="G624" s="81"/>
      <c r="H624" s="81"/>
      <c r="I624" s="81"/>
    </row>
    <row r="625" ht="13.65" customHeight="1">
      <c r="A625" s="81"/>
      <c r="B625" s="81"/>
      <c r="C625" s="81"/>
      <c r="D625" s="81"/>
      <c r="E625" s="115"/>
      <c r="F625" s="81"/>
      <c r="G625" s="81"/>
      <c r="H625" s="81"/>
      <c r="I625" s="81"/>
    </row>
    <row r="626" ht="13.65" customHeight="1">
      <c r="A626" s="81"/>
      <c r="B626" s="81"/>
      <c r="C626" s="81"/>
      <c r="D626" s="81"/>
      <c r="E626" s="115"/>
      <c r="F626" s="81"/>
      <c r="G626" s="81"/>
      <c r="H626" s="81"/>
      <c r="I626" s="81"/>
    </row>
    <row r="627" ht="13.65" customHeight="1">
      <c r="A627" s="81"/>
      <c r="B627" s="81"/>
      <c r="C627" s="81"/>
      <c r="D627" s="81"/>
      <c r="E627" s="115"/>
      <c r="F627" s="81"/>
      <c r="G627" s="81"/>
      <c r="H627" s="81"/>
      <c r="I627" s="81"/>
    </row>
    <row r="628" ht="13.65" customHeight="1">
      <c r="A628" s="81"/>
      <c r="B628" s="81"/>
      <c r="C628" s="81"/>
      <c r="D628" s="81"/>
      <c r="E628" s="115"/>
      <c r="F628" s="81"/>
      <c r="G628" s="81"/>
      <c r="H628" s="81"/>
      <c r="I628" s="81"/>
    </row>
    <row r="629" ht="13.65" customHeight="1">
      <c r="A629" s="81"/>
      <c r="B629" s="81"/>
      <c r="C629" s="81"/>
      <c r="D629" s="81"/>
      <c r="E629" s="115"/>
      <c r="F629" s="81"/>
      <c r="G629" s="81"/>
      <c r="H629" s="81"/>
      <c r="I629" s="81"/>
    </row>
    <row r="630" ht="13.65" customHeight="1">
      <c r="A630" s="81"/>
      <c r="B630" s="81"/>
      <c r="C630" s="81"/>
      <c r="D630" s="81"/>
      <c r="E630" s="115"/>
      <c r="F630" s="81"/>
      <c r="G630" s="81"/>
      <c r="H630" s="81"/>
      <c r="I630" s="81"/>
    </row>
    <row r="631" ht="13.65" customHeight="1">
      <c r="A631" s="81"/>
      <c r="B631" s="81"/>
      <c r="C631" s="81"/>
      <c r="D631" s="81"/>
      <c r="E631" s="115"/>
      <c r="F631" s="81"/>
      <c r="G631" s="81"/>
      <c r="H631" s="81"/>
      <c r="I631" s="81"/>
    </row>
    <row r="632" ht="13.65" customHeight="1">
      <c r="A632" s="81"/>
      <c r="B632" s="81"/>
      <c r="C632" s="81"/>
      <c r="D632" s="81"/>
      <c r="E632" s="115"/>
      <c r="F632" s="81"/>
      <c r="G632" s="81"/>
      <c r="H632" s="81"/>
      <c r="I632" s="81"/>
    </row>
    <row r="633" ht="13.65" customHeight="1">
      <c r="A633" s="81"/>
      <c r="B633" s="81"/>
      <c r="C633" s="81"/>
      <c r="D633" s="81"/>
      <c r="E633" s="115"/>
      <c r="F633" s="81"/>
      <c r="G633" s="81"/>
      <c r="H633" s="81"/>
      <c r="I633" s="81"/>
    </row>
    <row r="634" ht="13.65" customHeight="1">
      <c r="A634" s="81"/>
      <c r="B634" s="81"/>
      <c r="C634" s="81"/>
      <c r="D634" s="81"/>
      <c r="E634" s="115"/>
      <c r="F634" s="81"/>
      <c r="G634" s="81"/>
      <c r="H634" s="81"/>
      <c r="I634" s="81"/>
    </row>
    <row r="635" ht="13.65" customHeight="1">
      <c r="A635" s="81"/>
      <c r="B635" s="81"/>
      <c r="C635" s="81"/>
      <c r="D635" s="81"/>
      <c r="E635" s="115"/>
      <c r="F635" s="81"/>
      <c r="G635" s="81"/>
      <c r="H635" s="81"/>
      <c r="I635" s="81"/>
    </row>
    <row r="636" ht="13.65" customHeight="1">
      <c r="A636" s="81"/>
      <c r="B636" s="81"/>
      <c r="C636" s="81"/>
      <c r="D636" s="81"/>
      <c r="E636" s="115"/>
      <c r="F636" s="81"/>
      <c r="G636" s="81"/>
      <c r="H636" s="81"/>
      <c r="I636" s="81"/>
    </row>
    <row r="637" ht="13.65" customHeight="1">
      <c r="A637" s="81"/>
      <c r="B637" s="81"/>
      <c r="C637" s="81"/>
      <c r="D637" s="81"/>
      <c r="E637" s="115"/>
      <c r="F637" s="81"/>
      <c r="G637" s="81"/>
      <c r="H637" s="81"/>
      <c r="I637" s="81"/>
    </row>
    <row r="638" ht="13.65" customHeight="1">
      <c r="A638" s="81"/>
      <c r="B638" s="81"/>
      <c r="C638" s="81"/>
      <c r="D638" s="81"/>
      <c r="E638" s="115"/>
      <c r="F638" s="81"/>
      <c r="G638" s="81"/>
      <c r="H638" s="81"/>
      <c r="I638" s="81"/>
    </row>
    <row r="639" ht="13.65" customHeight="1">
      <c r="A639" s="81"/>
      <c r="B639" s="81"/>
      <c r="C639" s="81"/>
      <c r="D639" s="81"/>
      <c r="E639" s="115"/>
      <c r="F639" s="81"/>
      <c r="G639" s="81"/>
      <c r="H639" s="81"/>
      <c r="I639" s="81"/>
    </row>
    <row r="640" ht="13.65" customHeight="1">
      <c r="A640" s="81"/>
      <c r="B640" s="81"/>
      <c r="C640" s="81"/>
      <c r="D640" s="81"/>
      <c r="E640" s="115"/>
      <c r="F640" s="81"/>
      <c r="G640" s="81"/>
      <c r="H640" s="81"/>
      <c r="I640" s="81"/>
    </row>
    <row r="641" ht="13.65" customHeight="1">
      <c r="A641" s="81"/>
      <c r="B641" s="81"/>
      <c r="C641" s="81"/>
      <c r="D641" s="81"/>
      <c r="E641" s="115"/>
      <c r="F641" s="81"/>
      <c r="G641" s="81"/>
      <c r="H641" s="81"/>
      <c r="I641" s="81"/>
    </row>
    <row r="642" ht="13.65" customHeight="1">
      <c r="A642" s="81"/>
      <c r="B642" s="81"/>
      <c r="C642" s="81"/>
      <c r="D642" s="81"/>
      <c r="E642" s="115"/>
      <c r="F642" s="81"/>
      <c r="G642" s="81"/>
      <c r="H642" s="81"/>
      <c r="I642" s="81"/>
    </row>
    <row r="643" ht="13.65" customHeight="1">
      <c r="A643" s="81"/>
      <c r="B643" s="81"/>
      <c r="C643" s="81"/>
      <c r="D643" s="81"/>
      <c r="E643" s="115"/>
      <c r="F643" s="81"/>
      <c r="G643" s="81"/>
      <c r="H643" s="81"/>
      <c r="I643" s="81"/>
    </row>
    <row r="644" ht="13.65" customHeight="1">
      <c r="A644" s="81"/>
      <c r="B644" s="81"/>
      <c r="C644" s="81"/>
      <c r="D644" s="81"/>
      <c r="E644" s="115"/>
      <c r="F644" s="81"/>
      <c r="G644" s="81"/>
      <c r="H644" s="81"/>
      <c r="I644" s="81"/>
    </row>
    <row r="645" ht="13.65" customHeight="1">
      <c r="A645" s="81"/>
      <c r="B645" s="81"/>
      <c r="C645" s="81"/>
      <c r="D645" s="81"/>
      <c r="E645" s="115"/>
      <c r="F645" s="81"/>
      <c r="G645" s="81"/>
      <c r="H645" s="81"/>
      <c r="I645" s="81"/>
    </row>
    <row r="646" ht="13.65" customHeight="1">
      <c r="A646" s="81"/>
      <c r="B646" s="81"/>
      <c r="C646" s="81"/>
      <c r="D646" s="81"/>
      <c r="E646" s="115"/>
      <c r="F646" s="81"/>
      <c r="G646" s="81"/>
      <c r="H646" s="81"/>
      <c r="I646" s="81"/>
    </row>
    <row r="647" ht="13.65" customHeight="1">
      <c r="A647" s="81"/>
      <c r="B647" s="81"/>
      <c r="C647" s="81"/>
      <c r="D647" s="81"/>
      <c r="E647" s="115"/>
      <c r="F647" s="81"/>
      <c r="G647" s="81"/>
      <c r="H647" s="81"/>
      <c r="I647" s="81"/>
    </row>
    <row r="648" ht="13.65" customHeight="1">
      <c r="A648" s="81"/>
      <c r="B648" s="81"/>
      <c r="C648" s="81"/>
      <c r="D648" s="81"/>
      <c r="E648" s="115"/>
      <c r="F648" s="81"/>
      <c r="G648" s="81"/>
      <c r="H648" s="81"/>
      <c r="I648" s="81"/>
    </row>
    <row r="649" ht="13.65" customHeight="1">
      <c r="A649" s="81"/>
      <c r="B649" s="81"/>
      <c r="C649" s="81"/>
      <c r="D649" s="81"/>
      <c r="E649" s="115"/>
      <c r="F649" s="81"/>
      <c r="G649" s="81"/>
      <c r="H649" s="81"/>
      <c r="I649" s="81"/>
    </row>
    <row r="650" ht="13.65" customHeight="1">
      <c r="A650" s="81"/>
      <c r="B650" s="81"/>
      <c r="C650" s="81"/>
      <c r="D650" s="81"/>
      <c r="E650" s="115"/>
      <c r="F650" s="81"/>
      <c r="G650" s="81"/>
      <c r="H650" s="81"/>
      <c r="I650" s="81"/>
    </row>
    <row r="651" ht="13.65" customHeight="1">
      <c r="A651" s="81"/>
      <c r="B651" s="81"/>
      <c r="C651" s="81"/>
      <c r="D651" s="81"/>
      <c r="E651" s="115"/>
      <c r="F651" s="81"/>
      <c r="G651" s="81"/>
      <c r="H651" s="81"/>
      <c r="I651" s="81"/>
    </row>
    <row r="652" ht="13.65" customHeight="1">
      <c r="A652" s="81"/>
      <c r="B652" s="81"/>
      <c r="C652" s="81"/>
      <c r="D652" s="81"/>
      <c r="E652" s="115"/>
      <c r="F652" s="81"/>
      <c r="G652" s="81"/>
      <c r="H652" s="81"/>
      <c r="I652" s="81"/>
    </row>
    <row r="653" ht="13.65" customHeight="1">
      <c r="A653" s="81"/>
      <c r="B653" s="81"/>
      <c r="C653" s="81"/>
      <c r="D653" s="81"/>
      <c r="E653" s="115"/>
      <c r="F653" s="81"/>
      <c r="G653" s="81"/>
      <c r="H653" s="81"/>
      <c r="I653" s="81"/>
    </row>
    <row r="654" ht="13.65" customHeight="1">
      <c r="A654" s="81"/>
      <c r="B654" s="81"/>
      <c r="C654" s="81"/>
      <c r="D654" s="81"/>
      <c r="E654" s="115"/>
      <c r="F654" s="81"/>
      <c r="G654" s="81"/>
      <c r="H654" s="81"/>
      <c r="I654" s="81"/>
    </row>
    <row r="655" ht="13.65" customHeight="1">
      <c r="A655" s="81"/>
      <c r="B655" s="81"/>
      <c r="C655" s="81"/>
      <c r="D655" s="81"/>
      <c r="E655" s="115"/>
      <c r="F655" s="81"/>
      <c r="G655" s="81"/>
      <c r="H655" s="81"/>
      <c r="I655" s="81"/>
    </row>
    <row r="656" ht="13.65" customHeight="1">
      <c r="A656" s="81"/>
      <c r="B656" s="81"/>
      <c r="C656" s="81"/>
      <c r="D656" s="81"/>
      <c r="E656" s="115"/>
      <c r="F656" s="81"/>
      <c r="G656" s="81"/>
      <c r="H656" s="81"/>
      <c r="I656" s="81"/>
    </row>
    <row r="657" ht="13.65" customHeight="1">
      <c r="A657" s="81"/>
      <c r="B657" s="81"/>
      <c r="C657" s="81"/>
      <c r="D657" s="81"/>
      <c r="E657" s="115"/>
      <c r="F657" s="81"/>
      <c r="G657" s="81"/>
      <c r="H657" s="81"/>
      <c r="I657" s="81"/>
    </row>
    <row r="658" ht="13.65" customHeight="1">
      <c r="A658" s="81"/>
      <c r="B658" s="81"/>
      <c r="C658" s="81"/>
      <c r="D658" s="81"/>
      <c r="E658" s="115"/>
      <c r="F658" s="81"/>
      <c r="G658" s="81"/>
      <c r="H658" s="81"/>
      <c r="I658" s="81"/>
    </row>
    <row r="659" ht="13.65" customHeight="1">
      <c r="A659" s="81"/>
      <c r="B659" s="81"/>
      <c r="C659" s="81"/>
      <c r="D659" s="81"/>
      <c r="E659" s="115"/>
      <c r="F659" s="81"/>
      <c r="G659" s="81"/>
      <c r="H659" s="81"/>
      <c r="I659" s="81"/>
    </row>
    <row r="660" ht="13.65" customHeight="1">
      <c r="A660" s="81"/>
      <c r="B660" s="81"/>
      <c r="C660" s="81"/>
      <c r="D660" s="81"/>
      <c r="E660" s="115"/>
      <c r="F660" s="81"/>
      <c r="G660" s="81"/>
      <c r="H660" s="81"/>
      <c r="I660" s="81"/>
    </row>
    <row r="661" ht="13.65" customHeight="1">
      <c r="A661" s="81"/>
      <c r="B661" s="81"/>
      <c r="C661" s="81"/>
      <c r="D661" s="81"/>
      <c r="E661" s="115"/>
      <c r="F661" s="81"/>
      <c r="G661" s="81"/>
      <c r="H661" s="81"/>
      <c r="I661" s="81"/>
    </row>
    <row r="662" ht="13.65" customHeight="1">
      <c r="A662" s="81"/>
      <c r="B662" s="81"/>
      <c r="C662" s="81"/>
      <c r="D662" s="81"/>
      <c r="E662" s="115"/>
      <c r="F662" s="81"/>
      <c r="G662" s="81"/>
      <c r="H662" s="81"/>
      <c r="I662" s="81"/>
    </row>
    <row r="663" ht="13.65" customHeight="1">
      <c r="A663" s="81"/>
      <c r="B663" s="81"/>
      <c r="C663" s="81"/>
      <c r="D663" s="81"/>
      <c r="E663" s="115"/>
      <c r="F663" s="81"/>
      <c r="G663" s="81"/>
      <c r="H663" s="81"/>
      <c r="I663" s="81"/>
    </row>
    <row r="664" ht="13.65" customHeight="1">
      <c r="A664" s="81"/>
      <c r="B664" s="81"/>
      <c r="C664" s="81"/>
      <c r="D664" s="81"/>
      <c r="E664" s="115"/>
      <c r="F664" s="81"/>
      <c r="G664" s="81"/>
      <c r="H664" s="81"/>
      <c r="I664" s="81"/>
    </row>
    <row r="665" ht="13.65" customHeight="1">
      <c r="A665" s="81"/>
      <c r="B665" s="81"/>
      <c r="C665" s="81"/>
      <c r="D665" s="81"/>
      <c r="E665" s="115"/>
      <c r="F665" s="81"/>
      <c r="G665" s="81"/>
      <c r="H665" s="81"/>
      <c r="I665" s="81"/>
    </row>
    <row r="666" ht="13.65" customHeight="1">
      <c r="A666" s="81"/>
      <c r="B666" s="81"/>
      <c r="C666" s="81"/>
      <c r="D666" s="81"/>
      <c r="E666" s="115"/>
      <c r="F666" s="81"/>
      <c r="G666" s="81"/>
      <c r="H666" s="81"/>
      <c r="I666" s="81"/>
    </row>
    <row r="667" ht="13.65" customHeight="1">
      <c r="A667" s="81"/>
      <c r="B667" s="81"/>
      <c r="C667" s="81"/>
      <c r="D667" s="81"/>
      <c r="E667" s="115"/>
      <c r="F667" s="81"/>
      <c r="G667" s="81"/>
      <c r="H667" s="81"/>
      <c r="I667" s="81"/>
    </row>
    <row r="668" ht="13.65" customHeight="1">
      <c r="A668" s="81"/>
      <c r="B668" s="81"/>
      <c r="C668" s="81"/>
      <c r="D668" s="81"/>
      <c r="E668" s="115"/>
      <c r="F668" s="81"/>
      <c r="G668" s="81"/>
      <c r="H668" s="81"/>
      <c r="I668" s="81"/>
    </row>
    <row r="669" ht="13.65" customHeight="1">
      <c r="A669" s="81"/>
      <c r="B669" s="81"/>
      <c r="C669" s="81"/>
      <c r="D669" s="81"/>
      <c r="E669" s="115"/>
      <c r="F669" s="81"/>
      <c r="G669" s="81"/>
      <c r="H669" s="81"/>
      <c r="I669" s="81"/>
    </row>
    <row r="670" ht="13.65" customHeight="1">
      <c r="A670" s="81"/>
      <c r="B670" s="81"/>
      <c r="C670" s="81"/>
      <c r="D670" s="81"/>
      <c r="E670" s="115"/>
      <c r="F670" s="81"/>
      <c r="G670" s="81"/>
      <c r="H670" s="81"/>
      <c r="I670" s="81"/>
    </row>
    <row r="671" ht="13.65" customHeight="1">
      <c r="A671" s="81"/>
      <c r="B671" s="81"/>
      <c r="C671" s="81"/>
      <c r="D671" s="81"/>
      <c r="E671" s="115"/>
      <c r="F671" s="81"/>
      <c r="G671" s="81"/>
      <c r="H671" s="81"/>
      <c r="I671" s="81"/>
    </row>
    <row r="672" ht="13.65" customHeight="1">
      <c r="A672" s="81"/>
      <c r="B672" s="81"/>
      <c r="C672" s="81"/>
      <c r="D672" s="81"/>
      <c r="E672" s="115"/>
      <c r="F672" s="81"/>
      <c r="G672" s="81"/>
      <c r="H672" s="81"/>
      <c r="I672" s="81"/>
    </row>
    <row r="673" ht="13.65" customHeight="1">
      <c r="A673" s="81"/>
      <c r="B673" s="81"/>
      <c r="C673" s="81"/>
      <c r="D673" s="81"/>
      <c r="E673" s="115"/>
      <c r="F673" s="81"/>
      <c r="G673" s="81"/>
      <c r="H673" s="81"/>
      <c r="I673" s="81"/>
    </row>
    <row r="674" ht="13.65" customHeight="1">
      <c r="A674" s="81"/>
      <c r="B674" s="81"/>
      <c r="C674" s="81"/>
      <c r="D674" s="81"/>
      <c r="E674" s="115"/>
      <c r="F674" s="81"/>
      <c r="G674" s="81"/>
      <c r="H674" s="81"/>
      <c r="I674" s="81"/>
    </row>
    <row r="675" ht="13.65" customHeight="1">
      <c r="A675" s="81"/>
      <c r="B675" s="81"/>
      <c r="C675" s="81"/>
      <c r="D675" s="81"/>
      <c r="E675" s="115"/>
      <c r="F675" s="81"/>
      <c r="G675" s="81"/>
      <c r="H675" s="81"/>
      <c r="I675" s="81"/>
    </row>
    <row r="676" ht="13.65" customHeight="1">
      <c r="A676" s="81"/>
      <c r="B676" s="81"/>
      <c r="C676" s="81"/>
      <c r="D676" s="81"/>
      <c r="E676" s="115"/>
      <c r="F676" s="81"/>
      <c r="G676" s="81"/>
      <c r="H676" s="81"/>
      <c r="I676" s="81"/>
    </row>
    <row r="677" ht="13.65" customHeight="1">
      <c r="A677" s="81"/>
      <c r="B677" s="81"/>
      <c r="C677" s="81"/>
      <c r="D677" s="81"/>
      <c r="E677" s="115"/>
      <c r="F677" s="81"/>
      <c r="G677" s="81"/>
      <c r="H677" s="81"/>
      <c r="I677" s="81"/>
    </row>
    <row r="678" ht="13.65" customHeight="1">
      <c r="A678" s="81"/>
      <c r="B678" s="81"/>
      <c r="C678" s="81"/>
      <c r="D678" s="81"/>
      <c r="E678" s="115"/>
      <c r="F678" s="81"/>
      <c r="G678" s="81"/>
      <c r="H678" s="81"/>
      <c r="I678" s="81"/>
    </row>
    <row r="679" ht="13.65" customHeight="1">
      <c r="A679" s="81"/>
      <c r="B679" s="81"/>
      <c r="C679" s="81"/>
      <c r="D679" s="81"/>
      <c r="E679" s="115"/>
      <c r="F679" s="81"/>
      <c r="G679" s="81"/>
      <c r="H679" s="81"/>
      <c r="I679" s="81"/>
    </row>
    <row r="680" ht="13.65" customHeight="1">
      <c r="A680" s="81"/>
      <c r="B680" s="81"/>
      <c r="C680" s="81"/>
      <c r="D680" s="81"/>
      <c r="E680" s="115"/>
      <c r="F680" s="81"/>
      <c r="G680" s="81"/>
      <c r="H680" s="81"/>
      <c r="I680" s="81"/>
    </row>
    <row r="681" ht="13.65" customHeight="1">
      <c r="A681" s="81"/>
      <c r="B681" s="81"/>
      <c r="C681" s="81"/>
      <c r="D681" s="81"/>
      <c r="E681" s="115"/>
      <c r="F681" s="81"/>
      <c r="G681" s="81"/>
      <c r="H681" s="81"/>
      <c r="I681" s="81"/>
    </row>
    <row r="682" ht="13.65" customHeight="1">
      <c r="A682" s="81"/>
      <c r="B682" s="81"/>
      <c r="C682" s="81"/>
      <c r="D682" s="81"/>
      <c r="E682" s="115"/>
      <c r="F682" s="81"/>
      <c r="G682" s="81"/>
      <c r="H682" s="81"/>
      <c r="I682" s="81"/>
    </row>
    <row r="683" ht="13.65" customHeight="1">
      <c r="A683" s="81"/>
      <c r="B683" s="81"/>
      <c r="C683" s="81"/>
      <c r="D683" s="81"/>
      <c r="E683" s="115"/>
      <c r="F683" s="81"/>
      <c r="G683" s="81"/>
      <c r="H683" s="81"/>
      <c r="I683" s="81"/>
    </row>
    <row r="684" ht="13.65" customHeight="1">
      <c r="A684" s="81"/>
      <c r="B684" s="81"/>
      <c r="C684" s="81"/>
      <c r="D684" s="81"/>
      <c r="E684" s="115"/>
      <c r="F684" s="81"/>
      <c r="G684" s="81"/>
      <c r="H684" s="81"/>
      <c r="I684" s="81"/>
    </row>
    <row r="685" ht="13.65" customHeight="1">
      <c r="A685" s="81"/>
      <c r="B685" s="81"/>
      <c r="C685" s="81"/>
      <c r="D685" s="81"/>
      <c r="E685" s="115"/>
      <c r="F685" s="81"/>
      <c r="G685" s="81"/>
      <c r="H685" s="81"/>
      <c r="I685" s="81"/>
    </row>
    <row r="686" ht="13.65" customHeight="1">
      <c r="A686" s="81"/>
      <c r="B686" s="81"/>
      <c r="C686" s="81"/>
      <c r="D686" s="81"/>
      <c r="E686" s="115"/>
      <c r="F686" s="81"/>
      <c r="G686" s="81"/>
      <c r="H686" s="81"/>
      <c r="I686" s="81"/>
    </row>
    <row r="687" ht="13.65" customHeight="1">
      <c r="A687" s="81"/>
      <c r="B687" s="81"/>
      <c r="C687" s="81"/>
      <c r="D687" s="81"/>
      <c r="E687" s="115"/>
      <c r="F687" s="81"/>
      <c r="G687" s="81"/>
      <c r="H687" s="81"/>
      <c r="I687" s="81"/>
    </row>
    <row r="688" ht="13.65" customHeight="1">
      <c r="A688" s="81"/>
      <c r="B688" s="81"/>
      <c r="C688" s="81"/>
      <c r="D688" s="81"/>
      <c r="E688" s="115"/>
      <c r="F688" s="81"/>
      <c r="G688" s="81"/>
      <c r="H688" s="81"/>
      <c r="I688" s="81"/>
    </row>
    <row r="689" ht="13.65" customHeight="1">
      <c r="A689" s="81"/>
      <c r="B689" s="81"/>
      <c r="C689" s="81"/>
      <c r="D689" s="81"/>
      <c r="E689" s="115"/>
      <c r="F689" s="81"/>
      <c r="G689" s="81"/>
      <c r="H689" s="81"/>
      <c r="I689" s="81"/>
    </row>
    <row r="690" ht="13.65" customHeight="1">
      <c r="A690" s="81"/>
      <c r="B690" s="81"/>
      <c r="C690" s="81"/>
      <c r="D690" s="81"/>
      <c r="E690" s="115"/>
      <c r="F690" s="81"/>
      <c r="G690" s="81"/>
      <c r="H690" s="81"/>
      <c r="I690" s="81"/>
    </row>
    <row r="691" ht="13.65" customHeight="1">
      <c r="A691" s="81"/>
      <c r="B691" s="81"/>
      <c r="C691" s="81"/>
      <c r="D691" s="81"/>
      <c r="E691" s="115"/>
      <c r="F691" s="81"/>
      <c r="G691" s="81"/>
      <c r="H691" s="81"/>
      <c r="I691" s="81"/>
    </row>
    <row r="692" ht="13.65" customHeight="1">
      <c r="A692" s="81"/>
      <c r="B692" s="81"/>
      <c r="C692" s="81"/>
      <c r="D692" s="81"/>
      <c r="E692" s="115"/>
      <c r="F692" s="81"/>
      <c r="G692" s="81"/>
      <c r="H692" s="81"/>
      <c r="I692" s="81"/>
    </row>
    <row r="693" ht="13.65" customHeight="1">
      <c r="A693" s="81"/>
      <c r="B693" s="81"/>
      <c r="C693" s="81"/>
      <c r="D693" s="81"/>
      <c r="E693" s="115"/>
      <c r="F693" s="81"/>
      <c r="G693" s="81"/>
      <c r="H693" s="81"/>
      <c r="I693" s="81"/>
    </row>
    <row r="694" ht="13.65" customHeight="1">
      <c r="A694" s="81"/>
      <c r="B694" s="81"/>
      <c r="C694" s="81"/>
      <c r="D694" s="81"/>
      <c r="E694" s="115"/>
      <c r="F694" s="81"/>
      <c r="G694" s="81"/>
      <c r="H694" s="81"/>
      <c r="I694" s="81"/>
    </row>
    <row r="695" ht="13.65" customHeight="1">
      <c r="A695" s="81"/>
      <c r="B695" s="81"/>
      <c r="C695" s="81"/>
      <c r="D695" s="81"/>
      <c r="E695" s="115"/>
      <c r="F695" s="81"/>
      <c r="G695" s="81"/>
      <c r="H695" s="81"/>
      <c r="I695" s="81"/>
    </row>
    <row r="696" ht="13.65" customHeight="1">
      <c r="A696" s="81"/>
      <c r="B696" s="81"/>
      <c r="C696" s="81"/>
      <c r="D696" s="81"/>
      <c r="E696" s="115"/>
      <c r="F696" s="81"/>
      <c r="G696" s="81"/>
      <c r="H696" s="81"/>
      <c r="I696" s="81"/>
    </row>
    <row r="697" ht="13.65" customHeight="1">
      <c r="A697" s="81"/>
      <c r="B697" s="81"/>
      <c r="C697" s="81"/>
      <c r="D697" s="81"/>
      <c r="E697" s="115"/>
      <c r="F697" s="81"/>
      <c r="G697" s="81"/>
      <c r="H697" s="81"/>
      <c r="I697" s="81"/>
    </row>
    <row r="698" ht="13.65" customHeight="1">
      <c r="A698" s="81"/>
      <c r="B698" s="81"/>
      <c r="C698" s="81"/>
      <c r="D698" s="81"/>
      <c r="E698" s="115"/>
      <c r="F698" s="81"/>
      <c r="G698" s="81"/>
      <c r="H698" s="81"/>
      <c r="I698" s="81"/>
    </row>
    <row r="699" ht="13.65" customHeight="1">
      <c r="A699" s="81"/>
      <c r="B699" s="81"/>
      <c r="C699" s="81"/>
      <c r="D699" s="81"/>
      <c r="E699" s="115"/>
      <c r="F699" s="81"/>
      <c r="G699" s="81"/>
      <c r="H699" s="81"/>
      <c r="I699" s="81"/>
    </row>
    <row r="700" ht="13.65" customHeight="1">
      <c r="A700" s="81"/>
      <c r="B700" s="81"/>
      <c r="C700" s="81"/>
      <c r="D700" s="81"/>
      <c r="E700" s="115"/>
      <c r="F700" s="81"/>
      <c r="G700" s="81"/>
      <c r="H700" s="81"/>
      <c r="I700" s="81"/>
    </row>
    <row r="701" ht="13.65" customHeight="1">
      <c r="A701" s="81"/>
      <c r="B701" s="81"/>
      <c r="C701" s="81"/>
      <c r="D701" s="81"/>
      <c r="E701" s="115"/>
      <c r="F701" s="81"/>
      <c r="G701" s="81"/>
      <c r="H701" s="81"/>
      <c r="I701" s="81"/>
    </row>
    <row r="702" ht="13.65" customHeight="1">
      <c r="A702" s="81"/>
      <c r="B702" s="81"/>
      <c r="C702" s="81"/>
      <c r="D702" s="81"/>
      <c r="E702" s="115"/>
      <c r="F702" s="81"/>
      <c r="G702" s="81"/>
      <c r="H702" s="81"/>
      <c r="I702" s="81"/>
    </row>
    <row r="703" ht="13.65" customHeight="1">
      <c r="A703" s="81"/>
      <c r="B703" s="81"/>
      <c r="C703" s="81"/>
      <c r="D703" s="81"/>
      <c r="E703" s="115"/>
      <c r="F703" s="81"/>
      <c r="G703" s="81"/>
      <c r="H703" s="81"/>
      <c r="I703" s="81"/>
    </row>
    <row r="704" ht="13.65" customHeight="1">
      <c r="A704" s="81"/>
      <c r="B704" s="81"/>
      <c r="C704" s="81"/>
      <c r="D704" s="81"/>
      <c r="E704" s="115"/>
      <c r="F704" s="81"/>
      <c r="G704" s="81"/>
      <c r="H704" s="81"/>
      <c r="I704" s="81"/>
    </row>
    <row r="705" ht="13.65" customHeight="1">
      <c r="A705" s="81"/>
      <c r="B705" s="81"/>
      <c r="C705" s="81"/>
      <c r="D705" s="81"/>
      <c r="E705" s="115"/>
      <c r="F705" s="81"/>
      <c r="G705" s="81"/>
      <c r="H705" s="81"/>
      <c r="I705" s="81"/>
    </row>
    <row r="706" ht="13.65" customHeight="1">
      <c r="A706" s="81"/>
      <c r="B706" s="81"/>
      <c r="C706" s="81"/>
      <c r="D706" s="81"/>
      <c r="E706" s="115"/>
      <c r="F706" s="81"/>
      <c r="G706" s="81"/>
      <c r="H706" s="81"/>
      <c r="I706" s="81"/>
    </row>
    <row r="707" ht="13.65" customHeight="1">
      <c r="A707" s="81"/>
      <c r="B707" s="81"/>
      <c r="C707" s="81"/>
      <c r="D707" s="81"/>
      <c r="E707" s="115"/>
      <c r="F707" s="81"/>
      <c r="G707" s="81"/>
      <c r="H707" s="81"/>
      <c r="I707" s="81"/>
    </row>
    <row r="708" ht="13.65" customHeight="1">
      <c r="A708" s="81"/>
      <c r="B708" s="81"/>
      <c r="C708" s="81"/>
      <c r="D708" s="81"/>
      <c r="E708" s="115"/>
      <c r="F708" s="81"/>
      <c r="G708" s="81"/>
      <c r="H708" s="81"/>
      <c r="I708" s="81"/>
    </row>
    <row r="709" ht="13.65" customHeight="1">
      <c r="A709" s="81"/>
      <c r="B709" s="81"/>
      <c r="C709" s="81"/>
      <c r="D709" s="81"/>
      <c r="E709" s="115"/>
      <c r="F709" s="81"/>
      <c r="G709" s="81"/>
      <c r="H709" s="81"/>
      <c r="I709" s="81"/>
    </row>
    <row r="710" ht="13.65" customHeight="1">
      <c r="A710" s="81"/>
      <c r="B710" s="81"/>
      <c r="C710" s="81"/>
      <c r="D710" s="81"/>
      <c r="E710" s="115"/>
      <c r="F710" s="81"/>
      <c r="G710" s="81"/>
      <c r="H710" s="81"/>
      <c r="I710" s="81"/>
    </row>
    <row r="711" ht="13.65" customHeight="1">
      <c r="A711" s="81"/>
      <c r="B711" s="81"/>
      <c r="C711" s="81"/>
      <c r="D711" s="81"/>
      <c r="E711" s="115"/>
      <c r="F711" s="81"/>
      <c r="G711" s="81"/>
      <c r="H711" s="81"/>
      <c r="I711" s="81"/>
    </row>
    <row r="712" ht="13.65" customHeight="1">
      <c r="A712" s="81"/>
      <c r="B712" s="81"/>
      <c r="C712" s="81"/>
      <c r="D712" s="81"/>
      <c r="E712" s="115"/>
      <c r="F712" s="81"/>
      <c r="G712" s="81"/>
      <c r="H712" s="81"/>
      <c r="I712" s="81"/>
    </row>
    <row r="713" ht="13.65" customHeight="1">
      <c r="A713" s="81"/>
      <c r="B713" s="81"/>
      <c r="C713" s="81"/>
      <c r="D713" s="81"/>
      <c r="E713" s="115"/>
      <c r="F713" s="81"/>
      <c r="G713" s="81"/>
      <c r="H713" s="81"/>
      <c r="I713" s="81"/>
    </row>
    <row r="714" ht="13.65" customHeight="1">
      <c r="A714" s="81"/>
      <c r="B714" s="81"/>
      <c r="C714" s="81"/>
      <c r="D714" s="81"/>
      <c r="E714" s="115"/>
      <c r="F714" s="81"/>
      <c r="G714" s="81"/>
      <c r="H714" s="81"/>
      <c r="I714" s="81"/>
    </row>
    <row r="715" ht="13.65" customHeight="1">
      <c r="A715" s="81"/>
      <c r="B715" s="81"/>
      <c r="C715" s="81"/>
      <c r="D715" s="81"/>
      <c r="E715" s="115"/>
      <c r="F715" s="81"/>
      <c r="G715" s="81"/>
      <c r="H715" s="81"/>
      <c r="I715" s="81"/>
    </row>
    <row r="716" ht="13.65" customHeight="1">
      <c r="A716" s="81"/>
      <c r="B716" s="81"/>
      <c r="C716" s="81"/>
      <c r="D716" s="81"/>
      <c r="E716" s="115"/>
      <c r="F716" s="81"/>
      <c r="G716" s="81"/>
      <c r="H716" s="81"/>
      <c r="I716" s="81"/>
    </row>
    <row r="717" ht="13.65" customHeight="1">
      <c r="A717" s="81"/>
      <c r="B717" s="81"/>
      <c r="C717" s="81"/>
      <c r="D717" s="81"/>
      <c r="E717" s="115"/>
      <c r="F717" s="81"/>
      <c r="G717" s="81"/>
      <c r="H717" s="81"/>
      <c r="I717" s="81"/>
    </row>
    <row r="718" ht="13.65" customHeight="1">
      <c r="A718" s="81"/>
      <c r="B718" s="81"/>
      <c r="C718" s="81"/>
      <c r="D718" s="81"/>
      <c r="E718" s="115"/>
      <c r="F718" s="81"/>
      <c r="G718" s="81"/>
      <c r="H718" s="81"/>
      <c r="I718" s="81"/>
    </row>
    <row r="719" ht="13.65" customHeight="1">
      <c r="A719" s="81"/>
      <c r="B719" s="81"/>
      <c r="C719" s="81"/>
      <c r="D719" s="81"/>
      <c r="E719" s="115"/>
      <c r="F719" s="81"/>
      <c r="G719" s="81"/>
      <c r="H719" s="81"/>
      <c r="I719" s="81"/>
    </row>
    <row r="720" ht="13.65" customHeight="1">
      <c r="A720" s="81"/>
      <c r="B720" s="81"/>
      <c r="C720" s="81"/>
      <c r="D720" s="81"/>
      <c r="E720" s="115"/>
      <c r="F720" s="81"/>
      <c r="G720" s="81"/>
      <c r="H720" s="81"/>
      <c r="I720" s="81"/>
    </row>
    <row r="721" ht="13.65" customHeight="1">
      <c r="A721" s="81"/>
      <c r="B721" s="81"/>
      <c r="C721" s="81"/>
      <c r="D721" s="81"/>
      <c r="E721" s="115"/>
      <c r="F721" s="81"/>
      <c r="G721" s="81"/>
      <c r="H721" s="81"/>
      <c r="I721" s="81"/>
    </row>
    <row r="722" ht="13.65" customHeight="1">
      <c r="A722" s="81"/>
      <c r="B722" s="81"/>
      <c r="C722" s="81"/>
      <c r="D722" s="81"/>
      <c r="E722" s="115"/>
      <c r="F722" s="81"/>
      <c r="G722" s="81"/>
      <c r="H722" s="81"/>
      <c r="I722" s="81"/>
    </row>
    <row r="723" ht="13.65" customHeight="1">
      <c r="A723" s="81"/>
      <c r="B723" s="81"/>
      <c r="C723" s="81"/>
      <c r="D723" s="81"/>
      <c r="E723" s="115"/>
      <c r="F723" s="81"/>
      <c r="G723" s="81"/>
      <c r="H723" s="81"/>
      <c r="I723" s="81"/>
    </row>
    <row r="724" ht="13.65" customHeight="1">
      <c r="A724" s="81"/>
      <c r="B724" s="81"/>
      <c r="C724" s="81"/>
      <c r="D724" s="81"/>
      <c r="E724" s="115"/>
      <c r="F724" s="81"/>
      <c r="G724" s="81"/>
      <c r="H724" s="81"/>
      <c r="I724" s="81"/>
    </row>
    <row r="725" ht="13.65" customHeight="1">
      <c r="A725" s="81"/>
      <c r="B725" s="81"/>
      <c r="C725" s="81"/>
      <c r="D725" s="81"/>
      <c r="E725" s="115"/>
      <c r="F725" s="81"/>
      <c r="G725" s="81"/>
      <c r="H725" s="81"/>
      <c r="I725" s="81"/>
    </row>
    <row r="726" ht="13.65" customHeight="1">
      <c r="A726" s="81"/>
      <c r="B726" s="81"/>
      <c r="C726" s="81"/>
      <c r="D726" s="81"/>
      <c r="E726" s="115"/>
      <c r="F726" s="81"/>
      <c r="G726" s="81"/>
      <c r="H726" s="81"/>
      <c r="I726" s="81"/>
    </row>
    <row r="727" ht="13.65" customHeight="1">
      <c r="A727" s="81"/>
      <c r="B727" s="81"/>
      <c r="C727" s="81"/>
      <c r="D727" s="81"/>
      <c r="E727" s="115"/>
      <c r="F727" s="81"/>
      <c r="G727" s="81"/>
      <c r="H727" s="81"/>
      <c r="I727" s="81"/>
    </row>
    <row r="728" ht="13.65" customHeight="1">
      <c r="A728" s="81"/>
      <c r="B728" s="81"/>
      <c r="C728" s="81"/>
      <c r="D728" s="81"/>
      <c r="E728" s="115"/>
      <c r="F728" s="81"/>
      <c r="G728" s="81"/>
      <c r="H728" s="81"/>
      <c r="I728" s="81"/>
    </row>
    <row r="729" ht="13.65" customHeight="1">
      <c r="A729" s="81"/>
      <c r="B729" s="81"/>
      <c r="C729" s="81"/>
      <c r="D729" s="81"/>
      <c r="E729" s="115"/>
      <c r="F729" s="81"/>
      <c r="G729" s="81"/>
      <c r="H729" s="81"/>
      <c r="I729" s="81"/>
    </row>
    <row r="730" ht="13.65" customHeight="1">
      <c r="A730" s="81"/>
      <c r="B730" s="81"/>
      <c r="C730" s="81"/>
      <c r="D730" s="81"/>
      <c r="E730" s="115"/>
      <c r="F730" s="81"/>
      <c r="G730" s="81"/>
      <c r="H730" s="81"/>
      <c r="I730" s="81"/>
    </row>
    <row r="731" ht="13.65" customHeight="1">
      <c r="A731" s="81"/>
      <c r="B731" s="81"/>
      <c r="C731" s="81"/>
      <c r="D731" s="81"/>
      <c r="E731" s="115"/>
      <c r="F731" s="81"/>
      <c r="G731" s="81"/>
      <c r="H731" s="81"/>
      <c r="I731" s="81"/>
    </row>
    <row r="732" ht="13.65" customHeight="1">
      <c r="A732" s="81"/>
      <c r="B732" s="81"/>
      <c r="C732" s="81"/>
      <c r="D732" s="81"/>
      <c r="E732" s="115"/>
      <c r="F732" s="81"/>
      <c r="G732" s="81"/>
      <c r="H732" s="81"/>
      <c r="I732" s="81"/>
    </row>
    <row r="733" ht="13.65" customHeight="1">
      <c r="A733" s="81"/>
      <c r="B733" s="81"/>
      <c r="C733" s="81"/>
      <c r="D733" s="81"/>
      <c r="E733" s="115"/>
      <c r="F733" s="81"/>
      <c r="G733" s="81"/>
      <c r="H733" s="81"/>
      <c r="I733" s="81"/>
    </row>
    <row r="734" ht="13.65" customHeight="1">
      <c r="A734" s="81"/>
      <c r="B734" s="81"/>
      <c r="C734" s="81"/>
      <c r="D734" s="81"/>
      <c r="E734" s="115"/>
      <c r="F734" s="81"/>
      <c r="G734" s="81"/>
      <c r="H734" s="81"/>
      <c r="I734" s="81"/>
    </row>
    <row r="735" ht="13.65" customHeight="1">
      <c r="A735" s="81"/>
      <c r="B735" s="81"/>
      <c r="C735" s="81"/>
      <c r="D735" s="81"/>
      <c r="E735" s="115"/>
      <c r="F735" s="81"/>
      <c r="G735" s="81"/>
      <c r="H735" s="81"/>
      <c r="I735" s="81"/>
    </row>
    <row r="736" ht="13.65" customHeight="1">
      <c r="A736" s="81"/>
      <c r="B736" s="81"/>
      <c r="C736" s="81"/>
      <c r="D736" s="81"/>
      <c r="E736" s="115"/>
      <c r="F736" s="81"/>
      <c r="G736" s="81"/>
      <c r="H736" s="81"/>
      <c r="I736" s="81"/>
    </row>
    <row r="737" ht="13.65" customHeight="1">
      <c r="A737" s="81"/>
      <c r="B737" s="81"/>
      <c r="C737" s="81"/>
      <c r="D737" s="81"/>
      <c r="E737" s="115"/>
      <c r="F737" s="81"/>
      <c r="G737" s="81"/>
      <c r="H737" s="81"/>
      <c r="I737" s="81"/>
    </row>
    <row r="738" ht="13.65" customHeight="1">
      <c r="A738" s="81"/>
      <c r="B738" s="81"/>
      <c r="C738" s="81"/>
      <c r="D738" s="81"/>
      <c r="E738" s="115"/>
      <c r="F738" s="81"/>
      <c r="G738" s="81"/>
      <c r="H738" s="81"/>
      <c r="I738" s="81"/>
    </row>
    <row r="739" ht="13.65" customHeight="1">
      <c r="A739" s="81"/>
      <c r="B739" s="81"/>
      <c r="C739" s="81"/>
      <c r="D739" s="81"/>
      <c r="E739" s="115"/>
      <c r="F739" s="81"/>
      <c r="G739" s="81"/>
      <c r="H739" s="81"/>
      <c r="I739" s="81"/>
    </row>
    <row r="740" ht="13.65" customHeight="1">
      <c r="A740" s="81"/>
      <c r="B740" s="81"/>
      <c r="C740" s="81"/>
      <c r="D740" s="81"/>
      <c r="E740" s="115"/>
      <c r="F740" s="81"/>
      <c r="G740" s="81"/>
      <c r="H740" s="81"/>
      <c r="I740" s="81"/>
    </row>
    <row r="741" ht="13.65" customHeight="1">
      <c r="A741" s="81"/>
      <c r="B741" s="81"/>
      <c r="C741" s="81"/>
      <c r="D741" s="81"/>
      <c r="E741" s="115"/>
      <c r="F741" s="81"/>
      <c r="G741" s="81"/>
      <c r="H741" s="81"/>
      <c r="I741" s="81"/>
    </row>
    <row r="742" ht="13.65" customHeight="1">
      <c r="A742" s="81"/>
      <c r="B742" s="81"/>
      <c r="C742" s="81"/>
      <c r="D742" s="81"/>
      <c r="E742" s="115"/>
      <c r="F742" s="81"/>
      <c r="G742" s="81"/>
      <c r="H742" s="81"/>
      <c r="I742" s="81"/>
    </row>
    <row r="743" ht="13.65" customHeight="1">
      <c r="A743" s="81"/>
      <c r="B743" s="81"/>
      <c r="C743" s="81"/>
      <c r="D743" s="81"/>
      <c r="E743" s="115"/>
      <c r="F743" s="81"/>
      <c r="G743" s="81"/>
      <c r="H743" s="81"/>
      <c r="I743" s="81"/>
    </row>
    <row r="744" ht="13.65" customHeight="1">
      <c r="A744" s="81"/>
      <c r="B744" s="81"/>
      <c r="C744" s="81"/>
      <c r="D744" s="81"/>
      <c r="E744" s="115"/>
      <c r="F744" s="81"/>
      <c r="G744" s="81"/>
      <c r="H744" s="81"/>
      <c r="I744" s="81"/>
    </row>
    <row r="745" ht="13.65" customHeight="1">
      <c r="A745" s="81"/>
      <c r="B745" s="81"/>
      <c r="C745" s="81"/>
      <c r="D745" s="81"/>
      <c r="E745" s="115"/>
      <c r="F745" s="81"/>
      <c r="G745" s="81"/>
      <c r="H745" s="81"/>
      <c r="I745" s="81"/>
    </row>
    <row r="746" ht="13.65" customHeight="1">
      <c r="A746" s="81"/>
      <c r="B746" s="81"/>
      <c r="C746" s="81"/>
      <c r="D746" s="81"/>
      <c r="E746" s="115"/>
      <c r="F746" s="81"/>
      <c r="G746" s="81"/>
      <c r="H746" s="81"/>
      <c r="I746" s="81"/>
    </row>
    <row r="747" ht="13.65" customHeight="1">
      <c r="A747" s="81"/>
      <c r="B747" s="81"/>
      <c r="C747" s="81"/>
      <c r="D747" s="81"/>
      <c r="E747" s="115"/>
      <c r="F747" s="81"/>
      <c r="G747" s="81"/>
      <c r="H747" s="81"/>
      <c r="I747" s="81"/>
    </row>
    <row r="748" ht="13.65" customHeight="1">
      <c r="A748" s="81"/>
      <c r="B748" s="81"/>
      <c r="C748" s="81"/>
      <c r="D748" s="81"/>
      <c r="E748" s="115"/>
      <c r="F748" s="81"/>
      <c r="G748" s="81"/>
      <c r="H748" s="81"/>
      <c r="I748" s="81"/>
    </row>
    <row r="749" ht="13.65" customHeight="1">
      <c r="A749" s="81"/>
      <c r="B749" s="81"/>
      <c r="C749" s="81"/>
      <c r="D749" s="81"/>
      <c r="E749" s="115"/>
      <c r="F749" s="81"/>
      <c r="G749" s="81"/>
      <c r="H749" s="81"/>
      <c r="I749" s="81"/>
    </row>
    <row r="750" ht="13.65" customHeight="1">
      <c r="A750" s="81"/>
      <c r="B750" s="81"/>
      <c r="C750" s="81"/>
      <c r="D750" s="81"/>
      <c r="E750" s="115"/>
      <c r="F750" s="81"/>
      <c r="G750" s="81"/>
      <c r="H750" s="81"/>
      <c r="I750" s="81"/>
    </row>
    <row r="751" ht="13.65" customHeight="1">
      <c r="A751" s="81"/>
      <c r="B751" s="81"/>
      <c r="C751" s="81"/>
      <c r="D751" s="81"/>
      <c r="E751" s="115"/>
      <c r="F751" s="81"/>
      <c r="G751" s="81"/>
      <c r="H751" s="81"/>
      <c r="I751" s="81"/>
    </row>
    <row r="752" ht="13.65" customHeight="1">
      <c r="A752" s="81"/>
      <c r="B752" s="81"/>
      <c r="C752" s="81"/>
      <c r="D752" s="81"/>
      <c r="E752" s="115"/>
      <c r="F752" s="81"/>
      <c r="G752" s="81"/>
      <c r="H752" s="81"/>
      <c r="I752" s="81"/>
    </row>
    <row r="753" ht="13.65" customHeight="1">
      <c r="A753" s="81"/>
      <c r="B753" s="81"/>
      <c r="C753" s="81"/>
      <c r="D753" s="81"/>
      <c r="E753" s="115"/>
      <c r="F753" s="81"/>
      <c r="G753" s="81"/>
      <c r="H753" s="81"/>
      <c r="I753" s="81"/>
    </row>
    <row r="754" ht="13.65" customHeight="1">
      <c r="A754" s="81"/>
      <c r="B754" s="81"/>
      <c r="C754" s="81"/>
      <c r="D754" s="81"/>
      <c r="E754" s="115"/>
      <c r="F754" s="81"/>
      <c r="G754" s="81"/>
      <c r="H754" s="81"/>
      <c r="I754" s="81"/>
    </row>
    <row r="755" ht="13.65" customHeight="1">
      <c r="A755" s="81"/>
      <c r="B755" s="81"/>
      <c r="C755" s="81"/>
      <c r="D755" s="81"/>
      <c r="E755" s="115"/>
      <c r="F755" s="81"/>
      <c r="G755" s="81"/>
      <c r="H755" s="81"/>
      <c r="I755" s="81"/>
    </row>
    <row r="756" ht="13.65" customHeight="1">
      <c r="A756" s="81"/>
      <c r="B756" s="81"/>
      <c r="C756" s="81"/>
      <c r="D756" s="81"/>
      <c r="E756" s="115"/>
      <c r="F756" s="81"/>
      <c r="G756" s="81"/>
      <c r="H756" s="81"/>
      <c r="I756" s="81"/>
    </row>
    <row r="757" ht="13.65" customHeight="1">
      <c r="A757" s="81"/>
      <c r="B757" s="81"/>
      <c r="C757" s="81"/>
      <c r="D757" s="81"/>
      <c r="E757" s="115"/>
      <c r="F757" s="81"/>
      <c r="G757" s="81"/>
      <c r="H757" s="81"/>
      <c r="I757" s="81"/>
    </row>
    <row r="758" ht="13.65" customHeight="1">
      <c r="A758" s="81"/>
      <c r="B758" s="81"/>
      <c r="C758" s="81"/>
      <c r="D758" s="81"/>
      <c r="E758" s="115"/>
      <c r="F758" s="81"/>
      <c r="G758" s="81"/>
      <c r="H758" s="81"/>
      <c r="I758" s="81"/>
    </row>
    <row r="759" ht="13.65" customHeight="1">
      <c r="A759" s="81"/>
      <c r="B759" s="81"/>
      <c r="C759" s="81"/>
      <c r="D759" s="81"/>
      <c r="E759" s="115"/>
      <c r="F759" s="81"/>
      <c r="G759" s="81"/>
      <c r="H759" s="81"/>
      <c r="I759" s="81"/>
    </row>
    <row r="760" ht="13.65" customHeight="1">
      <c r="A760" s="81"/>
      <c r="B760" s="81"/>
      <c r="C760" s="81"/>
      <c r="D760" s="81"/>
      <c r="E760" s="115"/>
      <c r="F760" s="81"/>
      <c r="G760" s="81"/>
      <c r="H760" s="81"/>
      <c r="I760" s="81"/>
    </row>
    <row r="761" ht="13.65" customHeight="1">
      <c r="A761" s="81"/>
      <c r="B761" s="81"/>
      <c r="C761" s="81"/>
      <c r="D761" s="81"/>
      <c r="E761" s="115"/>
      <c r="F761" s="81"/>
      <c r="G761" s="81"/>
      <c r="H761" s="81"/>
      <c r="I761" s="81"/>
    </row>
    <row r="762" ht="13.65" customHeight="1">
      <c r="A762" s="81"/>
      <c r="B762" s="81"/>
      <c r="C762" s="81"/>
      <c r="D762" s="81"/>
      <c r="E762" s="115"/>
      <c r="F762" s="81"/>
      <c r="G762" s="81"/>
      <c r="H762" s="81"/>
      <c r="I762" s="81"/>
    </row>
    <row r="763" ht="13.65" customHeight="1">
      <c r="A763" s="81"/>
      <c r="B763" s="81"/>
      <c r="C763" s="81"/>
      <c r="D763" s="81"/>
      <c r="E763" s="115"/>
      <c r="F763" s="81"/>
      <c r="G763" s="81"/>
      <c r="H763" s="81"/>
      <c r="I763" s="81"/>
    </row>
    <row r="764" ht="13.65" customHeight="1">
      <c r="A764" s="81"/>
      <c r="B764" s="81"/>
      <c r="C764" s="81"/>
      <c r="D764" s="81"/>
      <c r="E764" s="115"/>
      <c r="F764" s="81"/>
      <c r="G764" s="81"/>
      <c r="H764" s="81"/>
      <c r="I764" s="81"/>
    </row>
    <row r="765" ht="13.65" customHeight="1">
      <c r="A765" s="81"/>
      <c r="B765" s="81"/>
      <c r="C765" s="81"/>
      <c r="D765" s="81"/>
      <c r="E765" s="115"/>
      <c r="F765" s="81"/>
      <c r="G765" s="81"/>
      <c r="H765" s="81"/>
      <c r="I765" s="81"/>
    </row>
    <row r="766" ht="13.65" customHeight="1">
      <c r="A766" s="81"/>
      <c r="B766" s="81"/>
      <c r="C766" s="81"/>
      <c r="D766" s="81"/>
      <c r="E766" s="115"/>
      <c r="F766" s="81"/>
      <c r="G766" s="81"/>
      <c r="H766" s="81"/>
      <c r="I766" s="81"/>
    </row>
    <row r="767" ht="13.65" customHeight="1">
      <c r="A767" s="81"/>
      <c r="B767" s="81"/>
      <c r="C767" s="81"/>
      <c r="D767" s="81"/>
      <c r="E767" s="115"/>
      <c r="F767" s="81"/>
      <c r="G767" s="81"/>
      <c r="H767" s="81"/>
      <c r="I767" s="81"/>
    </row>
    <row r="768" ht="13.65" customHeight="1">
      <c r="A768" s="81"/>
      <c r="B768" s="81"/>
      <c r="C768" s="81"/>
      <c r="D768" s="81"/>
      <c r="E768" s="115"/>
      <c r="F768" s="81"/>
      <c r="G768" s="81"/>
      <c r="H768" s="81"/>
      <c r="I768" s="81"/>
    </row>
    <row r="769" ht="13.65" customHeight="1">
      <c r="A769" s="81"/>
      <c r="B769" s="81"/>
      <c r="C769" s="81"/>
      <c r="D769" s="81"/>
      <c r="E769" s="115"/>
      <c r="F769" s="81"/>
      <c r="G769" s="81"/>
      <c r="H769" s="81"/>
      <c r="I769" s="81"/>
    </row>
    <row r="770" ht="13.65" customHeight="1">
      <c r="A770" s="81"/>
      <c r="B770" s="81"/>
      <c r="C770" s="81"/>
      <c r="D770" s="81"/>
      <c r="E770" s="115"/>
      <c r="F770" s="81"/>
      <c r="G770" s="81"/>
      <c r="H770" s="81"/>
      <c r="I770" s="81"/>
    </row>
    <row r="771" ht="13.65" customHeight="1">
      <c r="A771" s="81"/>
      <c r="B771" s="81"/>
      <c r="C771" s="81"/>
      <c r="D771" s="81"/>
      <c r="E771" s="115"/>
      <c r="F771" s="81"/>
      <c r="G771" s="81"/>
      <c r="H771" s="81"/>
      <c r="I771" s="81"/>
    </row>
    <row r="772" ht="13.65" customHeight="1">
      <c r="A772" s="81"/>
      <c r="B772" s="81"/>
      <c r="C772" s="81"/>
      <c r="D772" s="81"/>
      <c r="E772" s="115"/>
      <c r="F772" s="81"/>
      <c r="G772" s="81"/>
      <c r="H772" s="81"/>
      <c r="I772" s="81"/>
    </row>
    <row r="773" ht="13.65" customHeight="1">
      <c r="A773" s="81"/>
      <c r="B773" s="81"/>
      <c r="C773" s="81"/>
      <c r="D773" s="81"/>
      <c r="E773" s="115"/>
      <c r="F773" s="81"/>
      <c r="G773" s="81"/>
      <c r="H773" s="81"/>
      <c r="I773" s="81"/>
    </row>
    <row r="774" ht="13.65" customHeight="1">
      <c r="A774" s="81"/>
      <c r="B774" s="81"/>
      <c r="C774" s="81"/>
      <c r="D774" s="81"/>
      <c r="E774" s="115"/>
      <c r="F774" s="81"/>
      <c r="G774" s="81"/>
      <c r="H774" s="81"/>
      <c r="I774" s="81"/>
    </row>
    <row r="775" ht="13.65" customHeight="1">
      <c r="A775" s="81"/>
      <c r="B775" s="81"/>
      <c r="C775" s="81"/>
      <c r="D775" s="81"/>
      <c r="E775" s="115"/>
      <c r="F775" s="81"/>
      <c r="G775" s="81"/>
      <c r="H775" s="81"/>
      <c r="I775" s="81"/>
    </row>
    <row r="776" ht="13.65" customHeight="1">
      <c r="A776" s="81"/>
      <c r="B776" s="81"/>
      <c r="C776" s="81"/>
      <c r="D776" s="81"/>
      <c r="E776" s="115"/>
      <c r="F776" s="81"/>
      <c r="G776" s="81"/>
      <c r="H776" s="81"/>
      <c r="I776" s="81"/>
    </row>
    <row r="777" ht="13.65" customHeight="1">
      <c r="A777" s="81"/>
      <c r="B777" s="81"/>
      <c r="C777" s="81"/>
      <c r="D777" s="81"/>
      <c r="E777" s="115"/>
      <c r="F777" s="81"/>
      <c r="G777" s="81"/>
      <c r="H777" s="81"/>
      <c r="I777" s="81"/>
    </row>
    <row r="778" ht="13.65" customHeight="1">
      <c r="A778" s="81"/>
      <c r="B778" s="81"/>
      <c r="C778" s="81"/>
      <c r="D778" s="81"/>
      <c r="E778" s="115"/>
      <c r="F778" s="81"/>
      <c r="G778" s="81"/>
      <c r="H778" s="81"/>
      <c r="I778" s="81"/>
    </row>
    <row r="779" ht="13.65" customHeight="1">
      <c r="A779" s="81"/>
      <c r="B779" s="81"/>
      <c r="C779" s="81"/>
      <c r="D779" s="81"/>
      <c r="E779" s="115"/>
      <c r="F779" s="81"/>
      <c r="G779" s="81"/>
      <c r="H779" s="81"/>
      <c r="I779" s="81"/>
    </row>
    <row r="780" ht="13.65" customHeight="1">
      <c r="A780" s="81"/>
      <c r="B780" s="81"/>
      <c r="C780" s="81"/>
      <c r="D780" s="81"/>
      <c r="E780" s="115"/>
      <c r="F780" s="81"/>
      <c r="G780" s="81"/>
      <c r="H780" s="81"/>
      <c r="I780" s="81"/>
    </row>
    <row r="781" ht="13.65" customHeight="1">
      <c r="A781" s="81"/>
      <c r="B781" s="81"/>
      <c r="C781" s="81"/>
      <c r="D781" s="81"/>
      <c r="E781" s="115"/>
      <c r="F781" s="81"/>
      <c r="G781" s="81"/>
      <c r="H781" s="81"/>
      <c r="I781" s="81"/>
    </row>
    <row r="782" ht="13.65" customHeight="1">
      <c r="A782" s="81"/>
      <c r="B782" s="81"/>
      <c r="C782" s="81"/>
      <c r="D782" s="81"/>
      <c r="E782" s="115"/>
      <c r="F782" s="81"/>
      <c r="G782" s="81"/>
      <c r="H782" s="81"/>
      <c r="I782" s="81"/>
    </row>
    <row r="783" ht="13.65" customHeight="1">
      <c r="A783" s="81"/>
      <c r="B783" s="81"/>
      <c r="C783" s="81"/>
      <c r="D783" s="81"/>
      <c r="E783" s="115"/>
      <c r="F783" s="81"/>
      <c r="G783" s="81"/>
      <c r="H783" s="81"/>
      <c r="I783" s="81"/>
    </row>
    <row r="784" ht="13.65" customHeight="1">
      <c r="A784" s="81"/>
      <c r="B784" s="81"/>
      <c r="C784" s="81"/>
      <c r="D784" s="81"/>
      <c r="E784" s="115"/>
      <c r="F784" s="81"/>
      <c r="G784" s="81"/>
      <c r="H784" s="81"/>
      <c r="I784" s="81"/>
    </row>
    <row r="785" ht="13.65" customHeight="1">
      <c r="A785" s="81"/>
      <c r="B785" s="81"/>
      <c r="C785" s="81"/>
      <c r="D785" s="81"/>
      <c r="E785" s="115"/>
      <c r="F785" s="81"/>
      <c r="G785" s="81"/>
      <c r="H785" s="81"/>
      <c r="I785" s="81"/>
    </row>
    <row r="786" ht="13.65" customHeight="1">
      <c r="A786" s="81"/>
      <c r="B786" s="81"/>
      <c r="C786" s="81"/>
      <c r="D786" s="81"/>
      <c r="E786" s="115"/>
      <c r="F786" s="81"/>
      <c r="G786" s="81"/>
      <c r="H786" s="81"/>
      <c r="I786" s="81"/>
    </row>
    <row r="787" ht="13.65" customHeight="1">
      <c r="A787" s="81"/>
      <c r="B787" s="81"/>
      <c r="C787" s="81"/>
      <c r="D787" s="81"/>
      <c r="E787" s="115"/>
      <c r="F787" s="81"/>
      <c r="G787" s="81"/>
      <c r="H787" s="81"/>
      <c r="I787" s="81"/>
    </row>
    <row r="788" ht="13.65" customHeight="1">
      <c r="A788" s="81"/>
      <c r="B788" s="81"/>
      <c r="C788" s="81"/>
      <c r="D788" s="81"/>
      <c r="E788" s="115"/>
      <c r="F788" s="81"/>
      <c r="G788" s="81"/>
      <c r="H788" s="81"/>
      <c r="I788" s="81"/>
    </row>
    <row r="789" ht="13.65" customHeight="1">
      <c r="A789" s="81"/>
      <c r="B789" s="81"/>
      <c r="C789" s="81"/>
      <c r="D789" s="81"/>
      <c r="E789" s="115"/>
      <c r="F789" s="81"/>
      <c r="G789" s="81"/>
      <c r="H789" s="81"/>
      <c r="I789" s="81"/>
    </row>
    <row r="790" ht="13.65" customHeight="1">
      <c r="A790" s="81"/>
      <c r="B790" s="81"/>
      <c r="C790" s="81"/>
      <c r="D790" s="81"/>
      <c r="E790" s="115"/>
      <c r="F790" s="81"/>
      <c r="G790" s="81"/>
      <c r="H790" s="81"/>
      <c r="I790" s="81"/>
    </row>
    <row r="791" ht="13.65" customHeight="1">
      <c r="A791" s="81"/>
      <c r="B791" s="81"/>
      <c r="C791" s="81"/>
      <c r="D791" s="81"/>
      <c r="E791" s="115"/>
      <c r="F791" s="81"/>
      <c r="G791" s="81"/>
      <c r="H791" s="81"/>
      <c r="I791" s="81"/>
    </row>
    <row r="792" ht="13.65" customHeight="1">
      <c r="A792" s="81"/>
      <c r="B792" s="81"/>
      <c r="C792" s="81"/>
      <c r="D792" s="81"/>
      <c r="E792" s="115"/>
      <c r="F792" s="81"/>
      <c r="G792" s="81"/>
      <c r="H792" s="81"/>
      <c r="I792" s="81"/>
    </row>
    <row r="793" ht="13.65" customHeight="1">
      <c r="A793" s="81"/>
      <c r="B793" s="81"/>
      <c r="C793" s="81"/>
      <c r="D793" s="81"/>
      <c r="E793" s="115"/>
      <c r="F793" s="81"/>
      <c r="G793" s="81"/>
      <c r="H793" s="81"/>
      <c r="I793" s="81"/>
    </row>
    <row r="794" ht="13.65" customHeight="1">
      <c r="A794" s="81"/>
      <c r="B794" s="81"/>
      <c r="C794" s="81"/>
      <c r="D794" s="81"/>
      <c r="E794" s="115"/>
      <c r="F794" s="81"/>
      <c r="G794" s="81"/>
      <c r="H794" s="81"/>
      <c r="I794" s="81"/>
    </row>
    <row r="795" ht="13.65" customHeight="1">
      <c r="A795" s="81"/>
      <c r="B795" s="81"/>
      <c r="C795" s="81"/>
      <c r="D795" s="81"/>
      <c r="E795" s="115"/>
      <c r="F795" s="81"/>
      <c r="G795" s="81"/>
      <c r="H795" s="81"/>
      <c r="I795" s="81"/>
    </row>
    <row r="796" ht="13.65" customHeight="1">
      <c r="A796" s="81"/>
      <c r="B796" s="81"/>
      <c r="C796" s="81"/>
      <c r="D796" s="81"/>
      <c r="E796" s="115"/>
      <c r="F796" s="81"/>
      <c r="G796" s="81"/>
      <c r="H796" s="81"/>
      <c r="I796" s="81"/>
    </row>
    <row r="797" ht="13.65" customHeight="1">
      <c r="A797" s="81"/>
      <c r="B797" s="81"/>
      <c r="C797" s="81"/>
      <c r="D797" s="81"/>
      <c r="E797" s="115"/>
      <c r="F797" s="81"/>
      <c r="G797" s="81"/>
      <c r="H797" s="81"/>
      <c r="I797" s="81"/>
    </row>
    <row r="798" ht="13.65" customHeight="1">
      <c r="A798" s="81"/>
      <c r="B798" s="81"/>
      <c r="C798" s="81"/>
      <c r="D798" s="81"/>
      <c r="E798" s="115"/>
      <c r="F798" s="81"/>
      <c r="G798" s="81"/>
      <c r="H798" s="81"/>
      <c r="I798" s="81"/>
    </row>
    <row r="799" ht="13.65" customHeight="1">
      <c r="A799" s="81"/>
      <c r="B799" s="81"/>
      <c r="C799" s="81"/>
      <c r="D799" s="81"/>
      <c r="E799" s="115"/>
      <c r="F799" s="81"/>
      <c r="G799" s="81"/>
      <c r="H799" s="81"/>
      <c r="I799" s="81"/>
    </row>
    <row r="800" ht="13.65" customHeight="1">
      <c r="A800" s="81"/>
      <c r="B800" s="81"/>
      <c r="C800" s="81"/>
      <c r="D800" s="81"/>
      <c r="E800" s="115"/>
      <c r="F800" s="81"/>
      <c r="G800" s="81"/>
      <c r="H800" s="81"/>
      <c r="I800" s="81"/>
    </row>
    <row r="801" ht="13.65" customHeight="1">
      <c r="A801" s="81"/>
      <c r="B801" s="81"/>
      <c r="C801" s="81"/>
      <c r="D801" s="81"/>
      <c r="E801" s="115"/>
      <c r="F801" s="81"/>
      <c r="G801" s="81"/>
      <c r="H801" s="81"/>
      <c r="I801" s="81"/>
    </row>
    <row r="802" ht="13.65" customHeight="1">
      <c r="A802" s="81"/>
      <c r="B802" s="81"/>
      <c r="C802" s="81"/>
      <c r="D802" s="81"/>
      <c r="E802" s="115"/>
      <c r="F802" s="81"/>
      <c r="G802" s="81"/>
      <c r="H802" s="81"/>
      <c r="I802" s="81"/>
    </row>
    <row r="803" ht="13.65" customHeight="1">
      <c r="A803" s="81"/>
      <c r="B803" s="81"/>
      <c r="C803" s="81"/>
      <c r="D803" s="81"/>
      <c r="E803" s="115"/>
      <c r="F803" s="81"/>
      <c r="G803" s="81"/>
      <c r="H803" s="81"/>
      <c r="I803" s="81"/>
    </row>
    <row r="804" ht="13.65" customHeight="1">
      <c r="A804" s="81"/>
      <c r="B804" s="81"/>
      <c r="C804" s="81"/>
      <c r="D804" s="81"/>
      <c r="E804" s="115"/>
      <c r="F804" s="81"/>
      <c r="G804" s="81"/>
      <c r="H804" s="81"/>
      <c r="I804" s="81"/>
    </row>
    <row r="805" ht="13.65" customHeight="1">
      <c r="A805" s="81"/>
      <c r="B805" s="81"/>
      <c r="C805" s="81"/>
      <c r="D805" s="81"/>
      <c r="E805" s="115"/>
      <c r="F805" s="81"/>
      <c r="G805" s="81"/>
      <c r="H805" s="81"/>
      <c r="I805" s="81"/>
    </row>
    <row r="806" ht="13.65" customHeight="1">
      <c r="A806" s="81"/>
      <c r="B806" s="81"/>
      <c r="C806" s="81"/>
      <c r="D806" s="81"/>
      <c r="E806" s="115"/>
      <c r="F806" s="81"/>
      <c r="G806" s="81"/>
      <c r="H806" s="81"/>
      <c r="I806" s="81"/>
    </row>
    <row r="807" ht="13.65" customHeight="1">
      <c r="A807" s="81"/>
      <c r="B807" s="81"/>
      <c r="C807" s="81"/>
      <c r="D807" s="81"/>
      <c r="E807" s="115"/>
      <c r="F807" s="81"/>
      <c r="G807" s="81"/>
      <c r="H807" s="81"/>
      <c r="I807" s="81"/>
    </row>
    <row r="808" ht="13.65" customHeight="1">
      <c r="A808" s="81"/>
      <c r="B808" s="81"/>
      <c r="C808" s="81"/>
      <c r="D808" s="81"/>
      <c r="E808" s="115"/>
      <c r="F808" s="81"/>
      <c r="G808" s="81"/>
      <c r="H808" s="81"/>
      <c r="I808" s="81"/>
    </row>
    <row r="809" ht="13.65" customHeight="1">
      <c r="A809" s="81"/>
      <c r="B809" s="81"/>
      <c r="C809" s="81"/>
      <c r="D809" s="81"/>
      <c r="E809" s="115"/>
      <c r="F809" s="81"/>
      <c r="G809" s="81"/>
      <c r="H809" s="81"/>
      <c r="I809" s="81"/>
    </row>
    <row r="810" ht="13.65" customHeight="1">
      <c r="A810" s="81"/>
      <c r="B810" s="81"/>
      <c r="C810" s="81"/>
      <c r="D810" s="81"/>
      <c r="E810" s="115"/>
      <c r="F810" s="81"/>
      <c r="G810" s="81"/>
      <c r="H810" s="81"/>
      <c r="I810" s="81"/>
    </row>
    <row r="811" ht="13.65" customHeight="1">
      <c r="A811" s="81"/>
      <c r="B811" s="81"/>
      <c r="C811" s="81"/>
      <c r="D811" s="81"/>
      <c r="E811" s="115"/>
      <c r="F811" s="81"/>
      <c r="G811" s="81"/>
      <c r="H811" s="81"/>
      <c r="I811" s="81"/>
    </row>
    <row r="812" ht="13.65" customHeight="1">
      <c r="A812" s="81"/>
      <c r="B812" s="81"/>
      <c r="C812" s="81"/>
      <c r="D812" s="81"/>
      <c r="E812" s="115"/>
      <c r="F812" s="81"/>
      <c r="G812" s="81"/>
      <c r="H812" s="81"/>
      <c r="I812" s="81"/>
    </row>
    <row r="813" ht="13.65" customHeight="1">
      <c r="A813" s="81"/>
      <c r="B813" s="81"/>
      <c r="C813" s="81"/>
      <c r="D813" s="81"/>
      <c r="E813" s="115"/>
      <c r="F813" s="81"/>
      <c r="G813" s="81"/>
      <c r="H813" s="81"/>
      <c r="I813" s="81"/>
    </row>
    <row r="814" ht="13.65" customHeight="1">
      <c r="A814" s="81"/>
      <c r="B814" s="81"/>
      <c r="C814" s="81"/>
      <c r="D814" s="81"/>
      <c r="E814" s="115"/>
      <c r="F814" s="81"/>
      <c r="G814" s="81"/>
      <c r="H814" s="81"/>
      <c r="I814" s="81"/>
    </row>
    <row r="815" ht="13.65" customHeight="1">
      <c r="A815" s="81"/>
      <c r="B815" s="81"/>
      <c r="C815" s="81"/>
      <c r="D815" s="81"/>
      <c r="E815" s="115"/>
      <c r="F815" s="81"/>
      <c r="G815" s="81"/>
      <c r="H815" s="81"/>
      <c r="I815" s="81"/>
    </row>
    <row r="816" ht="13.65" customHeight="1">
      <c r="A816" s="81"/>
      <c r="B816" s="81"/>
      <c r="C816" s="81"/>
      <c r="D816" s="81"/>
      <c r="E816" s="115"/>
      <c r="F816" s="81"/>
      <c r="G816" s="81"/>
      <c r="H816" s="81"/>
      <c r="I816" s="81"/>
    </row>
    <row r="817" ht="13.65" customHeight="1">
      <c r="A817" s="81"/>
      <c r="B817" s="81"/>
      <c r="C817" s="81"/>
      <c r="D817" s="81"/>
      <c r="E817" s="115"/>
      <c r="F817" s="81"/>
      <c r="G817" s="81"/>
      <c r="H817" s="81"/>
      <c r="I817" s="81"/>
    </row>
    <row r="818" ht="13.65" customHeight="1">
      <c r="A818" s="81"/>
      <c r="B818" s="81"/>
      <c r="C818" s="81"/>
      <c r="D818" s="81"/>
      <c r="E818" s="115"/>
      <c r="F818" s="81"/>
      <c r="G818" s="81"/>
      <c r="H818" s="81"/>
      <c r="I818" s="81"/>
    </row>
    <row r="819" ht="13.65" customHeight="1">
      <c r="A819" s="81"/>
      <c r="B819" s="81"/>
      <c r="C819" s="81"/>
      <c r="D819" s="81"/>
      <c r="E819" s="115"/>
      <c r="F819" s="81"/>
      <c r="G819" s="81"/>
      <c r="H819" s="81"/>
      <c r="I819" s="81"/>
    </row>
    <row r="820" ht="13.65" customHeight="1">
      <c r="A820" s="81"/>
      <c r="B820" s="81"/>
      <c r="C820" s="81"/>
      <c r="D820" s="81"/>
      <c r="E820" s="115"/>
      <c r="F820" s="81"/>
      <c r="G820" s="81"/>
      <c r="H820" s="81"/>
      <c r="I820" s="81"/>
    </row>
    <row r="821" ht="13.65" customHeight="1">
      <c r="A821" s="81"/>
      <c r="B821" s="81"/>
      <c r="C821" s="81"/>
      <c r="D821" s="81"/>
      <c r="E821" s="115"/>
      <c r="F821" s="81"/>
      <c r="G821" s="81"/>
      <c r="H821" s="81"/>
      <c r="I821" s="81"/>
    </row>
    <row r="822" ht="13.65" customHeight="1">
      <c r="A822" s="81"/>
      <c r="B822" s="81"/>
      <c r="C822" s="81"/>
      <c r="D822" s="81"/>
      <c r="E822" s="115"/>
      <c r="F822" s="81"/>
      <c r="G822" s="81"/>
      <c r="H822" s="81"/>
      <c r="I822" s="81"/>
    </row>
    <row r="823" ht="13.65" customHeight="1">
      <c r="A823" s="81"/>
      <c r="B823" s="81"/>
      <c r="C823" s="81"/>
      <c r="D823" s="81"/>
      <c r="E823" s="115"/>
      <c r="F823" s="81"/>
      <c r="G823" s="81"/>
      <c r="H823" s="81"/>
      <c r="I823" s="81"/>
    </row>
    <row r="824" ht="13.65" customHeight="1">
      <c r="A824" s="81"/>
      <c r="B824" s="81"/>
      <c r="C824" s="81"/>
      <c r="D824" s="81"/>
      <c r="E824" s="115"/>
      <c r="F824" s="81"/>
      <c r="G824" s="81"/>
      <c r="H824" s="81"/>
      <c r="I824" s="81"/>
    </row>
    <row r="825" ht="13.65" customHeight="1">
      <c r="A825" s="81"/>
      <c r="B825" s="81"/>
      <c r="C825" s="81"/>
      <c r="D825" s="81"/>
      <c r="E825" s="115"/>
      <c r="F825" s="81"/>
      <c r="G825" s="81"/>
      <c r="H825" s="81"/>
      <c r="I825" s="81"/>
    </row>
    <row r="826" ht="13.65" customHeight="1">
      <c r="A826" s="81"/>
      <c r="B826" s="81"/>
      <c r="C826" s="81"/>
      <c r="D826" s="81"/>
      <c r="E826" s="115"/>
      <c r="F826" s="81"/>
      <c r="G826" s="81"/>
      <c r="H826" s="81"/>
      <c r="I826" s="81"/>
    </row>
    <row r="827" ht="13.65" customHeight="1">
      <c r="A827" s="81"/>
      <c r="B827" s="81"/>
      <c r="C827" s="81"/>
      <c r="D827" s="81"/>
      <c r="E827" s="115"/>
      <c r="F827" s="81"/>
      <c r="G827" s="81"/>
      <c r="H827" s="81"/>
      <c r="I827" s="81"/>
    </row>
    <row r="828" ht="13.65" customHeight="1">
      <c r="A828" s="81"/>
      <c r="B828" s="81"/>
      <c r="C828" s="81"/>
      <c r="D828" s="81"/>
      <c r="E828" s="115"/>
      <c r="F828" s="81"/>
      <c r="G828" s="81"/>
      <c r="H828" s="81"/>
      <c r="I828" s="81"/>
    </row>
    <row r="829" ht="13.65" customHeight="1">
      <c r="A829" s="81"/>
      <c r="B829" s="81"/>
      <c r="C829" s="81"/>
      <c r="D829" s="81"/>
      <c r="E829" s="115"/>
      <c r="F829" s="81"/>
      <c r="G829" s="81"/>
      <c r="H829" s="81"/>
      <c r="I829" s="81"/>
    </row>
    <row r="830" ht="13.65" customHeight="1">
      <c r="A830" s="81"/>
      <c r="B830" s="81"/>
      <c r="C830" s="81"/>
      <c r="D830" s="81"/>
      <c r="E830" s="115"/>
      <c r="F830" s="81"/>
      <c r="G830" s="81"/>
      <c r="H830" s="81"/>
      <c r="I830" s="81"/>
    </row>
    <row r="831" ht="13.65" customHeight="1">
      <c r="A831" s="81"/>
      <c r="B831" s="81"/>
      <c r="C831" s="81"/>
      <c r="D831" s="81"/>
      <c r="E831" s="115"/>
      <c r="F831" s="81"/>
      <c r="G831" s="81"/>
      <c r="H831" s="81"/>
      <c r="I831" s="81"/>
    </row>
    <row r="832" ht="13.65" customHeight="1">
      <c r="A832" s="81"/>
      <c r="B832" s="81"/>
      <c r="C832" s="81"/>
      <c r="D832" s="81"/>
      <c r="E832" s="115"/>
      <c r="F832" s="81"/>
      <c r="G832" s="81"/>
      <c r="H832" s="81"/>
      <c r="I832" s="81"/>
    </row>
    <row r="833" ht="13.65" customHeight="1">
      <c r="A833" s="81"/>
      <c r="B833" s="81"/>
      <c r="C833" s="81"/>
      <c r="D833" s="81"/>
      <c r="E833" s="115"/>
      <c r="F833" s="81"/>
      <c r="G833" s="81"/>
      <c r="H833" s="81"/>
      <c r="I833" s="81"/>
    </row>
    <row r="834" ht="13.65" customHeight="1">
      <c r="A834" s="81"/>
      <c r="B834" s="81"/>
      <c r="C834" s="81"/>
      <c r="D834" s="81"/>
      <c r="E834" s="115"/>
      <c r="F834" s="81"/>
      <c r="G834" s="81"/>
      <c r="H834" s="81"/>
      <c r="I834" s="81"/>
    </row>
    <row r="835" ht="13.65" customHeight="1">
      <c r="A835" s="81"/>
      <c r="B835" s="81"/>
      <c r="C835" s="81"/>
      <c r="D835" s="81"/>
      <c r="E835" s="115"/>
      <c r="F835" s="81"/>
      <c r="G835" s="81"/>
      <c r="H835" s="81"/>
      <c r="I835" s="81"/>
    </row>
    <row r="836" ht="13.65" customHeight="1">
      <c r="A836" s="81"/>
      <c r="B836" s="81"/>
      <c r="C836" s="81"/>
      <c r="D836" s="81"/>
      <c r="E836" s="115"/>
      <c r="F836" s="81"/>
      <c r="G836" s="81"/>
      <c r="H836" s="81"/>
      <c r="I836" s="81"/>
    </row>
    <row r="837" ht="13.65" customHeight="1">
      <c r="A837" s="81"/>
      <c r="B837" s="81"/>
      <c r="C837" s="81"/>
      <c r="D837" s="81"/>
      <c r="E837" s="115"/>
      <c r="F837" s="81"/>
      <c r="G837" s="81"/>
      <c r="H837" s="81"/>
      <c r="I837" s="81"/>
    </row>
    <row r="838" ht="13.65" customHeight="1">
      <c r="A838" s="81"/>
      <c r="B838" s="81"/>
      <c r="C838" s="81"/>
      <c r="D838" s="81"/>
      <c r="E838" s="115"/>
      <c r="F838" s="81"/>
      <c r="G838" s="81"/>
      <c r="H838" s="81"/>
      <c r="I838" s="81"/>
    </row>
    <row r="839" ht="13.65" customHeight="1">
      <c r="A839" s="81"/>
      <c r="B839" s="81"/>
      <c r="C839" s="81"/>
      <c r="D839" s="81"/>
      <c r="E839" s="115"/>
      <c r="F839" s="81"/>
      <c r="G839" s="81"/>
      <c r="H839" s="81"/>
      <c r="I839" s="81"/>
    </row>
    <row r="840" ht="13.65" customHeight="1">
      <c r="A840" s="81"/>
      <c r="B840" s="81"/>
      <c r="C840" s="81"/>
      <c r="D840" s="81"/>
      <c r="E840" s="115"/>
      <c r="F840" s="81"/>
      <c r="G840" s="81"/>
      <c r="H840" s="81"/>
      <c r="I840" s="81"/>
    </row>
    <row r="841" ht="13.65" customHeight="1">
      <c r="A841" s="81"/>
      <c r="B841" s="81"/>
      <c r="C841" s="81"/>
      <c r="D841" s="81"/>
      <c r="E841" s="115"/>
      <c r="F841" s="81"/>
      <c r="G841" s="81"/>
      <c r="H841" s="81"/>
      <c r="I841" s="81"/>
    </row>
    <row r="842" ht="13.65" customHeight="1">
      <c r="A842" s="81"/>
      <c r="B842" s="81"/>
      <c r="C842" s="81"/>
      <c r="D842" s="81"/>
      <c r="E842" s="115"/>
      <c r="F842" s="81"/>
      <c r="G842" s="81"/>
      <c r="H842" s="81"/>
      <c r="I842" s="81"/>
    </row>
    <row r="843" ht="13.65" customHeight="1">
      <c r="A843" s="81"/>
      <c r="B843" s="81"/>
      <c r="C843" s="81"/>
      <c r="D843" s="81"/>
      <c r="E843" s="115"/>
      <c r="F843" s="81"/>
      <c r="G843" s="81"/>
      <c r="H843" s="81"/>
      <c r="I843" s="81"/>
    </row>
    <row r="844" ht="13.65" customHeight="1">
      <c r="A844" s="81"/>
      <c r="B844" s="81"/>
      <c r="C844" s="81"/>
      <c r="D844" s="81"/>
      <c r="E844" s="115"/>
      <c r="F844" s="81"/>
      <c r="G844" s="81"/>
      <c r="H844" s="81"/>
      <c r="I844" s="81"/>
    </row>
    <row r="845" ht="13.65" customHeight="1">
      <c r="A845" s="81"/>
      <c r="B845" s="81"/>
      <c r="C845" s="81"/>
      <c r="D845" s="81"/>
      <c r="E845" s="115"/>
      <c r="F845" s="81"/>
      <c r="G845" s="81"/>
      <c r="H845" s="81"/>
      <c r="I845" s="81"/>
    </row>
    <row r="846" ht="13.65" customHeight="1">
      <c r="A846" s="81"/>
      <c r="B846" s="81"/>
      <c r="C846" s="81"/>
      <c r="D846" s="81"/>
      <c r="E846" s="115"/>
      <c r="F846" s="81"/>
      <c r="G846" s="81"/>
      <c r="H846" s="81"/>
      <c r="I846" s="81"/>
    </row>
    <row r="847" ht="13.65" customHeight="1">
      <c r="A847" s="81"/>
      <c r="B847" s="81"/>
      <c r="C847" s="81"/>
      <c r="D847" s="81"/>
      <c r="E847" s="115"/>
      <c r="F847" s="81"/>
      <c r="G847" s="81"/>
      <c r="H847" s="81"/>
      <c r="I847" s="81"/>
    </row>
    <row r="848" ht="13.65" customHeight="1">
      <c r="A848" s="81"/>
      <c r="B848" s="81"/>
      <c r="C848" s="81"/>
      <c r="D848" s="81"/>
      <c r="E848" s="115"/>
      <c r="F848" s="81"/>
      <c r="G848" s="81"/>
      <c r="H848" s="81"/>
      <c r="I848" s="81"/>
    </row>
    <row r="849" ht="13.65" customHeight="1">
      <c r="A849" s="81"/>
      <c r="B849" s="81"/>
      <c r="C849" s="81"/>
      <c r="D849" s="81"/>
      <c r="E849" s="115"/>
      <c r="F849" s="81"/>
      <c r="G849" s="81"/>
      <c r="H849" s="81"/>
      <c r="I849" s="81"/>
    </row>
    <row r="850" ht="13.65" customHeight="1">
      <c r="A850" s="81"/>
      <c r="B850" s="81"/>
      <c r="C850" s="81"/>
      <c r="D850" s="81"/>
      <c r="E850" s="115"/>
      <c r="F850" s="81"/>
      <c r="G850" s="81"/>
      <c r="H850" s="81"/>
      <c r="I850" s="81"/>
    </row>
    <row r="851" ht="13.65" customHeight="1">
      <c r="A851" s="81"/>
      <c r="B851" s="81"/>
      <c r="C851" s="81"/>
      <c r="D851" s="81"/>
      <c r="E851" s="115"/>
      <c r="F851" s="81"/>
      <c r="G851" s="81"/>
      <c r="H851" s="81"/>
      <c r="I851" s="81"/>
    </row>
    <row r="852" ht="13.65" customHeight="1">
      <c r="A852" s="81"/>
      <c r="B852" s="81"/>
      <c r="C852" s="81"/>
      <c r="D852" s="81"/>
      <c r="E852" s="115"/>
      <c r="F852" s="81"/>
      <c r="G852" s="81"/>
      <c r="H852" s="81"/>
      <c r="I852" s="81"/>
    </row>
    <row r="853" ht="13.65" customHeight="1">
      <c r="A853" s="81"/>
      <c r="B853" s="81"/>
      <c r="C853" s="81"/>
      <c r="D853" s="81"/>
      <c r="E853" s="115"/>
      <c r="F853" s="81"/>
      <c r="G853" s="81"/>
      <c r="H853" s="81"/>
      <c r="I853" s="81"/>
    </row>
    <row r="854" ht="13.65" customHeight="1">
      <c r="A854" s="81"/>
      <c r="B854" s="81"/>
      <c r="C854" s="81"/>
      <c r="D854" s="81"/>
      <c r="E854" s="115"/>
      <c r="F854" s="81"/>
      <c r="G854" s="81"/>
      <c r="H854" s="81"/>
      <c r="I854" s="81"/>
    </row>
    <row r="855" ht="13.65" customHeight="1">
      <c r="A855" s="81"/>
      <c r="B855" s="81"/>
      <c r="C855" s="81"/>
      <c r="D855" s="81"/>
      <c r="E855" s="115"/>
      <c r="F855" s="81"/>
      <c r="G855" s="81"/>
      <c r="H855" s="81"/>
      <c r="I855" s="81"/>
    </row>
    <row r="856" ht="13.65" customHeight="1">
      <c r="A856" s="81"/>
      <c r="B856" s="81"/>
      <c r="C856" s="81"/>
      <c r="D856" s="81"/>
      <c r="E856" s="115"/>
      <c r="F856" s="81"/>
      <c r="G856" s="81"/>
      <c r="H856" s="81"/>
      <c r="I856" s="81"/>
    </row>
    <row r="857" ht="13.65" customHeight="1">
      <c r="A857" s="81"/>
      <c r="B857" s="81"/>
      <c r="C857" s="81"/>
      <c r="D857" s="81"/>
      <c r="E857" s="115"/>
      <c r="F857" s="81"/>
      <c r="G857" s="81"/>
      <c r="H857" s="81"/>
      <c r="I857" s="81"/>
    </row>
    <row r="858" ht="13.65" customHeight="1">
      <c r="A858" s="81"/>
      <c r="B858" s="81"/>
      <c r="C858" s="81"/>
      <c r="D858" s="81"/>
      <c r="E858" s="115"/>
      <c r="F858" s="81"/>
      <c r="G858" s="81"/>
      <c r="H858" s="81"/>
      <c r="I858" s="81"/>
    </row>
    <row r="859" ht="13.65" customHeight="1">
      <c r="A859" s="81"/>
      <c r="B859" s="81"/>
      <c r="C859" s="81"/>
      <c r="D859" s="81"/>
      <c r="E859" s="115"/>
      <c r="F859" s="81"/>
      <c r="G859" s="81"/>
      <c r="H859" s="81"/>
      <c r="I859" s="81"/>
    </row>
    <row r="860" ht="13.65" customHeight="1">
      <c r="A860" s="81"/>
      <c r="B860" s="81"/>
      <c r="C860" s="81"/>
      <c r="D860" s="81"/>
      <c r="E860" s="115"/>
      <c r="F860" s="81"/>
      <c r="G860" s="81"/>
      <c r="H860" s="81"/>
      <c r="I860" s="81"/>
    </row>
    <row r="861" ht="13.65" customHeight="1">
      <c r="A861" s="81"/>
      <c r="B861" s="81"/>
      <c r="C861" s="81"/>
      <c r="D861" s="81"/>
      <c r="E861" s="115"/>
      <c r="F861" s="81"/>
      <c r="G861" s="81"/>
      <c r="H861" s="81"/>
      <c r="I861" s="81"/>
    </row>
    <row r="862" ht="13.65" customHeight="1">
      <c r="A862" s="81"/>
      <c r="B862" s="81"/>
      <c r="C862" s="81"/>
      <c r="D862" s="81"/>
      <c r="E862" s="115"/>
      <c r="F862" s="81"/>
      <c r="G862" s="81"/>
      <c r="H862" s="81"/>
      <c r="I862" s="81"/>
    </row>
    <row r="863" ht="13.65" customHeight="1">
      <c r="A863" s="81"/>
      <c r="B863" s="81"/>
      <c r="C863" s="81"/>
      <c r="D863" s="81"/>
      <c r="E863" s="115"/>
      <c r="F863" s="81"/>
      <c r="G863" s="81"/>
      <c r="H863" s="81"/>
      <c r="I863" s="81"/>
    </row>
    <row r="864" ht="13.65" customHeight="1">
      <c r="A864" s="81"/>
      <c r="B864" s="81"/>
      <c r="C864" s="81"/>
      <c r="D864" s="81"/>
      <c r="E864" s="115"/>
      <c r="F864" s="81"/>
      <c r="G864" s="81"/>
      <c r="H864" s="81"/>
      <c r="I864" s="81"/>
    </row>
    <row r="865" ht="13.65" customHeight="1">
      <c r="A865" s="81"/>
      <c r="B865" s="81"/>
      <c r="C865" s="81"/>
      <c r="D865" s="81"/>
      <c r="E865" s="115"/>
      <c r="F865" s="81"/>
      <c r="G865" s="81"/>
      <c r="H865" s="81"/>
      <c r="I865" s="81"/>
    </row>
    <row r="866" ht="13.65" customHeight="1">
      <c r="A866" s="81"/>
      <c r="B866" s="81"/>
      <c r="C866" s="81"/>
      <c r="D866" s="81"/>
      <c r="E866" s="115"/>
      <c r="F866" s="81"/>
      <c r="G866" s="81"/>
      <c r="H866" s="81"/>
      <c r="I866" s="81"/>
    </row>
    <row r="867" ht="13.65" customHeight="1">
      <c r="A867" s="81"/>
      <c r="B867" s="81"/>
      <c r="C867" s="81"/>
      <c r="D867" s="81"/>
      <c r="E867" s="115"/>
      <c r="F867" s="81"/>
      <c r="G867" s="81"/>
      <c r="H867" s="81"/>
      <c r="I867" s="81"/>
    </row>
    <row r="868" ht="13.65" customHeight="1">
      <c r="A868" s="81"/>
      <c r="B868" s="81"/>
      <c r="C868" s="81"/>
      <c r="D868" s="81"/>
      <c r="E868" s="115"/>
      <c r="F868" s="81"/>
      <c r="G868" s="81"/>
      <c r="H868" s="81"/>
      <c r="I868" s="81"/>
    </row>
    <row r="869" ht="13.65" customHeight="1">
      <c r="A869" s="81"/>
      <c r="B869" s="81"/>
      <c r="C869" s="81"/>
      <c r="D869" s="81"/>
      <c r="E869" s="115"/>
      <c r="F869" s="81"/>
      <c r="G869" s="81"/>
      <c r="H869" s="81"/>
      <c r="I869" s="81"/>
    </row>
    <row r="870" ht="13.65" customHeight="1">
      <c r="A870" s="81"/>
      <c r="B870" s="81"/>
      <c r="C870" s="81"/>
      <c r="D870" s="81"/>
      <c r="E870" s="115"/>
      <c r="F870" s="81"/>
      <c r="G870" s="81"/>
      <c r="H870" s="81"/>
      <c r="I870" s="81"/>
    </row>
    <row r="871" ht="13.65" customHeight="1">
      <c r="A871" s="81"/>
      <c r="B871" s="81"/>
      <c r="C871" s="81"/>
      <c r="D871" s="81"/>
      <c r="E871" s="115"/>
      <c r="F871" s="81"/>
      <c r="G871" s="81"/>
      <c r="H871" s="81"/>
      <c r="I871" s="81"/>
    </row>
    <row r="872" ht="13.65" customHeight="1">
      <c r="A872" s="81"/>
      <c r="B872" s="81"/>
      <c r="C872" s="81"/>
      <c r="D872" s="81"/>
      <c r="E872" s="115"/>
      <c r="F872" s="81"/>
      <c r="G872" s="81"/>
      <c r="H872" s="81"/>
      <c r="I872" s="81"/>
    </row>
    <row r="873" ht="13.65" customHeight="1">
      <c r="A873" s="81"/>
      <c r="B873" s="81"/>
      <c r="C873" s="81"/>
      <c r="D873" s="81"/>
      <c r="E873" s="115"/>
      <c r="F873" s="81"/>
      <c r="G873" s="81"/>
      <c r="H873" s="81"/>
      <c r="I873" s="81"/>
    </row>
    <row r="874" ht="13.65" customHeight="1">
      <c r="A874" s="81"/>
      <c r="B874" s="81"/>
      <c r="C874" s="81"/>
      <c r="D874" s="81"/>
      <c r="E874" s="115"/>
      <c r="F874" s="81"/>
      <c r="G874" s="81"/>
      <c r="H874" s="81"/>
      <c r="I874" s="81"/>
    </row>
    <row r="875" ht="13.65" customHeight="1">
      <c r="A875" s="81"/>
      <c r="B875" s="81"/>
      <c r="C875" s="81"/>
      <c r="D875" s="81"/>
      <c r="E875" s="115"/>
      <c r="F875" s="81"/>
      <c r="G875" s="81"/>
      <c r="H875" s="81"/>
      <c r="I875" s="81"/>
    </row>
    <row r="876" ht="13.65" customHeight="1">
      <c r="A876" s="81"/>
      <c r="B876" s="81"/>
      <c r="C876" s="81"/>
      <c r="D876" s="81"/>
      <c r="E876" s="115"/>
      <c r="F876" s="81"/>
      <c r="G876" s="81"/>
      <c r="H876" s="81"/>
      <c r="I876" s="81"/>
    </row>
    <row r="877" ht="13.65" customHeight="1">
      <c r="A877" s="81"/>
      <c r="B877" s="81"/>
      <c r="C877" s="81"/>
      <c r="D877" s="81"/>
      <c r="E877" s="115"/>
      <c r="F877" s="81"/>
      <c r="G877" s="81"/>
      <c r="H877" s="81"/>
      <c r="I877" s="81"/>
    </row>
    <row r="878" ht="13.65" customHeight="1">
      <c r="A878" s="81"/>
      <c r="B878" s="81"/>
      <c r="C878" s="81"/>
      <c r="D878" s="81"/>
      <c r="E878" s="115"/>
      <c r="F878" s="81"/>
      <c r="G878" s="81"/>
      <c r="H878" s="81"/>
      <c r="I878" s="81"/>
    </row>
    <row r="879" ht="13.65" customHeight="1">
      <c r="A879" s="81"/>
      <c r="B879" s="81"/>
      <c r="C879" s="81"/>
      <c r="D879" s="81"/>
      <c r="E879" s="115"/>
      <c r="F879" s="81"/>
      <c r="G879" s="81"/>
      <c r="H879" s="81"/>
      <c r="I879" s="81"/>
    </row>
    <row r="880" ht="13.65" customHeight="1">
      <c r="A880" s="81"/>
      <c r="B880" s="81"/>
      <c r="C880" s="81"/>
      <c r="D880" s="81"/>
      <c r="E880" s="115"/>
      <c r="F880" s="81"/>
      <c r="G880" s="81"/>
      <c r="H880" s="81"/>
      <c r="I880" s="81"/>
    </row>
    <row r="881" ht="13.65" customHeight="1">
      <c r="A881" s="81"/>
      <c r="B881" s="81"/>
      <c r="C881" s="81"/>
      <c r="D881" s="81"/>
      <c r="E881" s="115"/>
      <c r="F881" s="81"/>
      <c r="G881" s="81"/>
      <c r="H881" s="81"/>
      <c r="I881" s="81"/>
    </row>
    <row r="882" ht="13.65" customHeight="1">
      <c r="A882" s="81"/>
      <c r="B882" s="81"/>
      <c r="C882" s="81"/>
      <c r="D882" s="81"/>
      <c r="E882" s="115"/>
      <c r="F882" s="81"/>
      <c r="G882" s="81"/>
      <c r="H882" s="81"/>
      <c r="I882" s="81"/>
    </row>
    <row r="883" ht="13.65" customHeight="1">
      <c r="A883" s="81"/>
      <c r="B883" s="81"/>
      <c r="C883" s="81"/>
      <c r="D883" s="81"/>
      <c r="E883" s="115"/>
      <c r="F883" s="81"/>
      <c r="G883" s="81"/>
      <c r="H883" s="81"/>
      <c r="I883" s="81"/>
    </row>
    <row r="884" ht="13.65" customHeight="1">
      <c r="A884" s="81"/>
      <c r="B884" s="81"/>
      <c r="C884" s="81"/>
      <c r="D884" s="81"/>
      <c r="E884" s="115"/>
      <c r="F884" s="81"/>
      <c r="G884" s="81"/>
      <c r="H884" s="81"/>
      <c r="I884" s="81"/>
    </row>
    <row r="885" ht="13.65" customHeight="1">
      <c r="A885" s="81"/>
      <c r="B885" s="81"/>
      <c r="C885" s="81"/>
      <c r="D885" s="81"/>
      <c r="E885" s="115"/>
      <c r="F885" s="81"/>
      <c r="G885" s="81"/>
      <c r="H885" s="81"/>
      <c r="I885" s="81"/>
    </row>
    <row r="886" ht="13.65" customHeight="1">
      <c r="A886" s="81"/>
      <c r="B886" s="81"/>
      <c r="C886" s="81"/>
      <c r="D886" s="81"/>
      <c r="E886" s="115"/>
      <c r="F886" s="81"/>
      <c r="G886" s="81"/>
      <c r="H886" s="81"/>
      <c r="I886" s="81"/>
    </row>
    <row r="887" ht="13.65" customHeight="1">
      <c r="A887" s="81"/>
      <c r="B887" s="81"/>
      <c r="C887" s="81"/>
      <c r="D887" s="81"/>
      <c r="E887" s="115"/>
      <c r="F887" s="81"/>
      <c r="G887" s="81"/>
      <c r="H887" s="81"/>
      <c r="I887" s="81"/>
    </row>
    <row r="888" ht="13.65" customHeight="1">
      <c r="A888" s="81"/>
      <c r="B888" s="81"/>
      <c r="C888" s="81"/>
      <c r="D888" s="81"/>
      <c r="E888" s="115"/>
      <c r="F888" s="81"/>
      <c r="G888" s="81"/>
      <c r="H888" s="81"/>
      <c r="I888" s="81"/>
    </row>
    <row r="889" ht="13.65" customHeight="1">
      <c r="A889" s="81"/>
      <c r="B889" s="81"/>
      <c r="C889" s="81"/>
      <c r="D889" s="81"/>
      <c r="E889" s="115"/>
      <c r="F889" s="81"/>
      <c r="G889" s="81"/>
      <c r="H889" s="81"/>
      <c r="I889" s="81"/>
    </row>
    <row r="890" ht="13.65" customHeight="1">
      <c r="A890" s="81"/>
      <c r="B890" s="81"/>
      <c r="C890" s="81"/>
      <c r="D890" s="81"/>
      <c r="E890" s="115"/>
      <c r="F890" s="81"/>
      <c r="G890" s="81"/>
      <c r="H890" s="81"/>
      <c r="I890" s="81"/>
    </row>
    <row r="891" ht="13.65" customHeight="1">
      <c r="A891" s="81"/>
      <c r="B891" s="81"/>
      <c r="C891" s="81"/>
      <c r="D891" s="81"/>
      <c r="E891" s="115"/>
      <c r="F891" s="81"/>
      <c r="G891" s="81"/>
      <c r="H891" s="81"/>
      <c r="I891" s="81"/>
    </row>
    <row r="892" ht="13.65" customHeight="1">
      <c r="A892" s="81"/>
      <c r="B892" s="81"/>
      <c r="C892" s="81"/>
      <c r="D892" s="81"/>
      <c r="E892" s="115"/>
      <c r="F892" s="81"/>
      <c r="G892" s="81"/>
      <c r="H892" s="81"/>
      <c r="I892" s="81"/>
    </row>
    <row r="893" ht="13.65" customHeight="1">
      <c r="A893" s="81"/>
      <c r="B893" s="81"/>
      <c r="C893" s="81"/>
      <c r="D893" s="81"/>
      <c r="E893" s="115"/>
      <c r="F893" s="81"/>
      <c r="G893" s="81"/>
      <c r="H893" s="81"/>
      <c r="I893" s="81"/>
    </row>
    <row r="894" ht="13.65" customHeight="1">
      <c r="A894" s="81"/>
      <c r="B894" s="81"/>
      <c r="C894" s="81"/>
      <c r="D894" s="81"/>
      <c r="E894" s="115"/>
      <c r="F894" s="81"/>
      <c r="G894" s="81"/>
      <c r="H894" s="81"/>
      <c r="I894" s="81"/>
    </row>
    <row r="895" ht="13.65" customHeight="1">
      <c r="A895" s="81"/>
      <c r="B895" s="81"/>
      <c r="C895" s="81"/>
      <c r="D895" s="81"/>
      <c r="E895" s="115"/>
      <c r="F895" s="81"/>
      <c r="G895" s="81"/>
      <c r="H895" s="81"/>
      <c r="I895" s="81"/>
    </row>
    <row r="896" ht="13.65" customHeight="1">
      <c r="A896" s="81"/>
      <c r="B896" s="81"/>
      <c r="C896" s="81"/>
      <c r="D896" s="81"/>
      <c r="E896" s="115"/>
      <c r="F896" s="81"/>
      <c r="G896" s="81"/>
      <c r="H896" s="81"/>
      <c r="I896" s="81"/>
    </row>
    <row r="897" ht="13.65" customHeight="1">
      <c r="A897" s="81"/>
      <c r="B897" s="81"/>
      <c r="C897" s="81"/>
      <c r="D897" s="81"/>
      <c r="E897" s="115"/>
      <c r="F897" s="81"/>
      <c r="G897" s="81"/>
      <c r="H897" s="81"/>
      <c r="I897" s="81"/>
    </row>
    <row r="898" ht="13.65" customHeight="1">
      <c r="A898" s="81"/>
      <c r="B898" s="81"/>
      <c r="C898" s="81"/>
      <c r="D898" s="81"/>
      <c r="E898" s="115"/>
      <c r="F898" s="81"/>
      <c r="G898" s="81"/>
      <c r="H898" s="81"/>
      <c r="I898" s="81"/>
    </row>
    <row r="899" ht="13.65" customHeight="1">
      <c r="A899" s="81"/>
      <c r="B899" s="81"/>
      <c r="C899" s="81"/>
      <c r="D899" s="81"/>
      <c r="E899" s="115"/>
      <c r="F899" s="81"/>
      <c r="G899" s="81"/>
      <c r="H899" s="81"/>
      <c r="I899" s="81"/>
    </row>
    <row r="900" ht="13.65" customHeight="1">
      <c r="A900" s="81"/>
      <c r="B900" s="81"/>
      <c r="C900" s="81"/>
      <c r="D900" s="81"/>
      <c r="E900" s="115"/>
      <c r="F900" s="81"/>
      <c r="G900" s="81"/>
      <c r="H900" s="81"/>
      <c r="I900" s="81"/>
    </row>
    <row r="901" ht="13.65" customHeight="1">
      <c r="A901" s="81"/>
      <c r="B901" s="81"/>
      <c r="C901" s="81"/>
      <c r="D901" s="81"/>
      <c r="E901" s="115"/>
      <c r="F901" s="81"/>
      <c r="G901" s="81"/>
      <c r="H901" s="81"/>
      <c r="I901" s="81"/>
    </row>
    <row r="902" ht="13.65" customHeight="1">
      <c r="A902" s="81"/>
      <c r="B902" s="81"/>
      <c r="C902" s="81"/>
      <c r="D902" s="81"/>
      <c r="E902" s="115"/>
      <c r="F902" s="81"/>
      <c r="G902" s="81"/>
      <c r="H902" s="81"/>
      <c r="I902" s="81"/>
    </row>
    <row r="903" ht="13.65" customHeight="1">
      <c r="A903" s="81"/>
      <c r="B903" s="81"/>
      <c r="C903" s="81"/>
      <c r="D903" s="81"/>
      <c r="E903" s="115"/>
      <c r="F903" s="81"/>
      <c r="G903" s="81"/>
      <c r="H903" s="81"/>
      <c r="I903" s="81"/>
    </row>
    <row r="904" ht="13.65" customHeight="1">
      <c r="A904" s="81"/>
      <c r="B904" s="81"/>
      <c r="C904" s="81"/>
      <c r="D904" s="81"/>
      <c r="E904" s="115"/>
      <c r="F904" s="81"/>
      <c r="G904" s="81"/>
      <c r="H904" s="81"/>
      <c r="I904" s="81"/>
    </row>
    <row r="905" ht="13.65" customHeight="1">
      <c r="A905" s="81"/>
      <c r="B905" s="81"/>
      <c r="C905" s="81"/>
      <c r="D905" s="81"/>
      <c r="E905" s="115"/>
      <c r="F905" s="81"/>
      <c r="G905" s="81"/>
      <c r="H905" s="81"/>
      <c r="I905" s="81"/>
    </row>
    <row r="906" ht="13.65" customHeight="1">
      <c r="A906" s="81"/>
      <c r="B906" s="81"/>
      <c r="C906" s="81"/>
      <c r="D906" s="81"/>
      <c r="E906" s="115"/>
      <c r="F906" s="81"/>
      <c r="G906" s="81"/>
      <c r="H906" s="81"/>
      <c r="I906" s="81"/>
    </row>
    <row r="907" ht="13.65" customHeight="1">
      <c r="A907" s="81"/>
      <c r="B907" s="81"/>
      <c r="C907" s="81"/>
      <c r="D907" s="81"/>
      <c r="E907" s="115"/>
      <c r="F907" s="81"/>
      <c r="G907" s="81"/>
      <c r="H907" s="81"/>
      <c r="I907" s="81"/>
    </row>
    <row r="908" ht="13.65" customHeight="1">
      <c r="A908" s="81"/>
      <c r="B908" s="81"/>
      <c r="C908" s="81"/>
      <c r="D908" s="81"/>
      <c r="E908" s="115"/>
      <c r="F908" s="81"/>
      <c r="G908" s="81"/>
      <c r="H908" s="81"/>
      <c r="I908" s="81"/>
    </row>
    <row r="909" ht="13.65" customHeight="1">
      <c r="A909" s="81"/>
      <c r="B909" s="81"/>
      <c r="C909" s="81"/>
      <c r="D909" s="81"/>
      <c r="E909" s="115"/>
      <c r="F909" s="81"/>
      <c r="G909" s="81"/>
      <c r="H909" s="81"/>
      <c r="I909" s="81"/>
    </row>
    <row r="910" ht="13.65" customHeight="1">
      <c r="A910" s="81"/>
      <c r="B910" s="81"/>
      <c r="C910" s="81"/>
      <c r="D910" s="81"/>
      <c r="E910" s="115"/>
      <c r="F910" s="81"/>
      <c r="G910" s="81"/>
      <c r="H910" s="81"/>
      <c r="I910" s="81"/>
    </row>
    <row r="911" ht="13.65" customHeight="1">
      <c r="A911" s="81"/>
      <c r="B911" s="81"/>
      <c r="C911" s="81"/>
      <c r="D911" s="81"/>
      <c r="E911" s="115"/>
      <c r="F911" s="81"/>
      <c r="G911" s="81"/>
      <c r="H911" s="81"/>
      <c r="I911" s="81"/>
    </row>
    <row r="912" ht="13.65" customHeight="1">
      <c r="A912" s="81"/>
      <c r="B912" s="81"/>
      <c r="C912" s="81"/>
      <c r="D912" s="81"/>
      <c r="E912" s="115"/>
      <c r="F912" s="81"/>
      <c r="G912" s="81"/>
      <c r="H912" s="81"/>
      <c r="I912" s="81"/>
    </row>
    <row r="913" ht="13.65" customHeight="1">
      <c r="A913" s="81"/>
      <c r="B913" s="81"/>
      <c r="C913" s="81"/>
      <c r="D913" s="81"/>
      <c r="E913" s="115"/>
      <c r="F913" s="81"/>
      <c r="G913" s="81"/>
      <c r="H913" s="81"/>
      <c r="I913" s="81"/>
    </row>
    <row r="914" ht="13.65" customHeight="1">
      <c r="A914" s="81"/>
      <c r="B914" s="81"/>
      <c r="C914" s="81"/>
      <c r="D914" s="81"/>
      <c r="E914" s="115"/>
      <c r="F914" s="81"/>
      <c r="G914" s="81"/>
      <c r="H914" s="81"/>
      <c r="I914" s="81"/>
    </row>
    <row r="915" ht="13.65" customHeight="1">
      <c r="A915" s="81"/>
      <c r="B915" s="81"/>
      <c r="C915" s="81"/>
      <c r="D915" s="81"/>
      <c r="E915" s="115"/>
      <c r="F915" s="81"/>
      <c r="G915" s="81"/>
      <c r="H915" s="81"/>
      <c r="I915" s="81"/>
    </row>
    <row r="916" ht="13.65" customHeight="1">
      <c r="A916" s="81"/>
      <c r="B916" s="81"/>
      <c r="C916" s="81"/>
      <c r="D916" s="81"/>
      <c r="E916" s="115"/>
      <c r="F916" s="81"/>
      <c r="G916" s="81"/>
      <c r="H916" s="81"/>
      <c r="I916" s="81"/>
    </row>
    <row r="917" ht="13.65" customHeight="1">
      <c r="A917" s="81"/>
      <c r="B917" s="81"/>
      <c r="C917" s="81"/>
      <c r="D917" s="81"/>
      <c r="E917" s="115"/>
      <c r="F917" s="81"/>
      <c r="G917" s="81"/>
      <c r="H917" s="81"/>
      <c r="I917" s="81"/>
    </row>
    <row r="918" ht="13.65" customHeight="1">
      <c r="A918" s="81"/>
      <c r="B918" s="81"/>
      <c r="C918" s="81"/>
      <c r="D918" s="81"/>
      <c r="E918" s="115"/>
      <c r="F918" s="81"/>
      <c r="G918" s="81"/>
      <c r="H918" s="81"/>
      <c r="I918" s="81"/>
    </row>
    <row r="919" ht="13.65" customHeight="1">
      <c r="A919" s="81"/>
      <c r="B919" s="81"/>
      <c r="C919" s="81"/>
      <c r="D919" s="81"/>
      <c r="E919" s="115"/>
      <c r="F919" s="81"/>
      <c r="G919" s="81"/>
      <c r="H919" s="81"/>
      <c r="I919" s="81"/>
    </row>
    <row r="920" ht="13.65" customHeight="1">
      <c r="A920" s="81"/>
      <c r="B920" s="81"/>
      <c r="C920" s="81"/>
      <c r="D920" s="81"/>
      <c r="E920" s="115"/>
      <c r="F920" s="81"/>
      <c r="G920" s="81"/>
      <c r="H920" s="81"/>
      <c r="I920" s="81"/>
    </row>
    <row r="921" ht="13.65" customHeight="1">
      <c r="A921" s="81"/>
      <c r="B921" s="81"/>
      <c r="C921" s="81"/>
      <c r="D921" s="81"/>
      <c r="E921" s="115"/>
      <c r="F921" s="81"/>
      <c r="G921" s="81"/>
      <c r="H921" s="81"/>
      <c r="I921" s="81"/>
    </row>
    <row r="922" ht="13.65" customHeight="1">
      <c r="A922" s="81"/>
      <c r="B922" s="81"/>
      <c r="C922" s="81"/>
      <c r="D922" s="81"/>
      <c r="E922" s="115"/>
      <c r="F922" s="81"/>
      <c r="G922" s="81"/>
      <c r="H922" s="81"/>
      <c r="I922" s="81"/>
    </row>
    <row r="923" ht="13.65" customHeight="1">
      <c r="A923" s="81"/>
      <c r="B923" s="81"/>
      <c r="C923" s="81"/>
      <c r="D923" s="81"/>
      <c r="E923" s="115"/>
      <c r="F923" s="81"/>
      <c r="G923" s="81"/>
      <c r="H923" s="81"/>
      <c r="I923" s="81"/>
    </row>
    <row r="924" ht="13.65" customHeight="1">
      <c r="A924" s="81"/>
      <c r="B924" s="81"/>
      <c r="C924" s="81"/>
      <c r="D924" s="81"/>
      <c r="E924" s="115"/>
      <c r="F924" s="81"/>
      <c r="G924" s="81"/>
      <c r="H924" s="81"/>
      <c r="I924" s="81"/>
    </row>
    <row r="925" ht="13.65" customHeight="1">
      <c r="A925" s="81"/>
      <c r="B925" s="81"/>
      <c r="C925" s="81"/>
      <c r="D925" s="81"/>
      <c r="E925" s="115"/>
      <c r="F925" s="81"/>
      <c r="G925" s="81"/>
      <c r="H925" s="81"/>
      <c r="I925" s="81"/>
    </row>
    <row r="926" ht="13.65" customHeight="1">
      <c r="A926" s="81"/>
      <c r="B926" s="81"/>
      <c r="C926" s="81"/>
      <c r="D926" s="81"/>
      <c r="E926" s="115"/>
      <c r="F926" s="81"/>
      <c r="G926" s="81"/>
      <c r="H926" s="81"/>
      <c r="I926" s="81"/>
    </row>
    <row r="927" ht="13.65" customHeight="1">
      <c r="A927" s="81"/>
      <c r="B927" s="81"/>
      <c r="C927" s="81"/>
      <c r="D927" s="81"/>
      <c r="E927" s="115"/>
      <c r="F927" s="81"/>
      <c r="G927" s="81"/>
      <c r="H927" s="81"/>
      <c r="I927" s="81"/>
    </row>
    <row r="928" ht="13.65" customHeight="1">
      <c r="A928" s="81"/>
      <c r="B928" s="81"/>
      <c r="C928" s="81"/>
      <c r="D928" s="81"/>
      <c r="E928" s="115"/>
      <c r="F928" s="81"/>
      <c r="G928" s="81"/>
      <c r="H928" s="81"/>
      <c r="I928" s="81"/>
    </row>
    <row r="929" ht="13.65" customHeight="1">
      <c r="A929" s="81"/>
      <c r="B929" s="81"/>
      <c r="C929" s="81"/>
      <c r="D929" s="81"/>
      <c r="E929" s="115"/>
      <c r="F929" s="81"/>
      <c r="G929" s="81"/>
      <c r="H929" s="81"/>
      <c r="I929" s="81"/>
    </row>
    <row r="930" ht="13.65" customHeight="1">
      <c r="A930" s="81"/>
      <c r="B930" s="81"/>
      <c r="C930" s="81"/>
      <c r="D930" s="81"/>
      <c r="E930" s="115"/>
      <c r="F930" s="81"/>
      <c r="G930" s="81"/>
      <c r="H930" s="81"/>
      <c r="I930" s="81"/>
    </row>
    <row r="931" ht="13.65" customHeight="1">
      <c r="A931" s="81"/>
      <c r="B931" s="81"/>
      <c r="C931" s="81"/>
      <c r="D931" s="81"/>
      <c r="E931" s="115"/>
      <c r="F931" s="81"/>
      <c r="G931" s="81"/>
      <c r="H931" s="81"/>
      <c r="I931" s="81"/>
    </row>
    <row r="932" ht="13.65" customHeight="1">
      <c r="A932" s="81"/>
      <c r="B932" s="81"/>
      <c r="C932" s="81"/>
      <c r="D932" s="81"/>
      <c r="E932" s="115"/>
      <c r="F932" s="81"/>
      <c r="G932" s="81"/>
      <c r="H932" s="81"/>
      <c r="I932" s="81"/>
    </row>
    <row r="933" ht="13.65" customHeight="1">
      <c r="A933" s="81"/>
      <c r="B933" s="81"/>
      <c r="C933" s="81"/>
      <c r="D933" s="81"/>
      <c r="E933" s="115"/>
      <c r="F933" s="81"/>
      <c r="G933" s="81"/>
      <c r="H933" s="81"/>
      <c r="I933" s="81"/>
    </row>
    <row r="934" ht="13.65" customHeight="1">
      <c r="A934" s="81"/>
      <c r="B934" s="81"/>
      <c r="C934" s="81"/>
      <c r="D934" s="81"/>
      <c r="E934" s="115"/>
      <c r="F934" s="81"/>
      <c r="G934" s="81"/>
      <c r="H934" s="81"/>
      <c r="I934" s="81"/>
    </row>
    <row r="935" ht="13.65" customHeight="1">
      <c r="A935" s="81"/>
      <c r="B935" s="81"/>
      <c r="C935" s="81"/>
      <c r="D935" s="81"/>
      <c r="E935" s="115"/>
      <c r="F935" s="81"/>
      <c r="G935" s="81"/>
      <c r="H935" s="81"/>
      <c r="I935" s="81"/>
    </row>
    <row r="936" ht="13.65" customHeight="1">
      <c r="A936" s="81"/>
      <c r="B936" s="81"/>
      <c r="C936" s="81"/>
      <c r="D936" s="81"/>
      <c r="E936" s="115"/>
      <c r="F936" s="81"/>
      <c r="G936" s="81"/>
      <c r="H936" s="81"/>
      <c r="I936" s="81"/>
    </row>
    <row r="937" ht="13.65" customHeight="1">
      <c r="A937" s="81"/>
      <c r="B937" s="81"/>
      <c r="C937" s="81"/>
      <c r="D937" s="81"/>
      <c r="E937" s="115"/>
      <c r="F937" s="81"/>
      <c r="G937" s="81"/>
      <c r="H937" s="81"/>
      <c r="I937" s="81"/>
    </row>
    <row r="938" ht="13.65" customHeight="1">
      <c r="A938" s="81"/>
      <c r="B938" s="81"/>
      <c r="C938" s="81"/>
      <c r="D938" s="81"/>
      <c r="E938" s="115"/>
      <c r="F938" s="81"/>
      <c r="G938" s="81"/>
      <c r="H938" s="81"/>
      <c r="I938" s="81"/>
    </row>
    <row r="939" ht="13.65" customHeight="1">
      <c r="A939" s="81"/>
      <c r="B939" s="81"/>
      <c r="C939" s="81"/>
      <c r="D939" s="81"/>
      <c r="E939" s="115"/>
      <c r="F939" s="81"/>
      <c r="G939" s="81"/>
      <c r="H939" s="81"/>
      <c r="I939" s="81"/>
    </row>
    <row r="940" ht="13.65" customHeight="1">
      <c r="A940" s="81"/>
      <c r="B940" s="81"/>
      <c r="C940" s="81"/>
      <c r="D940" s="81"/>
      <c r="E940" s="115"/>
      <c r="F940" s="81"/>
      <c r="G940" s="81"/>
      <c r="H940" s="81"/>
      <c r="I940" s="81"/>
    </row>
    <row r="941" ht="13.65" customHeight="1">
      <c r="A941" s="81"/>
      <c r="B941" s="81"/>
      <c r="C941" s="81"/>
      <c r="D941" s="81"/>
      <c r="E941" s="115"/>
      <c r="F941" s="81"/>
      <c r="G941" s="81"/>
      <c r="H941" s="81"/>
      <c r="I941" s="81"/>
    </row>
    <row r="942" ht="13.65" customHeight="1">
      <c r="A942" s="81"/>
      <c r="B942" s="81"/>
      <c r="C942" s="81"/>
      <c r="D942" s="81"/>
      <c r="E942" s="115"/>
      <c r="F942" s="81"/>
      <c r="G942" s="81"/>
      <c r="H942" s="81"/>
      <c r="I942" s="81"/>
    </row>
    <row r="943" ht="13.65" customHeight="1">
      <c r="A943" s="81"/>
      <c r="B943" s="81"/>
      <c r="C943" s="81"/>
      <c r="D943" s="81"/>
      <c r="E943" s="115"/>
      <c r="F943" s="81"/>
      <c r="G943" s="81"/>
      <c r="H943" s="81"/>
      <c r="I943" s="81"/>
    </row>
    <row r="944" ht="13.65" customHeight="1">
      <c r="A944" s="81"/>
      <c r="B944" s="81"/>
      <c r="C944" s="81"/>
      <c r="D944" s="81"/>
      <c r="E944" s="115"/>
      <c r="F944" s="81"/>
      <c r="G944" s="81"/>
      <c r="H944" s="81"/>
      <c r="I944" s="81"/>
    </row>
    <row r="945" ht="13.65" customHeight="1">
      <c r="A945" s="81"/>
      <c r="B945" s="81"/>
      <c r="C945" s="81"/>
      <c r="D945" s="81"/>
      <c r="E945" s="115"/>
      <c r="F945" s="81"/>
      <c r="G945" s="81"/>
      <c r="H945" s="81"/>
      <c r="I945" s="81"/>
    </row>
    <row r="946" ht="13.65" customHeight="1">
      <c r="A946" s="81"/>
      <c r="B946" s="81"/>
      <c r="C946" s="81"/>
      <c r="D946" s="81"/>
      <c r="E946" s="115"/>
      <c r="F946" s="81"/>
      <c r="G946" s="81"/>
      <c r="H946" s="81"/>
      <c r="I946" s="81"/>
    </row>
    <row r="947" ht="13.65" customHeight="1">
      <c r="A947" s="81"/>
      <c r="B947" s="81"/>
      <c r="C947" s="81"/>
      <c r="D947" s="81"/>
      <c r="E947" s="115"/>
      <c r="F947" s="81"/>
      <c r="G947" s="81"/>
      <c r="H947" s="81"/>
      <c r="I947" s="81"/>
    </row>
    <row r="948" ht="13.65" customHeight="1">
      <c r="A948" s="81"/>
      <c r="B948" s="81"/>
      <c r="C948" s="81"/>
      <c r="D948" s="81"/>
      <c r="E948" s="115"/>
      <c r="F948" s="81"/>
      <c r="G948" s="81"/>
      <c r="H948" s="81"/>
      <c r="I948" s="81"/>
    </row>
    <row r="949" ht="13.65" customHeight="1">
      <c r="A949" s="81"/>
      <c r="B949" s="81"/>
      <c r="C949" s="81"/>
      <c r="D949" s="81"/>
      <c r="E949" s="115"/>
      <c r="F949" s="81"/>
      <c r="G949" s="81"/>
      <c r="H949" s="81"/>
      <c r="I949" s="81"/>
    </row>
    <row r="950" ht="13.65" customHeight="1">
      <c r="A950" s="81"/>
      <c r="B950" s="81"/>
      <c r="C950" s="81"/>
      <c r="D950" s="81"/>
      <c r="E950" s="115"/>
      <c r="F950" s="81"/>
      <c r="G950" s="81"/>
      <c r="H950" s="81"/>
      <c r="I950" s="81"/>
    </row>
    <row r="951" ht="13.65" customHeight="1">
      <c r="A951" s="81"/>
      <c r="B951" s="81"/>
      <c r="C951" s="81"/>
      <c r="D951" s="81"/>
      <c r="E951" s="115"/>
      <c r="F951" s="81"/>
      <c r="G951" s="81"/>
      <c r="H951" s="81"/>
      <c r="I951" s="81"/>
    </row>
    <row r="952" ht="13.65" customHeight="1">
      <c r="A952" s="81"/>
      <c r="B952" s="81"/>
      <c r="C952" s="81"/>
      <c r="D952" s="81"/>
      <c r="E952" s="115"/>
      <c r="F952" s="81"/>
      <c r="G952" s="81"/>
      <c r="H952" s="81"/>
      <c r="I952" s="81"/>
    </row>
    <row r="953" ht="13.65" customHeight="1">
      <c r="A953" s="81"/>
      <c r="B953" s="81"/>
      <c r="C953" s="81"/>
      <c r="D953" s="81"/>
      <c r="E953" s="115"/>
      <c r="F953" s="81"/>
      <c r="G953" s="81"/>
      <c r="H953" s="81"/>
      <c r="I953" s="81"/>
    </row>
    <row r="954" ht="13.65" customHeight="1">
      <c r="A954" s="81"/>
      <c r="B954" s="81"/>
      <c r="C954" s="81"/>
      <c r="D954" s="81"/>
      <c r="E954" s="115"/>
      <c r="F954" s="81"/>
      <c r="G954" s="81"/>
      <c r="H954" s="81"/>
      <c r="I954" s="81"/>
    </row>
    <row r="955" ht="13.65" customHeight="1">
      <c r="A955" s="81"/>
      <c r="B955" s="81"/>
      <c r="C955" s="81"/>
      <c r="D955" s="81"/>
      <c r="E955" s="115"/>
      <c r="F955" s="81"/>
      <c r="G955" s="81"/>
      <c r="H955" s="81"/>
      <c r="I955" s="81"/>
    </row>
    <row r="956" ht="13.65" customHeight="1">
      <c r="A956" s="81"/>
      <c r="B956" s="81"/>
      <c r="C956" s="81"/>
      <c r="D956" s="81"/>
      <c r="E956" s="115"/>
      <c r="F956" s="81"/>
      <c r="G956" s="81"/>
      <c r="H956" s="81"/>
      <c r="I956" s="81"/>
    </row>
    <row r="957" ht="13.65" customHeight="1">
      <c r="A957" s="81"/>
      <c r="B957" s="81"/>
      <c r="C957" s="81"/>
      <c r="D957" s="81"/>
      <c r="E957" s="115"/>
      <c r="F957" s="81"/>
      <c r="G957" s="81"/>
      <c r="H957" s="81"/>
      <c r="I957" s="81"/>
    </row>
    <row r="958" ht="13.65" customHeight="1">
      <c r="A958" s="81"/>
      <c r="B958" s="81"/>
      <c r="C958" s="81"/>
      <c r="D958" s="81"/>
      <c r="E958" s="115"/>
      <c r="F958" s="81"/>
      <c r="G958" s="81"/>
      <c r="H958" s="81"/>
      <c r="I958" s="81"/>
    </row>
    <row r="959" ht="13.65" customHeight="1">
      <c r="A959" s="81"/>
      <c r="B959" s="81"/>
      <c r="C959" s="81"/>
      <c r="D959" s="81"/>
      <c r="E959" s="115"/>
      <c r="F959" s="81"/>
      <c r="G959" s="81"/>
      <c r="H959" s="81"/>
      <c r="I959" s="81"/>
    </row>
    <row r="960" ht="13.65" customHeight="1">
      <c r="A960" s="81"/>
      <c r="B960" s="81"/>
      <c r="C960" s="81"/>
      <c r="D960" s="81"/>
      <c r="E960" s="115"/>
      <c r="F960" s="81"/>
      <c r="G960" s="81"/>
      <c r="H960" s="81"/>
      <c r="I960" s="81"/>
    </row>
    <row r="961" ht="13.65" customHeight="1">
      <c r="A961" s="81"/>
      <c r="B961" s="81"/>
      <c r="C961" s="81"/>
      <c r="D961" s="81"/>
      <c r="E961" s="115"/>
      <c r="F961" s="81"/>
      <c r="G961" s="81"/>
      <c r="H961" s="81"/>
      <c r="I961" s="81"/>
    </row>
    <row r="962" ht="13.65" customHeight="1">
      <c r="A962" s="81"/>
      <c r="B962" s="81"/>
      <c r="C962" s="81"/>
      <c r="D962" s="81"/>
      <c r="E962" s="115"/>
      <c r="F962" s="81"/>
      <c r="G962" s="81"/>
      <c r="H962" s="81"/>
      <c r="I962" s="81"/>
    </row>
    <row r="963" ht="13.65" customHeight="1">
      <c r="A963" s="81"/>
      <c r="B963" s="81"/>
      <c r="C963" s="81"/>
      <c r="D963" s="81"/>
      <c r="E963" s="115"/>
      <c r="F963" s="81"/>
      <c r="G963" s="81"/>
      <c r="H963" s="81"/>
      <c r="I963" s="81"/>
    </row>
    <row r="964" ht="13.65" customHeight="1">
      <c r="A964" s="81"/>
      <c r="B964" s="81"/>
      <c r="C964" s="81"/>
      <c r="D964" s="81"/>
      <c r="E964" s="115"/>
      <c r="F964" s="81"/>
      <c r="G964" s="81"/>
      <c r="H964" s="81"/>
      <c r="I964" s="81"/>
    </row>
    <row r="965" ht="13.65" customHeight="1">
      <c r="A965" s="81"/>
      <c r="B965" s="81"/>
      <c r="C965" s="81"/>
      <c r="D965" s="81"/>
      <c r="E965" s="115"/>
      <c r="F965" s="81"/>
      <c r="G965" s="81"/>
      <c r="H965" s="81"/>
      <c r="I965" s="81"/>
    </row>
    <row r="966" ht="13.65" customHeight="1">
      <c r="A966" s="81"/>
      <c r="B966" s="81"/>
      <c r="C966" s="81"/>
      <c r="D966" s="81"/>
      <c r="E966" s="115"/>
      <c r="F966" s="81"/>
      <c r="G966" s="81"/>
      <c r="H966" s="81"/>
      <c r="I966" s="81"/>
    </row>
    <row r="967" ht="13.65" customHeight="1">
      <c r="A967" s="81"/>
      <c r="B967" s="81"/>
      <c r="C967" s="81"/>
      <c r="D967" s="81"/>
      <c r="E967" s="115"/>
      <c r="F967" s="81"/>
      <c r="G967" s="81"/>
      <c r="H967" s="81"/>
      <c r="I967" s="81"/>
    </row>
    <row r="968" ht="13.65" customHeight="1">
      <c r="A968" s="81"/>
      <c r="B968" s="81"/>
      <c r="C968" s="81"/>
      <c r="D968" s="81"/>
      <c r="E968" s="115"/>
      <c r="F968" s="81"/>
      <c r="G968" s="81"/>
      <c r="H968" s="81"/>
      <c r="I968" s="81"/>
    </row>
    <row r="969" ht="13.65" customHeight="1">
      <c r="A969" s="81"/>
      <c r="B969" s="81"/>
      <c r="C969" s="81"/>
      <c r="D969" s="81"/>
      <c r="E969" s="115"/>
      <c r="F969" s="81"/>
      <c r="G969" s="81"/>
      <c r="H969" s="81"/>
      <c r="I969" s="81"/>
    </row>
    <row r="970" ht="13.65" customHeight="1">
      <c r="A970" s="81"/>
      <c r="B970" s="81"/>
      <c r="C970" s="81"/>
      <c r="D970" s="81"/>
      <c r="E970" s="115"/>
      <c r="F970" s="81"/>
      <c r="G970" s="81"/>
      <c r="H970" s="81"/>
      <c r="I970" s="81"/>
    </row>
    <row r="971" ht="13.65" customHeight="1">
      <c r="A971" s="81"/>
      <c r="B971" s="81"/>
      <c r="C971" s="81"/>
      <c r="D971" s="81"/>
      <c r="E971" s="115"/>
      <c r="F971" s="81"/>
      <c r="G971" s="81"/>
      <c r="H971" s="81"/>
      <c r="I971" s="81"/>
    </row>
    <row r="972" ht="13.65" customHeight="1">
      <c r="A972" s="81"/>
      <c r="B972" s="81"/>
      <c r="C972" s="81"/>
      <c r="D972" s="81"/>
      <c r="E972" s="115"/>
      <c r="F972" s="81"/>
      <c r="G972" s="81"/>
      <c r="H972" s="81"/>
      <c r="I972" s="81"/>
    </row>
    <row r="973" ht="13.65" customHeight="1">
      <c r="A973" s="81"/>
      <c r="B973" s="81"/>
      <c r="C973" s="81"/>
      <c r="D973" s="81"/>
      <c r="E973" s="115"/>
      <c r="F973" s="81"/>
      <c r="G973" s="81"/>
      <c r="H973" s="81"/>
      <c r="I973" s="81"/>
    </row>
    <row r="974" ht="13.65" customHeight="1">
      <c r="A974" s="81"/>
      <c r="B974" s="81"/>
      <c r="C974" s="81"/>
      <c r="D974" s="81"/>
      <c r="E974" s="115"/>
      <c r="F974" s="81"/>
      <c r="G974" s="81"/>
      <c r="H974" s="81"/>
      <c r="I974" s="81"/>
    </row>
    <row r="975" ht="13.65" customHeight="1">
      <c r="A975" s="81"/>
      <c r="B975" s="81"/>
      <c r="C975" s="81"/>
      <c r="D975" s="81"/>
      <c r="E975" s="115"/>
      <c r="F975" s="81"/>
      <c r="G975" s="81"/>
      <c r="H975" s="81"/>
      <c r="I975" s="81"/>
    </row>
    <row r="976" ht="13.65" customHeight="1">
      <c r="A976" s="81"/>
      <c r="B976" s="81"/>
      <c r="C976" s="81"/>
      <c r="D976" s="81"/>
      <c r="E976" s="115"/>
      <c r="F976" s="81"/>
      <c r="G976" s="81"/>
      <c r="H976" s="81"/>
      <c r="I976" s="81"/>
    </row>
    <row r="977" ht="13.65" customHeight="1">
      <c r="A977" s="81"/>
      <c r="B977" s="81"/>
      <c r="C977" s="81"/>
      <c r="D977" s="81"/>
      <c r="E977" s="115"/>
      <c r="F977" s="81"/>
      <c r="G977" s="81"/>
      <c r="H977" s="81"/>
      <c r="I977" s="81"/>
    </row>
    <row r="978" ht="13.65" customHeight="1">
      <c r="A978" s="81"/>
      <c r="B978" s="81"/>
      <c r="C978" s="81"/>
      <c r="D978" s="81"/>
      <c r="E978" s="115"/>
      <c r="F978" s="81"/>
      <c r="G978" s="81"/>
      <c r="H978" s="81"/>
      <c r="I978" s="81"/>
    </row>
    <row r="979" ht="13.65" customHeight="1">
      <c r="A979" s="81"/>
      <c r="B979" s="81"/>
      <c r="C979" s="81"/>
      <c r="D979" s="81"/>
      <c r="E979" s="115"/>
      <c r="F979" s="81"/>
      <c r="G979" s="81"/>
      <c r="H979" s="81"/>
      <c r="I979" s="81"/>
    </row>
    <row r="980" ht="13.65" customHeight="1">
      <c r="A980" s="81"/>
      <c r="B980" s="81"/>
      <c r="C980" s="81"/>
      <c r="D980" s="81"/>
      <c r="E980" s="115"/>
      <c r="F980" s="81"/>
      <c r="G980" s="81"/>
      <c r="H980" s="81"/>
      <c r="I980" s="81"/>
    </row>
    <row r="981" ht="13.65" customHeight="1">
      <c r="A981" s="81"/>
      <c r="B981" s="81"/>
      <c r="C981" s="81"/>
      <c r="D981" s="81"/>
      <c r="E981" s="115"/>
      <c r="F981" s="81"/>
      <c r="G981" s="81"/>
      <c r="H981" s="81"/>
      <c r="I981" s="81"/>
    </row>
    <row r="982" ht="13.65" customHeight="1">
      <c r="A982" s="81"/>
      <c r="B982" s="81"/>
      <c r="C982" s="81"/>
      <c r="D982" s="81"/>
      <c r="E982" s="115"/>
      <c r="F982" s="81"/>
      <c r="G982" s="81"/>
      <c r="H982" s="81"/>
      <c r="I982" s="81"/>
    </row>
    <row r="983" ht="13.65" customHeight="1">
      <c r="A983" s="81"/>
      <c r="B983" s="81"/>
      <c r="C983" s="81"/>
      <c r="D983" s="81"/>
      <c r="E983" s="115"/>
      <c r="F983" s="81"/>
      <c r="G983" s="81"/>
      <c r="H983" s="81"/>
      <c r="I983" s="81"/>
    </row>
    <row r="984" ht="13.65" customHeight="1">
      <c r="A984" s="81"/>
      <c r="B984" s="81"/>
      <c r="C984" s="81"/>
      <c r="D984" s="81"/>
      <c r="E984" s="115"/>
      <c r="F984" s="81"/>
      <c r="G984" s="81"/>
      <c r="H984" s="81"/>
      <c r="I984" s="81"/>
    </row>
    <row r="985" ht="13.65" customHeight="1">
      <c r="A985" s="81"/>
      <c r="B985" s="81"/>
      <c r="C985" s="81"/>
      <c r="D985" s="81"/>
      <c r="E985" s="115"/>
      <c r="F985" s="81"/>
      <c r="G985" s="81"/>
      <c r="H985" s="81"/>
      <c r="I985" s="81"/>
    </row>
    <row r="986" ht="13.65" customHeight="1">
      <c r="A986" s="81"/>
      <c r="B986" s="81"/>
      <c r="C986" s="81"/>
      <c r="D986" s="81"/>
      <c r="E986" s="115"/>
      <c r="F986" s="81"/>
      <c r="G986" s="81"/>
      <c r="H986" s="81"/>
      <c r="I986" s="81"/>
    </row>
    <row r="987" ht="13.65" customHeight="1">
      <c r="A987" s="81"/>
      <c r="B987" s="81"/>
      <c r="C987" s="81"/>
      <c r="D987" s="81"/>
      <c r="E987" s="115"/>
      <c r="F987" s="81"/>
      <c r="G987" s="81"/>
      <c r="H987" s="81"/>
      <c r="I987" s="81"/>
    </row>
    <row r="988" ht="13.65" customHeight="1">
      <c r="A988" s="81"/>
      <c r="B988" s="81"/>
      <c r="C988" s="81"/>
      <c r="D988" s="81"/>
      <c r="E988" s="115"/>
      <c r="F988" s="81"/>
      <c r="G988" s="81"/>
      <c r="H988" s="81"/>
      <c r="I988" s="81"/>
    </row>
    <row r="989" ht="13.65" customHeight="1">
      <c r="A989" s="81"/>
      <c r="B989" s="81"/>
      <c r="C989" s="81"/>
      <c r="D989" s="81"/>
      <c r="E989" s="115"/>
      <c r="F989" s="81"/>
      <c r="G989" s="81"/>
      <c r="H989" s="81"/>
      <c r="I989" s="81"/>
    </row>
    <row r="990" ht="13.65" customHeight="1">
      <c r="A990" s="81"/>
      <c r="B990" s="81"/>
      <c r="C990" s="81"/>
      <c r="D990" s="81"/>
      <c r="E990" s="115"/>
      <c r="F990" s="81"/>
      <c r="G990" s="81"/>
      <c r="H990" s="81"/>
      <c r="I990" s="81"/>
    </row>
    <row r="991" ht="13.65" customHeight="1">
      <c r="A991" s="81"/>
      <c r="B991" s="81"/>
      <c r="C991" s="81"/>
      <c r="D991" s="81"/>
      <c r="E991" s="115"/>
      <c r="F991" s="81"/>
      <c r="G991" s="81"/>
      <c r="H991" s="81"/>
      <c r="I991" s="81"/>
    </row>
    <row r="992" ht="13.65" customHeight="1">
      <c r="A992" s="81"/>
      <c r="B992" s="81"/>
      <c r="C992" s="81"/>
      <c r="D992" s="81"/>
      <c r="E992" s="115"/>
      <c r="F992" s="81"/>
      <c r="G992" s="81"/>
      <c r="H992" s="81"/>
      <c r="I992" s="81"/>
    </row>
    <row r="993" ht="13.65" customHeight="1">
      <c r="A993" s="81"/>
      <c r="B993" s="81"/>
      <c r="C993" s="81"/>
      <c r="D993" s="81"/>
      <c r="E993" s="115"/>
      <c r="F993" s="81"/>
      <c r="G993" s="81"/>
      <c r="H993" s="81"/>
      <c r="I993" s="81"/>
    </row>
    <row r="994" ht="13.65" customHeight="1">
      <c r="A994" s="81"/>
      <c r="B994" s="81"/>
      <c r="C994" s="81"/>
      <c r="D994" s="81"/>
      <c r="E994" s="115"/>
      <c r="F994" s="81"/>
      <c r="G994" s="81"/>
      <c r="H994" s="81"/>
      <c r="I994" s="81"/>
    </row>
    <row r="995" ht="13.65" customHeight="1">
      <c r="A995" s="81"/>
      <c r="B995" s="81"/>
      <c r="C995" s="81"/>
      <c r="D995" s="81"/>
      <c r="E995" s="115"/>
      <c r="F995" s="81"/>
      <c r="G995" s="81"/>
      <c r="H995" s="81"/>
      <c r="I995" s="81"/>
    </row>
    <row r="996" ht="13.65" customHeight="1">
      <c r="A996" s="81"/>
      <c r="B996" s="81"/>
      <c r="C996" s="81"/>
      <c r="D996" s="81"/>
      <c r="E996" s="115"/>
      <c r="F996" s="81"/>
      <c r="G996" s="81"/>
      <c r="H996" s="81"/>
      <c r="I996" s="81"/>
    </row>
    <row r="997" ht="13.65" customHeight="1">
      <c r="A997" s="81"/>
      <c r="B997" s="81"/>
      <c r="C997" s="81"/>
      <c r="D997" s="81"/>
      <c r="E997" s="115"/>
      <c r="F997" s="81"/>
      <c r="G997" s="81"/>
      <c r="H997" s="81"/>
      <c r="I997" s="81"/>
    </row>
    <row r="998" ht="13.65" customHeight="1">
      <c r="A998" s="81"/>
      <c r="B998" s="81"/>
      <c r="C998" s="81"/>
      <c r="D998" s="81"/>
      <c r="E998" s="115"/>
      <c r="F998" s="81"/>
      <c r="G998" s="81"/>
      <c r="H998" s="81"/>
      <c r="I998" s="81"/>
    </row>
    <row r="999" ht="13.65" customHeight="1">
      <c r="A999" s="81"/>
      <c r="B999" s="81"/>
      <c r="C999" s="81"/>
      <c r="D999" s="81"/>
      <c r="E999" s="115"/>
      <c r="F999" s="81"/>
      <c r="G999" s="81"/>
      <c r="H999" s="81"/>
      <c r="I999" s="81"/>
    </row>
    <row r="1000" ht="13.65" customHeight="1">
      <c r="A1000" s="81"/>
      <c r="B1000" s="81"/>
      <c r="C1000" s="81"/>
      <c r="D1000" s="81"/>
      <c r="E1000" s="115"/>
      <c r="F1000" s="81"/>
      <c r="G1000" s="81"/>
      <c r="H1000" s="81"/>
      <c r="I1000" s="81"/>
    </row>
    <row r="1001" ht="13.65" customHeight="1">
      <c r="A1001" s="81"/>
      <c r="B1001" s="81"/>
      <c r="C1001" s="81"/>
      <c r="D1001" s="81"/>
      <c r="E1001" s="115"/>
      <c r="F1001" s="81"/>
      <c r="G1001" s="81"/>
      <c r="H1001" s="81"/>
      <c r="I1001" s="81"/>
    </row>
    <row r="1002" ht="13.65" customHeight="1">
      <c r="A1002" s="81"/>
      <c r="B1002" s="81"/>
      <c r="C1002" s="81"/>
      <c r="D1002" s="81"/>
      <c r="E1002" s="115"/>
      <c r="F1002" s="81"/>
      <c r="G1002" s="81"/>
      <c r="H1002" s="81"/>
      <c r="I1002" s="81"/>
    </row>
    <row r="1003" ht="13.65" customHeight="1">
      <c r="A1003" s="81"/>
      <c r="B1003" s="81"/>
      <c r="C1003" s="81"/>
      <c r="D1003" s="81"/>
      <c r="E1003" s="115"/>
      <c r="F1003" s="81"/>
      <c r="G1003" s="81"/>
      <c r="H1003" s="81"/>
      <c r="I1003" s="81"/>
    </row>
    <row r="1004" ht="13.65" customHeight="1">
      <c r="A1004" s="81"/>
      <c r="B1004" s="81"/>
      <c r="C1004" s="81"/>
      <c r="D1004" s="81"/>
      <c r="E1004" s="115"/>
      <c r="F1004" s="81"/>
      <c r="G1004" s="81"/>
      <c r="H1004" s="81"/>
      <c r="I1004" s="81"/>
    </row>
    <row r="1005" ht="13.65" customHeight="1">
      <c r="A1005" s="81"/>
      <c r="B1005" s="81"/>
      <c r="C1005" s="81"/>
      <c r="D1005" s="81"/>
      <c r="E1005" s="115"/>
      <c r="F1005" s="81"/>
      <c r="G1005" s="81"/>
      <c r="H1005" s="81"/>
      <c r="I1005" s="81"/>
    </row>
    <row r="1006" ht="13.65" customHeight="1">
      <c r="A1006" s="81"/>
      <c r="B1006" s="81"/>
      <c r="C1006" s="81"/>
      <c r="D1006" s="81"/>
      <c r="E1006" s="115"/>
      <c r="F1006" s="81"/>
      <c r="G1006" s="81"/>
      <c r="H1006" s="81"/>
      <c r="I1006" s="81"/>
    </row>
    <row r="1007" ht="13.65" customHeight="1">
      <c r="A1007" s="81"/>
      <c r="B1007" s="81"/>
      <c r="C1007" s="81"/>
      <c r="D1007" s="81"/>
      <c r="E1007" s="115"/>
      <c r="F1007" s="81"/>
      <c r="G1007" s="81"/>
      <c r="H1007" s="81"/>
      <c r="I1007" s="81"/>
    </row>
    <row r="1008" ht="13.65" customHeight="1">
      <c r="A1008" s="81"/>
      <c r="B1008" s="81"/>
      <c r="C1008" s="81"/>
      <c r="D1008" s="81"/>
      <c r="E1008" s="115"/>
      <c r="F1008" s="81"/>
      <c r="G1008" s="81"/>
      <c r="H1008" s="81"/>
      <c r="I1008" s="81"/>
    </row>
    <row r="1009" ht="13.65" customHeight="1">
      <c r="A1009" s="81"/>
      <c r="B1009" s="81"/>
      <c r="C1009" s="81"/>
      <c r="D1009" s="81"/>
      <c r="E1009" s="115"/>
      <c r="F1009" s="81"/>
      <c r="G1009" s="81"/>
      <c r="H1009" s="81"/>
      <c r="I1009" s="81"/>
    </row>
    <row r="1010" ht="13.65" customHeight="1">
      <c r="A1010" s="81"/>
      <c r="B1010" s="81"/>
      <c r="C1010" s="81"/>
      <c r="D1010" s="81"/>
      <c r="E1010" s="115"/>
      <c r="F1010" s="81"/>
      <c r="G1010" s="81"/>
      <c r="H1010" s="81"/>
      <c r="I1010" s="81"/>
    </row>
    <row r="1011" ht="13.65" customHeight="1">
      <c r="A1011" s="81"/>
      <c r="B1011" s="81"/>
      <c r="C1011" s="81"/>
      <c r="D1011" s="81"/>
      <c r="E1011" s="115"/>
      <c r="F1011" s="81"/>
      <c r="G1011" s="81"/>
      <c r="H1011" s="81"/>
      <c r="I1011" s="81"/>
    </row>
    <row r="1012" ht="13.65" customHeight="1">
      <c r="A1012" s="81"/>
      <c r="B1012" s="81"/>
      <c r="C1012" s="81"/>
      <c r="D1012" s="81"/>
      <c r="E1012" s="115"/>
      <c r="F1012" s="81"/>
      <c r="G1012" s="81"/>
      <c r="H1012" s="81"/>
      <c r="I1012" s="81"/>
    </row>
    <row r="1013" ht="13.65" customHeight="1">
      <c r="A1013" s="81"/>
      <c r="B1013" s="81"/>
      <c r="C1013" s="81"/>
      <c r="D1013" s="81"/>
      <c r="E1013" s="115"/>
      <c r="F1013" s="81"/>
      <c r="G1013" s="81"/>
      <c r="H1013" s="81"/>
      <c r="I1013" s="81"/>
    </row>
    <row r="1014" ht="13.65" customHeight="1">
      <c r="A1014" s="81"/>
      <c r="B1014" s="81"/>
      <c r="C1014" s="81"/>
      <c r="D1014" s="81"/>
      <c r="E1014" s="115"/>
      <c r="F1014" s="81"/>
      <c r="G1014" s="81"/>
      <c r="H1014" s="81"/>
      <c r="I1014" s="81"/>
    </row>
    <row r="1015" ht="13.65" customHeight="1">
      <c r="A1015" s="81"/>
      <c r="B1015" s="81"/>
      <c r="C1015" s="81"/>
      <c r="D1015" s="81"/>
      <c r="E1015" s="115"/>
      <c r="F1015" s="81"/>
      <c r="G1015" s="81"/>
      <c r="H1015" s="81"/>
      <c r="I1015" s="81"/>
    </row>
    <row r="1016" ht="13.65" customHeight="1">
      <c r="A1016" s="81"/>
      <c r="B1016" s="81"/>
      <c r="C1016" s="81"/>
      <c r="D1016" s="81"/>
      <c r="E1016" s="115"/>
      <c r="F1016" s="81"/>
      <c r="G1016" s="81"/>
      <c r="H1016" s="81"/>
      <c r="I1016" s="81"/>
    </row>
    <row r="1017" ht="13.65" customHeight="1">
      <c r="A1017" s="81"/>
      <c r="B1017" s="81"/>
      <c r="C1017" s="81"/>
      <c r="D1017" s="81"/>
      <c r="E1017" s="115"/>
      <c r="F1017" s="81"/>
      <c r="G1017" s="81"/>
      <c r="H1017" s="81"/>
      <c r="I1017" s="81"/>
    </row>
    <row r="1018" ht="13.65" customHeight="1">
      <c r="A1018" s="81"/>
      <c r="B1018" s="81"/>
      <c r="C1018" s="81"/>
      <c r="D1018" s="81"/>
      <c r="E1018" s="115"/>
      <c r="F1018" s="81"/>
      <c r="G1018" s="81"/>
      <c r="H1018" s="81"/>
      <c r="I1018" s="81"/>
    </row>
    <row r="1019" ht="13.65" customHeight="1">
      <c r="A1019" s="81"/>
      <c r="B1019" s="81"/>
      <c r="C1019" s="81"/>
      <c r="D1019" s="81"/>
      <c r="E1019" s="115"/>
      <c r="F1019" s="81"/>
      <c r="G1019" s="81"/>
      <c r="H1019" s="81"/>
      <c r="I1019" s="81"/>
    </row>
    <row r="1020" ht="13.65" customHeight="1">
      <c r="A1020" s="81"/>
      <c r="B1020" s="81"/>
      <c r="C1020" s="81"/>
      <c r="D1020" s="81"/>
      <c r="E1020" s="115"/>
      <c r="F1020" s="81"/>
      <c r="G1020" s="81"/>
      <c r="H1020" s="81"/>
      <c r="I1020" s="81"/>
    </row>
    <row r="1021" ht="13.65" customHeight="1">
      <c r="A1021" s="81"/>
      <c r="B1021" s="81"/>
      <c r="C1021" s="81"/>
      <c r="D1021" s="81"/>
      <c r="E1021" s="115"/>
      <c r="F1021" s="81"/>
      <c r="G1021" s="81"/>
      <c r="H1021" s="81"/>
      <c r="I1021" s="81"/>
    </row>
    <row r="1022" ht="13.65" customHeight="1">
      <c r="A1022" s="81"/>
      <c r="B1022" s="81"/>
      <c r="C1022" s="81"/>
      <c r="D1022" s="81"/>
      <c r="E1022" s="115"/>
      <c r="F1022" s="81"/>
      <c r="G1022" s="81"/>
      <c r="H1022" s="81"/>
      <c r="I1022" s="81"/>
    </row>
    <row r="1023" ht="13.65" customHeight="1">
      <c r="A1023" s="81"/>
      <c r="B1023" s="81"/>
      <c r="C1023" s="81"/>
      <c r="D1023" s="81"/>
      <c r="E1023" s="115"/>
      <c r="F1023" s="81"/>
      <c r="G1023" s="81"/>
      <c r="H1023" s="81"/>
      <c r="I1023" s="81"/>
    </row>
    <row r="1024" ht="13.65" customHeight="1">
      <c r="A1024" s="81"/>
      <c r="B1024" s="81"/>
      <c r="C1024" s="81"/>
      <c r="D1024" s="81"/>
      <c r="E1024" s="115"/>
      <c r="F1024" s="81"/>
      <c r="G1024" s="81"/>
      <c r="H1024" s="81"/>
      <c r="I1024" s="81"/>
    </row>
    <row r="1025" ht="13.65" customHeight="1">
      <c r="A1025" s="81"/>
      <c r="B1025" s="81"/>
      <c r="C1025" s="81"/>
      <c r="D1025" s="81"/>
      <c r="E1025" s="115"/>
      <c r="F1025" s="81"/>
      <c r="G1025" s="81"/>
      <c r="H1025" s="81"/>
      <c r="I1025" s="81"/>
    </row>
    <row r="1026" ht="13.65" customHeight="1">
      <c r="A1026" s="81"/>
      <c r="B1026" s="81"/>
      <c r="C1026" s="81"/>
      <c r="D1026" s="81"/>
      <c r="E1026" s="115"/>
      <c r="F1026" s="81"/>
      <c r="G1026" s="81"/>
      <c r="H1026" s="81"/>
      <c r="I1026" s="81"/>
    </row>
    <row r="1027" ht="13.65" customHeight="1">
      <c r="A1027" s="81"/>
      <c r="B1027" s="81"/>
      <c r="C1027" s="81"/>
      <c r="D1027" s="81"/>
      <c r="E1027" s="115"/>
      <c r="F1027" s="81"/>
      <c r="G1027" s="81"/>
      <c r="H1027" s="81"/>
      <c r="I1027" s="81"/>
    </row>
    <row r="1028" ht="13.65" customHeight="1">
      <c r="A1028" s="81"/>
      <c r="B1028" s="81"/>
      <c r="C1028" s="81"/>
      <c r="D1028" s="81"/>
      <c r="E1028" s="115"/>
      <c r="F1028" s="81"/>
      <c r="G1028" s="81"/>
      <c r="H1028" s="81"/>
      <c r="I1028" s="81"/>
    </row>
    <row r="1029" ht="13.65" customHeight="1">
      <c r="A1029" s="81"/>
      <c r="B1029" s="81"/>
      <c r="C1029" s="81"/>
      <c r="D1029" s="81"/>
      <c r="E1029" s="115"/>
      <c r="F1029" s="81"/>
      <c r="G1029" s="81"/>
      <c r="H1029" s="81"/>
      <c r="I1029" s="81"/>
    </row>
    <row r="1030" ht="13.65" customHeight="1">
      <c r="A1030" s="81"/>
      <c r="B1030" s="81"/>
      <c r="C1030" s="81"/>
      <c r="D1030" s="81"/>
      <c r="E1030" s="115"/>
      <c r="F1030" s="81"/>
      <c r="G1030" s="81"/>
      <c r="H1030" s="81"/>
      <c r="I1030" s="81"/>
    </row>
    <row r="1031" ht="13.65" customHeight="1">
      <c r="A1031" s="81"/>
      <c r="B1031" s="81"/>
      <c r="C1031" s="81"/>
      <c r="D1031" s="81"/>
      <c r="E1031" s="115"/>
      <c r="F1031" s="81"/>
      <c r="G1031" s="81"/>
      <c r="H1031" s="81"/>
      <c r="I1031" s="81"/>
    </row>
    <row r="1032" ht="13.65" customHeight="1">
      <c r="A1032" s="81"/>
      <c r="B1032" s="81"/>
      <c r="C1032" s="81"/>
      <c r="D1032" s="81"/>
      <c r="E1032" s="115"/>
      <c r="F1032" s="81"/>
      <c r="G1032" s="81"/>
      <c r="H1032" s="81"/>
      <c r="I1032" s="81"/>
    </row>
    <row r="1033" ht="13.65" customHeight="1">
      <c r="A1033" s="81"/>
      <c r="B1033" s="81"/>
      <c r="C1033" s="81"/>
      <c r="D1033" s="81"/>
      <c r="E1033" s="115"/>
      <c r="F1033" s="81"/>
      <c r="G1033" s="81"/>
      <c r="H1033" s="81"/>
      <c r="I1033" s="81"/>
    </row>
    <row r="1034" ht="13.65" customHeight="1">
      <c r="A1034" s="81"/>
      <c r="B1034" s="81"/>
      <c r="C1034" s="81"/>
      <c r="D1034" s="81"/>
      <c r="E1034" s="115"/>
      <c r="F1034" s="81"/>
      <c r="G1034" s="81"/>
      <c r="H1034" s="81"/>
      <c r="I1034" s="81"/>
    </row>
    <row r="1035" ht="13.65" customHeight="1">
      <c r="A1035" s="81"/>
      <c r="B1035" s="81"/>
      <c r="C1035" s="81"/>
      <c r="D1035" s="81"/>
      <c r="E1035" s="115"/>
      <c r="F1035" s="81"/>
      <c r="G1035" s="81"/>
      <c r="H1035" s="81"/>
      <c r="I1035" s="81"/>
    </row>
    <row r="1036" ht="13.65" customHeight="1">
      <c r="A1036" s="81"/>
      <c r="B1036" s="81"/>
      <c r="C1036" s="81"/>
      <c r="D1036" s="81"/>
      <c r="E1036" s="115"/>
      <c r="F1036" s="81"/>
      <c r="G1036" s="81"/>
      <c r="H1036" s="81"/>
      <c r="I1036" s="81"/>
    </row>
    <row r="1037" ht="13.65" customHeight="1">
      <c r="A1037" s="81"/>
      <c r="B1037" s="81"/>
      <c r="C1037" s="81"/>
      <c r="D1037" s="81"/>
      <c r="E1037" s="115"/>
      <c r="F1037" s="81"/>
      <c r="G1037" s="81"/>
      <c r="H1037" s="81"/>
      <c r="I1037" s="81"/>
    </row>
    <row r="1038" ht="13.65" customHeight="1">
      <c r="A1038" s="81"/>
      <c r="B1038" s="81"/>
      <c r="C1038" s="81"/>
      <c r="D1038" s="81"/>
      <c r="E1038" s="115"/>
      <c r="F1038" s="81"/>
      <c r="G1038" s="81"/>
      <c r="H1038" s="81"/>
      <c r="I1038" s="81"/>
    </row>
    <row r="1039" ht="13.65" customHeight="1">
      <c r="A1039" s="81"/>
      <c r="B1039" s="81"/>
      <c r="C1039" s="81"/>
      <c r="D1039" s="81"/>
      <c r="E1039" s="115"/>
      <c r="F1039" s="81"/>
      <c r="G1039" s="81"/>
      <c r="H1039" s="81"/>
      <c r="I1039" s="81"/>
    </row>
    <row r="1040" ht="13.65" customHeight="1">
      <c r="A1040" s="81"/>
      <c r="B1040" s="81"/>
      <c r="C1040" s="81"/>
      <c r="D1040" s="81"/>
      <c r="E1040" s="115"/>
      <c r="F1040" s="81"/>
      <c r="G1040" s="81"/>
      <c r="H1040" s="81"/>
      <c r="I1040" s="81"/>
    </row>
    <row r="1041" ht="13.65" customHeight="1">
      <c r="A1041" s="81"/>
      <c r="B1041" s="81"/>
      <c r="C1041" s="81"/>
      <c r="D1041" s="81"/>
      <c r="E1041" s="115"/>
      <c r="F1041" s="81"/>
      <c r="G1041" s="81"/>
      <c r="H1041" s="81"/>
      <c r="I1041" s="81"/>
    </row>
    <row r="1042" ht="13.65" customHeight="1">
      <c r="A1042" s="81"/>
      <c r="B1042" s="81"/>
      <c r="C1042" s="81"/>
      <c r="D1042" s="81"/>
      <c r="E1042" s="115"/>
      <c r="F1042" s="81"/>
      <c r="G1042" s="81"/>
      <c r="H1042" s="81"/>
      <c r="I1042" s="81"/>
    </row>
    <row r="1043" ht="13.65" customHeight="1">
      <c r="A1043" s="81"/>
      <c r="B1043" s="81"/>
      <c r="C1043" s="81"/>
      <c r="D1043" s="81"/>
      <c r="E1043" s="115"/>
      <c r="F1043" s="81"/>
      <c r="G1043" s="81"/>
      <c r="H1043" s="81"/>
      <c r="I1043" s="81"/>
    </row>
    <row r="1044" ht="13.65" customHeight="1">
      <c r="A1044" s="81"/>
      <c r="B1044" s="81"/>
      <c r="C1044" s="81"/>
      <c r="D1044" s="81"/>
      <c r="E1044" s="115"/>
      <c r="F1044" s="81"/>
      <c r="G1044" s="81"/>
      <c r="H1044" s="81"/>
      <c r="I1044" s="81"/>
    </row>
    <row r="1045" ht="13.65" customHeight="1">
      <c r="A1045" s="81"/>
      <c r="B1045" s="81"/>
      <c r="C1045" s="81"/>
      <c r="D1045" s="81"/>
      <c r="E1045" s="115"/>
      <c r="F1045" s="81"/>
      <c r="G1045" s="81"/>
      <c r="H1045" s="81"/>
      <c r="I1045" s="81"/>
    </row>
    <row r="1046" ht="13.65" customHeight="1">
      <c r="A1046" s="81"/>
      <c r="B1046" s="81"/>
      <c r="C1046" s="81"/>
      <c r="D1046" s="81"/>
      <c r="E1046" s="115"/>
      <c r="F1046" s="81"/>
      <c r="G1046" s="81"/>
      <c r="H1046" s="81"/>
      <c r="I1046" s="81"/>
    </row>
    <row r="1047" ht="13.65" customHeight="1">
      <c r="A1047" s="81"/>
      <c r="B1047" s="81"/>
      <c r="C1047" s="81"/>
      <c r="D1047" s="81"/>
      <c r="E1047" s="115"/>
      <c r="F1047" s="81"/>
      <c r="G1047" s="81"/>
      <c r="H1047" s="81"/>
      <c r="I1047" s="81"/>
    </row>
    <row r="1048" ht="13.65" customHeight="1">
      <c r="A1048" s="81"/>
      <c r="B1048" s="81"/>
      <c r="C1048" s="81"/>
      <c r="D1048" s="81"/>
      <c r="E1048" s="115"/>
      <c r="F1048" s="81"/>
      <c r="G1048" s="81"/>
      <c r="H1048" s="81"/>
      <c r="I1048" s="81"/>
    </row>
    <row r="1049" ht="13.65" customHeight="1">
      <c r="A1049" s="81"/>
      <c r="B1049" s="81"/>
      <c r="C1049" s="81"/>
      <c r="D1049" s="81"/>
      <c r="E1049" s="115"/>
      <c r="F1049" s="81"/>
      <c r="G1049" s="81"/>
      <c r="H1049" s="81"/>
      <c r="I1049" s="81"/>
    </row>
    <row r="1050" ht="13.65" customHeight="1">
      <c r="A1050" s="81"/>
      <c r="B1050" s="81"/>
      <c r="C1050" s="81"/>
      <c r="D1050" s="81"/>
      <c r="E1050" s="115"/>
      <c r="F1050" s="81"/>
      <c r="G1050" s="81"/>
      <c r="H1050" s="81"/>
      <c r="I1050" s="81"/>
    </row>
    <row r="1051" ht="13.65" customHeight="1">
      <c r="A1051" s="81"/>
      <c r="B1051" s="81"/>
      <c r="C1051" s="81"/>
      <c r="D1051" s="81"/>
      <c r="E1051" s="115"/>
      <c r="F1051" s="81"/>
      <c r="G1051" s="81"/>
      <c r="H1051" s="81"/>
      <c r="I1051" s="81"/>
    </row>
    <row r="1052" ht="13.65" customHeight="1">
      <c r="A1052" s="81"/>
      <c r="B1052" s="81"/>
      <c r="C1052" s="81"/>
      <c r="D1052" s="81"/>
      <c r="E1052" s="115"/>
      <c r="F1052" s="81"/>
      <c r="G1052" s="81"/>
      <c r="H1052" s="81"/>
      <c r="I1052" s="81"/>
    </row>
    <row r="1053" ht="13.65" customHeight="1">
      <c r="A1053" s="81"/>
      <c r="B1053" s="81"/>
      <c r="C1053" s="81"/>
      <c r="D1053" s="81"/>
      <c r="E1053" s="115"/>
      <c r="F1053" s="81"/>
      <c r="G1053" s="81"/>
      <c r="H1053" s="81"/>
      <c r="I1053" s="81"/>
    </row>
    <row r="1054" ht="13.65" customHeight="1">
      <c r="A1054" s="81"/>
      <c r="B1054" s="81"/>
      <c r="C1054" s="81"/>
      <c r="D1054" s="81"/>
      <c r="E1054" s="115"/>
      <c r="F1054" s="81"/>
      <c r="G1054" s="81"/>
      <c r="H1054" s="81"/>
      <c r="I1054" s="81"/>
    </row>
    <row r="1055" ht="13.65" customHeight="1">
      <c r="A1055" s="81"/>
      <c r="B1055" s="81"/>
      <c r="C1055" s="81"/>
      <c r="D1055" s="81"/>
      <c r="E1055" s="115"/>
      <c r="F1055" s="81"/>
      <c r="G1055" s="81"/>
      <c r="H1055" s="81"/>
      <c r="I1055" s="81"/>
    </row>
    <row r="1056" ht="13.65" customHeight="1">
      <c r="A1056" s="81"/>
      <c r="B1056" s="81"/>
      <c r="C1056" s="81"/>
      <c r="D1056" s="81"/>
      <c r="E1056" s="115"/>
      <c r="F1056" s="81"/>
      <c r="G1056" s="81"/>
      <c r="H1056" s="81"/>
      <c r="I1056" s="81"/>
    </row>
    <row r="1057" ht="13.65" customHeight="1">
      <c r="A1057" s="81"/>
      <c r="B1057" s="81"/>
      <c r="C1057" s="81"/>
      <c r="D1057" s="81"/>
      <c r="E1057" s="115"/>
      <c r="F1057" s="81"/>
      <c r="G1057" s="81"/>
      <c r="H1057" s="81"/>
      <c r="I1057" s="81"/>
    </row>
    <row r="1058" ht="13.65" customHeight="1">
      <c r="A1058" s="81"/>
      <c r="B1058" s="81"/>
      <c r="C1058" s="81"/>
      <c r="D1058" s="81"/>
      <c r="E1058" s="115"/>
      <c r="F1058" s="81"/>
      <c r="G1058" s="81"/>
      <c r="H1058" s="81"/>
      <c r="I1058" s="81"/>
    </row>
    <row r="1059" ht="13.65" customHeight="1">
      <c r="A1059" s="81"/>
      <c r="B1059" s="81"/>
      <c r="C1059" s="81"/>
      <c r="D1059" s="81"/>
      <c r="E1059" s="115"/>
      <c r="F1059" s="81"/>
      <c r="G1059" s="81"/>
      <c r="H1059" s="81"/>
      <c r="I1059" s="81"/>
    </row>
    <row r="1060" ht="13.65" customHeight="1">
      <c r="A1060" s="81"/>
      <c r="B1060" s="81"/>
      <c r="C1060" s="81"/>
      <c r="D1060" s="81"/>
      <c r="E1060" s="115"/>
      <c r="F1060" s="81"/>
      <c r="G1060" s="81"/>
      <c r="H1060" s="81"/>
      <c r="I1060" s="81"/>
    </row>
    <row r="1061" ht="13.65" customHeight="1">
      <c r="A1061" s="81"/>
      <c r="B1061" s="81"/>
      <c r="C1061" s="81"/>
      <c r="D1061" s="81"/>
      <c r="E1061" s="115"/>
      <c r="F1061" s="81"/>
      <c r="G1061" s="81"/>
      <c r="H1061" s="81"/>
      <c r="I1061" s="81"/>
    </row>
    <row r="1062" ht="13.65" customHeight="1">
      <c r="A1062" s="81"/>
      <c r="B1062" s="81"/>
      <c r="C1062" s="81"/>
      <c r="D1062" s="81"/>
      <c r="E1062" s="115"/>
      <c r="F1062" s="81"/>
      <c r="G1062" s="81"/>
      <c r="H1062" s="81"/>
      <c r="I1062" s="81"/>
    </row>
    <row r="1063" ht="13.65" customHeight="1">
      <c r="A1063" s="81"/>
      <c r="B1063" s="81"/>
      <c r="C1063" s="81"/>
      <c r="D1063" s="81"/>
      <c r="E1063" s="115"/>
      <c r="F1063" s="81"/>
      <c r="G1063" s="81"/>
      <c r="H1063" s="81"/>
      <c r="I1063" s="81"/>
    </row>
    <row r="1064" ht="13.65" customHeight="1">
      <c r="A1064" s="81"/>
      <c r="B1064" s="81"/>
      <c r="C1064" s="81"/>
      <c r="D1064" s="81"/>
      <c r="E1064" s="115"/>
      <c r="F1064" s="81"/>
      <c r="G1064" s="81"/>
      <c r="H1064" s="81"/>
      <c r="I1064" s="81"/>
    </row>
    <row r="1065" ht="13.65" customHeight="1">
      <c r="A1065" s="81"/>
      <c r="B1065" s="81"/>
      <c r="C1065" s="81"/>
      <c r="D1065" s="81"/>
      <c r="E1065" s="115"/>
      <c r="F1065" s="81"/>
      <c r="G1065" s="81"/>
      <c r="H1065" s="81"/>
      <c r="I1065" s="81"/>
    </row>
    <row r="1066" ht="13.65" customHeight="1">
      <c r="A1066" s="81"/>
      <c r="B1066" s="81"/>
      <c r="C1066" s="81"/>
      <c r="D1066" s="81"/>
      <c r="E1066" s="115"/>
      <c r="F1066" s="81"/>
      <c r="G1066" s="81"/>
      <c r="H1066" s="81"/>
      <c r="I1066" s="81"/>
    </row>
    <row r="1067" ht="13.65" customHeight="1">
      <c r="A1067" s="81"/>
      <c r="B1067" s="81"/>
      <c r="C1067" s="81"/>
      <c r="D1067" s="81"/>
      <c r="E1067" s="115"/>
      <c r="F1067" s="81"/>
      <c r="G1067" s="81"/>
      <c r="H1067" s="81"/>
      <c r="I1067" s="81"/>
    </row>
    <row r="1068" ht="13.65" customHeight="1">
      <c r="A1068" s="81"/>
      <c r="B1068" s="81"/>
      <c r="C1068" s="81"/>
      <c r="D1068" s="81"/>
      <c r="E1068" s="115"/>
      <c r="F1068" s="81"/>
      <c r="G1068" s="81"/>
      <c r="H1068" s="81"/>
      <c r="I1068" s="81"/>
    </row>
    <row r="1069" ht="13.65" customHeight="1">
      <c r="A1069" s="81"/>
      <c r="B1069" s="81"/>
      <c r="C1069" s="81"/>
      <c r="D1069" s="81"/>
      <c r="E1069" s="115"/>
      <c r="F1069" s="81"/>
      <c r="G1069" s="81"/>
      <c r="H1069" s="81"/>
      <c r="I1069" s="81"/>
    </row>
    <row r="1070" ht="13.65" customHeight="1">
      <c r="A1070" s="81"/>
      <c r="B1070" s="81"/>
      <c r="C1070" s="81"/>
      <c r="D1070" s="81"/>
      <c r="E1070" s="115"/>
      <c r="F1070" s="81"/>
      <c r="G1070" s="81"/>
      <c r="H1070" s="81"/>
      <c r="I1070" s="81"/>
    </row>
    <row r="1071" ht="13.65" customHeight="1">
      <c r="A1071" s="81"/>
      <c r="B1071" s="81"/>
      <c r="C1071" s="81"/>
      <c r="D1071" s="81"/>
      <c r="E1071" s="115"/>
      <c r="F1071" s="81"/>
      <c r="G1071" s="81"/>
      <c r="H1071" s="81"/>
      <c r="I1071" s="81"/>
    </row>
    <row r="1072" ht="13.65" customHeight="1">
      <c r="A1072" s="81"/>
      <c r="B1072" s="81"/>
      <c r="C1072" s="81"/>
      <c r="D1072" s="81"/>
      <c r="E1072" s="115"/>
      <c r="F1072" s="81"/>
      <c r="G1072" s="81"/>
      <c r="H1072" s="81"/>
      <c r="I1072" s="81"/>
    </row>
    <row r="1073" ht="13.65" customHeight="1">
      <c r="A1073" s="81"/>
      <c r="B1073" s="81"/>
      <c r="C1073" s="81"/>
      <c r="D1073" s="81"/>
      <c r="E1073" s="115"/>
      <c r="F1073" s="81"/>
      <c r="G1073" s="81"/>
      <c r="H1073" s="81"/>
      <c r="I1073" s="81"/>
    </row>
    <row r="1074" ht="13.65" customHeight="1">
      <c r="A1074" s="81"/>
      <c r="B1074" s="81"/>
      <c r="C1074" s="81"/>
      <c r="D1074" s="81"/>
      <c r="E1074" s="115"/>
      <c r="F1074" s="81"/>
      <c r="G1074" s="81"/>
      <c r="H1074" s="81"/>
      <c r="I1074" s="81"/>
    </row>
    <row r="1075" ht="13.65" customHeight="1">
      <c r="A1075" s="81"/>
      <c r="B1075" s="81"/>
      <c r="C1075" s="81"/>
      <c r="D1075" s="81"/>
      <c r="E1075" s="115"/>
      <c r="F1075" s="81"/>
      <c r="G1075" s="81"/>
      <c r="H1075" s="81"/>
      <c r="I1075" s="81"/>
    </row>
    <row r="1076" ht="13.65" customHeight="1">
      <c r="A1076" s="81"/>
      <c r="B1076" s="81"/>
      <c r="C1076" s="81"/>
      <c r="D1076" s="81"/>
      <c r="E1076" s="115"/>
      <c r="F1076" s="81"/>
      <c r="G1076" s="81"/>
      <c r="H1076" s="81"/>
      <c r="I1076" s="81"/>
    </row>
    <row r="1077" ht="13.65" customHeight="1">
      <c r="A1077" s="81"/>
      <c r="B1077" s="81"/>
      <c r="C1077" s="81"/>
      <c r="D1077" s="81"/>
      <c r="E1077" s="115"/>
      <c r="F1077" s="81"/>
      <c r="G1077" s="81"/>
      <c r="H1077" s="81"/>
      <c r="I1077" s="81"/>
    </row>
    <row r="1078" ht="13.65" customHeight="1">
      <c r="A1078" s="81"/>
      <c r="B1078" s="81"/>
      <c r="C1078" s="81"/>
      <c r="D1078" s="81"/>
      <c r="E1078" s="115"/>
      <c r="F1078" s="81"/>
      <c r="G1078" s="81"/>
      <c r="H1078" s="81"/>
      <c r="I1078" s="81"/>
    </row>
    <row r="1079" ht="13.65" customHeight="1">
      <c r="A1079" s="81"/>
      <c r="B1079" s="81"/>
      <c r="C1079" s="81"/>
      <c r="D1079" s="81"/>
      <c r="E1079" s="115"/>
      <c r="F1079" s="81"/>
      <c r="G1079" s="81"/>
      <c r="H1079" s="81"/>
      <c r="I1079" s="81"/>
    </row>
    <row r="1080" ht="13.65" customHeight="1">
      <c r="A1080" s="81"/>
      <c r="B1080" s="81"/>
      <c r="C1080" s="81"/>
      <c r="D1080" s="81"/>
      <c r="E1080" s="115"/>
      <c r="F1080" s="81"/>
      <c r="G1080" s="81"/>
      <c r="H1080" s="81"/>
      <c r="I1080" s="81"/>
    </row>
    <row r="1081" ht="13.65" customHeight="1">
      <c r="A1081" s="81"/>
      <c r="B1081" s="81"/>
      <c r="C1081" s="81"/>
      <c r="D1081" s="81"/>
      <c r="E1081" s="115"/>
      <c r="F1081" s="81"/>
      <c r="G1081" s="81"/>
      <c r="H1081" s="81"/>
      <c r="I1081" s="81"/>
    </row>
    <row r="1082" ht="13.65" customHeight="1">
      <c r="A1082" s="81"/>
      <c r="B1082" s="81"/>
      <c r="C1082" s="81"/>
      <c r="D1082" s="81"/>
      <c r="E1082" s="115"/>
      <c r="F1082" s="81"/>
      <c r="G1082" s="81"/>
      <c r="H1082" s="81"/>
      <c r="I1082" s="81"/>
    </row>
    <row r="1083" ht="13.65" customHeight="1">
      <c r="A1083" s="81"/>
      <c r="B1083" s="81"/>
      <c r="C1083" s="81"/>
      <c r="D1083" s="81"/>
      <c r="E1083" s="115"/>
      <c r="F1083" s="81"/>
      <c r="G1083" s="81"/>
      <c r="H1083" s="81"/>
      <c r="I1083" s="81"/>
    </row>
    <row r="1084" ht="13.65" customHeight="1">
      <c r="A1084" s="81"/>
      <c r="B1084" s="81"/>
      <c r="C1084" s="81"/>
      <c r="D1084" s="81"/>
      <c r="E1084" s="115"/>
      <c r="F1084" s="81"/>
      <c r="G1084" s="81"/>
      <c r="H1084" s="81"/>
      <c r="I1084" s="81"/>
    </row>
    <row r="1085" ht="13.65" customHeight="1">
      <c r="A1085" s="81"/>
      <c r="B1085" s="81"/>
      <c r="C1085" s="81"/>
      <c r="D1085" s="81"/>
      <c r="E1085" s="115"/>
      <c r="F1085" s="81"/>
      <c r="G1085" s="81"/>
      <c r="H1085" s="81"/>
      <c r="I1085" s="81"/>
    </row>
    <row r="1086" ht="13.65" customHeight="1">
      <c r="A1086" s="81"/>
      <c r="B1086" s="81"/>
      <c r="C1086" s="81"/>
      <c r="D1086" s="81"/>
      <c r="E1086" s="115"/>
      <c r="F1086" s="81"/>
      <c r="G1086" s="81"/>
      <c r="H1086" s="81"/>
      <c r="I1086" s="81"/>
    </row>
    <row r="1087" ht="13.65" customHeight="1">
      <c r="A1087" s="81"/>
      <c r="B1087" s="81"/>
      <c r="C1087" s="81"/>
      <c r="D1087" s="81"/>
      <c r="E1087" s="115"/>
      <c r="F1087" s="81"/>
      <c r="G1087" s="81"/>
      <c r="H1087" s="81"/>
      <c r="I1087" s="81"/>
    </row>
    <row r="1088" ht="13.65" customHeight="1">
      <c r="A1088" s="81"/>
      <c r="B1088" s="81"/>
      <c r="C1088" s="81"/>
      <c r="D1088" s="81"/>
      <c r="E1088" s="115"/>
      <c r="F1088" s="81"/>
      <c r="G1088" s="81"/>
      <c r="H1088" s="81"/>
      <c r="I1088" s="81"/>
    </row>
    <row r="1089" ht="13.65" customHeight="1">
      <c r="A1089" s="81"/>
      <c r="B1089" s="81"/>
      <c r="C1089" s="81"/>
      <c r="D1089" s="81"/>
      <c r="E1089" s="115"/>
      <c r="F1089" s="81"/>
      <c r="G1089" s="81"/>
      <c r="H1089" s="81"/>
      <c r="I1089" s="81"/>
    </row>
    <row r="1090" ht="13.65" customHeight="1">
      <c r="A1090" s="81"/>
      <c r="B1090" s="81"/>
      <c r="C1090" s="81"/>
      <c r="D1090" s="81"/>
      <c r="E1090" s="115"/>
      <c r="F1090" s="81"/>
      <c r="G1090" s="81"/>
      <c r="H1090" s="81"/>
      <c r="I1090" s="81"/>
    </row>
    <row r="1091" ht="13.65" customHeight="1">
      <c r="A1091" s="81"/>
      <c r="B1091" s="81"/>
      <c r="C1091" s="81"/>
      <c r="D1091" s="81"/>
      <c r="E1091" s="115"/>
      <c r="F1091" s="81"/>
      <c r="G1091" s="81"/>
      <c r="H1091" s="81"/>
      <c r="I1091" s="81"/>
    </row>
    <row r="1092" ht="13.65" customHeight="1">
      <c r="A1092" s="81"/>
      <c r="B1092" s="81"/>
      <c r="C1092" s="81"/>
      <c r="D1092" s="81"/>
      <c r="E1092" s="115"/>
      <c r="F1092" s="81"/>
      <c r="G1092" s="81"/>
      <c r="H1092" s="81"/>
      <c r="I1092" s="81"/>
    </row>
    <row r="1093" ht="13.65" customHeight="1">
      <c r="A1093" s="81"/>
      <c r="B1093" s="81"/>
      <c r="C1093" s="81"/>
      <c r="D1093" s="81"/>
      <c r="E1093" s="115"/>
      <c r="F1093" s="81"/>
      <c r="G1093" s="81"/>
      <c r="H1093" s="81"/>
      <c r="I1093" s="81"/>
    </row>
    <row r="1094" ht="13.65" customHeight="1">
      <c r="A1094" s="81"/>
      <c r="B1094" s="81"/>
      <c r="C1094" s="81"/>
      <c r="D1094" s="81"/>
      <c r="E1094" s="115"/>
      <c r="F1094" s="81"/>
      <c r="G1094" s="81"/>
      <c r="H1094" s="81"/>
      <c r="I1094" s="81"/>
    </row>
    <row r="1095" ht="13.65" customHeight="1">
      <c r="A1095" s="81"/>
      <c r="B1095" s="81"/>
      <c r="C1095" s="81"/>
      <c r="D1095" s="81"/>
      <c r="E1095" s="115"/>
      <c r="F1095" s="81"/>
      <c r="G1095" s="81"/>
      <c r="H1095" s="81"/>
      <c r="I1095" s="81"/>
    </row>
    <row r="1096" ht="13.65" customHeight="1">
      <c r="A1096" s="81"/>
      <c r="B1096" s="81"/>
      <c r="C1096" s="81"/>
      <c r="D1096" s="81"/>
      <c r="E1096" s="115"/>
      <c r="F1096" s="81"/>
      <c r="G1096" s="81"/>
      <c r="H1096" s="81"/>
      <c r="I1096" s="81"/>
    </row>
    <row r="1097" ht="13.65" customHeight="1">
      <c r="A1097" s="81"/>
      <c r="B1097" s="81"/>
      <c r="C1097" s="81"/>
      <c r="D1097" s="81"/>
      <c r="E1097" s="115"/>
      <c r="F1097" s="81"/>
      <c r="G1097" s="81"/>
      <c r="H1097" s="81"/>
      <c r="I1097" s="81"/>
    </row>
    <row r="1098" ht="13.65" customHeight="1">
      <c r="A1098" s="81"/>
      <c r="B1098" s="81"/>
      <c r="C1098" s="81"/>
      <c r="D1098" s="81"/>
      <c r="E1098" s="115"/>
      <c r="F1098" s="81"/>
      <c r="G1098" s="81"/>
      <c r="H1098" s="81"/>
      <c r="I1098" s="81"/>
    </row>
    <row r="1099" ht="13.65" customHeight="1">
      <c r="A1099" s="81"/>
      <c r="B1099" s="81"/>
      <c r="C1099" s="81"/>
      <c r="D1099" s="81"/>
      <c r="E1099" s="115"/>
      <c r="F1099" s="81"/>
      <c r="G1099" s="81"/>
      <c r="H1099" s="81"/>
      <c r="I1099" s="81"/>
    </row>
    <row r="1100" ht="13.65" customHeight="1">
      <c r="A1100" s="81"/>
      <c r="B1100" s="81"/>
      <c r="C1100" s="81"/>
      <c r="D1100" s="81"/>
      <c r="E1100" s="115"/>
      <c r="F1100" s="81"/>
      <c r="G1100" s="81"/>
      <c r="H1100" s="81"/>
      <c r="I1100" s="81"/>
    </row>
    <row r="1101" ht="13.65" customHeight="1">
      <c r="A1101" s="81"/>
      <c r="B1101" s="81"/>
      <c r="C1101" s="81"/>
      <c r="D1101" s="81"/>
      <c r="E1101" s="115"/>
      <c r="F1101" s="81"/>
      <c r="G1101" s="81"/>
      <c r="H1101" s="81"/>
      <c r="I1101" s="81"/>
    </row>
    <row r="1102" ht="13.65" customHeight="1">
      <c r="A1102" s="81"/>
      <c r="B1102" s="81"/>
      <c r="C1102" s="81"/>
      <c r="D1102" s="81"/>
      <c r="E1102" s="115"/>
      <c r="F1102" s="81"/>
      <c r="G1102" s="81"/>
      <c r="H1102" s="81"/>
      <c r="I1102" s="81"/>
    </row>
    <row r="1103" ht="13.65" customHeight="1">
      <c r="A1103" s="81"/>
      <c r="B1103" s="81"/>
      <c r="C1103" s="81"/>
      <c r="D1103" s="81"/>
      <c r="E1103" s="115"/>
      <c r="F1103" s="81"/>
      <c r="G1103" s="81"/>
      <c r="H1103" s="81"/>
      <c r="I1103" s="81"/>
    </row>
    <row r="1104" ht="13.65" customHeight="1">
      <c r="A1104" s="81"/>
      <c r="B1104" s="81"/>
      <c r="C1104" s="81"/>
      <c r="D1104" s="81"/>
      <c r="E1104" s="115"/>
      <c r="F1104" s="81"/>
      <c r="G1104" s="81"/>
      <c r="H1104" s="81"/>
      <c r="I1104" s="81"/>
    </row>
    <row r="1105" ht="13.65" customHeight="1">
      <c r="A1105" s="81"/>
      <c r="B1105" s="81"/>
      <c r="C1105" s="81"/>
      <c r="D1105" s="81"/>
      <c r="E1105" s="115"/>
      <c r="F1105" s="81"/>
      <c r="G1105" s="81"/>
      <c r="H1105" s="81"/>
      <c r="I1105" s="81"/>
    </row>
    <row r="1106" ht="13.65" customHeight="1">
      <c r="A1106" s="81"/>
      <c r="B1106" s="81"/>
      <c r="C1106" s="81"/>
      <c r="D1106" s="81"/>
      <c r="E1106" s="115"/>
      <c r="F1106" s="81"/>
      <c r="G1106" s="81"/>
      <c r="H1106" s="81"/>
      <c r="I1106" s="81"/>
    </row>
    <row r="1107" ht="13.65" customHeight="1">
      <c r="A1107" s="81"/>
      <c r="B1107" s="81"/>
      <c r="C1107" s="81"/>
      <c r="D1107" s="81"/>
      <c r="E1107" s="115"/>
      <c r="F1107" s="81"/>
      <c r="G1107" s="81"/>
      <c r="H1107" s="81"/>
      <c r="I1107" s="81"/>
    </row>
    <row r="1108" ht="13.65" customHeight="1">
      <c r="A1108" s="81"/>
      <c r="B1108" s="81"/>
      <c r="C1108" s="81"/>
      <c r="D1108" s="81"/>
      <c r="E1108" s="115"/>
      <c r="F1108" s="81"/>
      <c r="G1108" s="81"/>
      <c r="H1108" s="81"/>
      <c r="I1108" s="81"/>
    </row>
    <row r="1109" ht="13.65" customHeight="1">
      <c r="A1109" s="81"/>
      <c r="B1109" s="81"/>
      <c r="C1109" s="81"/>
      <c r="D1109" s="81"/>
      <c r="E1109" s="115"/>
      <c r="F1109" s="81"/>
      <c r="G1109" s="81"/>
      <c r="H1109" s="81"/>
      <c r="I1109" s="81"/>
    </row>
    <row r="1110" ht="13.65" customHeight="1">
      <c r="A1110" s="81"/>
      <c r="B1110" s="81"/>
      <c r="C1110" s="81"/>
      <c r="D1110" s="81"/>
      <c r="E1110" s="115"/>
      <c r="F1110" s="81"/>
      <c r="G1110" s="81"/>
      <c r="H1110" s="81"/>
      <c r="I1110" s="81"/>
    </row>
    <row r="1111" ht="13.65" customHeight="1">
      <c r="A1111" s="81"/>
      <c r="B1111" s="81"/>
      <c r="C1111" s="81"/>
      <c r="D1111" s="81"/>
      <c r="E1111" s="115"/>
      <c r="F1111" s="81"/>
      <c r="G1111" s="81"/>
      <c r="H1111" s="81"/>
      <c r="I1111" s="81"/>
    </row>
    <row r="1112" ht="13.65" customHeight="1">
      <c r="A1112" s="81"/>
      <c r="B1112" s="81"/>
      <c r="C1112" s="81"/>
      <c r="D1112" s="81"/>
      <c r="E1112" s="115"/>
      <c r="F1112" s="81"/>
      <c r="G1112" s="81"/>
      <c r="H1112" s="81"/>
      <c r="I1112" s="81"/>
    </row>
    <row r="1113" ht="13.65" customHeight="1">
      <c r="A1113" s="81"/>
      <c r="B1113" s="81"/>
      <c r="C1113" s="81"/>
      <c r="D1113" s="81"/>
      <c r="E1113" s="115"/>
      <c r="F1113" s="81"/>
      <c r="G1113" s="81"/>
      <c r="H1113" s="81"/>
      <c r="I1113" s="81"/>
    </row>
    <row r="1114" ht="13.65" customHeight="1">
      <c r="A1114" s="81"/>
      <c r="B1114" s="81"/>
      <c r="C1114" s="81"/>
      <c r="D1114" s="81"/>
      <c r="E1114" s="115"/>
      <c r="F1114" s="81"/>
      <c r="G1114" s="81"/>
      <c r="H1114" s="81"/>
      <c r="I1114" s="81"/>
    </row>
    <row r="1115" ht="13.65" customHeight="1">
      <c r="A1115" s="81"/>
      <c r="B1115" s="81"/>
      <c r="C1115" s="81"/>
      <c r="D1115" s="81"/>
      <c r="E1115" s="115"/>
      <c r="F1115" s="81"/>
      <c r="G1115" s="81"/>
      <c r="H1115" s="81"/>
      <c r="I1115" s="81"/>
    </row>
    <row r="1116" ht="13.65" customHeight="1">
      <c r="A1116" s="81"/>
      <c r="B1116" s="81"/>
      <c r="C1116" s="81"/>
      <c r="D1116" s="81"/>
      <c r="E1116" s="115"/>
      <c r="F1116" s="81"/>
      <c r="G1116" s="81"/>
      <c r="H1116" s="81"/>
      <c r="I1116" s="81"/>
    </row>
    <row r="1117" ht="13.65" customHeight="1">
      <c r="A1117" s="81"/>
      <c r="B1117" s="81"/>
      <c r="C1117" s="81"/>
      <c r="D1117" s="81"/>
      <c r="E1117" s="115"/>
      <c r="F1117" s="81"/>
      <c r="G1117" s="81"/>
      <c r="H1117" s="81"/>
      <c r="I1117" s="81"/>
    </row>
    <row r="1118" ht="13.65" customHeight="1">
      <c r="A1118" s="81"/>
      <c r="B1118" s="81"/>
      <c r="C1118" s="81"/>
      <c r="D1118" s="81"/>
      <c r="E1118" s="115"/>
      <c r="F1118" s="81"/>
      <c r="G1118" s="81"/>
      <c r="H1118" s="81"/>
      <c r="I1118" s="81"/>
    </row>
    <row r="1119" ht="13.65" customHeight="1">
      <c r="A1119" s="81"/>
      <c r="B1119" s="81"/>
      <c r="C1119" s="81"/>
      <c r="D1119" s="81"/>
      <c r="E1119" s="115"/>
      <c r="F1119" s="81"/>
      <c r="G1119" s="81"/>
      <c r="H1119" s="81"/>
      <c r="I1119" s="81"/>
    </row>
    <row r="1120" ht="13.65" customHeight="1">
      <c r="A1120" s="81"/>
      <c r="B1120" s="81"/>
      <c r="C1120" s="81"/>
      <c r="D1120" s="81"/>
      <c r="E1120" s="115"/>
      <c r="F1120" s="81"/>
      <c r="G1120" s="81"/>
      <c r="H1120" s="81"/>
      <c r="I1120" s="81"/>
    </row>
    <row r="1121" ht="13.65" customHeight="1">
      <c r="A1121" s="81"/>
      <c r="B1121" s="81"/>
      <c r="C1121" s="81"/>
      <c r="D1121" s="81"/>
      <c r="E1121" s="115"/>
      <c r="F1121" s="81"/>
      <c r="G1121" s="81"/>
      <c r="H1121" s="81"/>
      <c r="I1121" s="81"/>
    </row>
    <row r="1122" ht="13.65" customHeight="1">
      <c r="A1122" s="81"/>
      <c r="B1122" s="81"/>
      <c r="C1122" s="81"/>
      <c r="D1122" s="81"/>
      <c r="E1122" s="115"/>
      <c r="F1122" s="81"/>
      <c r="G1122" s="81"/>
      <c r="H1122" s="81"/>
      <c r="I1122" s="81"/>
    </row>
    <row r="1123" ht="13.65" customHeight="1">
      <c r="A1123" s="81"/>
      <c r="B1123" s="81"/>
      <c r="C1123" s="81"/>
      <c r="D1123" s="81"/>
      <c r="E1123" s="115"/>
      <c r="F1123" s="81"/>
      <c r="G1123" s="81"/>
      <c r="H1123" s="81"/>
      <c r="I1123" s="81"/>
    </row>
    <row r="1124" ht="13.65" customHeight="1">
      <c r="A1124" s="81"/>
      <c r="B1124" s="81"/>
      <c r="C1124" s="81"/>
      <c r="D1124" s="81"/>
      <c r="E1124" s="115"/>
      <c r="F1124" s="81"/>
      <c r="G1124" s="81"/>
      <c r="H1124" s="81"/>
      <c r="I1124" s="81"/>
    </row>
    <row r="1125" ht="13.65" customHeight="1">
      <c r="A1125" s="81"/>
      <c r="B1125" s="81"/>
      <c r="C1125" s="81"/>
      <c r="D1125" s="81"/>
      <c r="E1125" s="115"/>
      <c r="F1125" s="81"/>
      <c r="G1125" s="81"/>
      <c r="H1125" s="81"/>
      <c r="I1125" s="81"/>
    </row>
    <row r="1126" ht="13.65" customHeight="1">
      <c r="A1126" s="81"/>
      <c r="B1126" s="81"/>
      <c r="C1126" s="81"/>
      <c r="D1126" s="81"/>
      <c r="E1126" s="115"/>
      <c r="F1126" s="81"/>
      <c r="G1126" s="81"/>
      <c r="H1126" s="81"/>
      <c r="I1126" s="81"/>
    </row>
    <row r="1127" ht="13.65" customHeight="1">
      <c r="A1127" s="81"/>
      <c r="B1127" s="81"/>
      <c r="C1127" s="81"/>
      <c r="D1127" s="81"/>
      <c r="E1127" s="115"/>
      <c r="F1127" s="81"/>
      <c r="G1127" s="81"/>
      <c r="H1127" s="81"/>
      <c r="I1127" s="81"/>
    </row>
    <row r="1128" ht="13.65" customHeight="1">
      <c r="A1128" s="81"/>
      <c r="B1128" s="81"/>
      <c r="C1128" s="81"/>
      <c r="D1128" s="81"/>
      <c r="E1128" s="115"/>
      <c r="F1128" s="81"/>
      <c r="G1128" s="81"/>
      <c r="H1128" s="81"/>
      <c r="I1128" s="81"/>
    </row>
    <row r="1129" ht="13.65" customHeight="1">
      <c r="A1129" s="81"/>
      <c r="B1129" s="81"/>
      <c r="C1129" s="81"/>
      <c r="D1129" s="81"/>
      <c r="E1129" s="115"/>
      <c r="F1129" s="81"/>
      <c r="G1129" s="81"/>
      <c r="H1129" s="81"/>
      <c r="I1129" s="81"/>
    </row>
    <row r="1130" ht="13.65" customHeight="1">
      <c r="A1130" s="81"/>
      <c r="B1130" s="81"/>
      <c r="C1130" s="81"/>
      <c r="D1130" s="81"/>
      <c r="E1130" s="115"/>
      <c r="F1130" s="81"/>
      <c r="G1130" s="81"/>
      <c r="H1130" s="81"/>
      <c r="I1130" s="81"/>
    </row>
    <row r="1131" ht="13.65" customHeight="1">
      <c r="A1131" s="81"/>
      <c r="B1131" s="81"/>
      <c r="C1131" s="81"/>
      <c r="D1131" s="81"/>
      <c r="E1131" s="115"/>
      <c r="F1131" s="81"/>
      <c r="G1131" s="81"/>
      <c r="H1131" s="81"/>
      <c r="I1131" s="81"/>
    </row>
    <row r="1132" ht="13.65" customHeight="1">
      <c r="A1132" s="81"/>
      <c r="B1132" s="81"/>
      <c r="C1132" s="81"/>
      <c r="D1132" s="81"/>
      <c r="E1132" s="115"/>
      <c r="F1132" s="81"/>
      <c r="G1132" s="81"/>
      <c r="H1132" s="81"/>
      <c r="I1132" s="81"/>
    </row>
    <row r="1133" ht="13.65" customHeight="1">
      <c r="A1133" s="81"/>
      <c r="B1133" s="81"/>
      <c r="C1133" s="81"/>
      <c r="D1133" s="81"/>
      <c r="E1133" s="115"/>
      <c r="F1133" s="81"/>
      <c r="G1133" s="81"/>
      <c r="H1133" s="81"/>
      <c r="I1133" s="81"/>
    </row>
    <row r="1134" ht="13.65" customHeight="1">
      <c r="A1134" s="81"/>
      <c r="B1134" s="81"/>
      <c r="C1134" s="81"/>
      <c r="D1134" s="81"/>
      <c r="E1134" s="115"/>
      <c r="F1134" s="81"/>
      <c r="G1134" s="81"/>
      <c r="H1134" s="81"/>
      <c r="I1134" s="81"/>
    </row>
    <row r="1135" ht="13.65" customHeight="1">
      <c r="A1135" s="81"/>
      <c r="B1135" s="81"/>
      <c r="C1135" s="81"/>
      <c r="D1135" s="81"/>
      <c r="E1135" s="115"/>
      <c r="F1135" s="81"/>
      <c r="G1135" s="81"/>
      <c r="H1135" s="81"/>
      <c r="I1135" s="81"/>
    </row>
    <row r="1136" ht="13.65" customHeight="1">
      <c r="A1136" s="81"/>
      <c r="B1136" s="81"/>
      <c r="C1136" s="81"/>
      <c r="D1136" s="81"/>
      <c r="E1136" s="115"/>
      <c r="F1136" s="81"/>
      <c r="G1136" s="81"/>
      <c r="H1136" s="81"/>
      <c r="I1136" s="81"/>
    </row>
    <row r="1137" ht="13.65" customHeight="1">
      <c r="A1137" s="81"/>
      <c r="B1137" s="81"/>
      <c r="C1137" s="81"/>
      <c r="D1137" s="81"/>
      <c r="E1137" s="115"/>
      <c r="F1137" s="81"/>
      <c r="G1137" s="81"/>
      <c r="H1137" s="81"/>
      <c r="I1137" s="81"/>
    </row>
    <row r="1138" ht="13.65" customHeight="1">
      <c r="A1138" s="81"/>
      <c r="B1138" s="81"/>
      <c r="C1138" s="81"/>
      <c r="D1138" s="81"/>
      <c r="E1138" s="115"/>
      <c r="F1138" s="81"/>
      <c r="G1138" s="81"/>
      <c r="H1138" s="81"/>
      <c r="I1138" s="81"/>
    </row>
    <row r="1139" ht="13.65" customHeight="1">
      <c r="A1139" s="81"/>
      <c r="B1139" s="81"/>
      <c r="C1139" s="81"/>
      <c r="D1139" s="81"/>
      <c r="E1139" s="115"/>
      <c r="F1139" s="81"/>
      <c r="G1139" s="81"/>
      <c r="H1139" s="81"/>
      <c r="I1139" s="81"/>
    </row>
    <row r="1140" ht="13.65" customHeight="1">
      <c r="A1140" s="81"/>
      <c r="B1140" s="81"/>
      <c r="C1140" s="81"/>
      <c r="D1140" s="81"/>
      <c r="E1140" s="115"/>
      <c r="F1140" s="81"/>
      <c r="G1140" s="81"/>
      <c r="H1140" s="81"/>
      <c r="I1140" s="81"/>
    </row>
    <row r="1141" ht="13.65" customHeight="1">
      <c r="A1141" s="81"/>
      <c r="B1141" s="81"/>
      <c r="C1141" s="81"/>
      <c r="D1141" s="81"/>
      <c r="E1141" s="115"/>
      <c r="F1141" s="81"/>
      <c r="G1141" s="81"/>
      <c r="H1141" s="81"/>
      <c r="I1141" s="81"/>
    </row>
    <row r="1142" ht="13.65" customHeight="1">
      <c r="A1142" s="81"/>
      <c r="B1142" s="81"/>
      <c r="C1142" s="81"/>
      <c r="D1142" s="81"/>
      <c r="E1142" s="115"/>
      <c r="F1142" s="81"/>
      <c r="G1142" s="81"/>
      <c r="H1142" s="81"/>
      <c r="I1142" s="81"/>
    </row>
    <row r="1143" ht="13.65" customHeight="1">
      <c r="A1143" s="81"/>
      <c r="B1143" s="81"/>
      <c r="C1143" s="81"/>
      <c r="D1143" s="81"/>
      <c r="E1143" s="115"/>
      <c r="F1143" s="81"/>
      <c r="G1143" s="81"/>
      <c r="H1143" s="81"/>
      <c r="I1143" s="81"/>
    </row>
    <row r="1144" ht="13.65" customHeight="1">
      <c r="A1144" s="81"/>
      <c r="B1144" s="81"/>
      <c r="C1144" s="81"/>
      <c r="D1144" s="81"/>
      <c r="E1144" s="115"/>
      <c r="F1144" s="81"/>
      <c r="G1144" s="81"/>
      <c r="H1144" s="81"/>
      <c r="I1144" s="81"/>
    </row>
    <row r="1145" ht="13.65" customHeight="1">
      <c r="A1145" s="81"/>
      <c r="B1145" s="81"/>
      <c r="C1145" s="81"/>
      <c r="D1145" s="81"/>
      <c r="E1145" s="115"/>
      <c r="F1145" s="81"/>
      <c r="G1145" s="81"/>
      <c r="H1145" s="81"/>
      <c r="I1145" s="81"/>
    </row>
    <row r="1146" ht="13.65" customHeight="1">
      <c r="A1146" s="81"/>
      <c r="B1146" s="81"/>
      <c r="C1146" s="81"/>
      <c r="D1146" s="81"/>
      <c r="E1146" s="115"/>
      <c r="F1146" s="81"/>
      <c r="G1146" s="81"/>
      <c r="H1146" s="81"/>
      <c r="I1146" s="81"/>
    </row>
    <row r="1147" ht="13.65" customHeight="1">
      <c r="A1147" s="81"/>
      <c r="B1147" s="81"/>
      <c r="C1147" s="81"/>
      <c r="D1147" s="81"/>
      <c r="E1147" s="115"/>
      <c r="F1147" s="81"/>
      <c r="G1147" s="81"/>
      <c r="H1147" s="81"/>
      <c r="I1147" s="81"/>
    </row>
    <row r="1148" ht="13.65" customHeight="1">
      <c r="A1148" s="81"/>
      <c r="B1148" s="81"/>
      <c r="C1148" s="81"/>
      <c r="D1148" s="81"/>
      <c r="E1148" s="115"/>
      <c r="F1148" s="81"/>
      <c r="G1148" s="81"/>
      <c r="H1148" s="81"/>
      <c r="I1148" s="81"/>
    </row>
    <row r="1149" ht="13.65" customHeight="1">
      <c r="A1149" s="81"/>
      <c r="B1149" s="81"/>
      <c r="C1149" s="81"/>
      <c r="D1149" s="81"/>
      <c r="E1149" s="115"/>
      <c r="F1149" s="81"/>
      <c r="G1149" s="81"/>
      <c r="H1149" s="81"/>
      <c r="I1149" s="81"/>
    </row>
    <row r="1150" ht="13.65" customHeight="1">
      <c r="A1150" s="81"/>
      <c r="B1150" s="81"/>
      <c r="C1150" s="81"/>
      <c r="D1150" s="81"/>
      <c r="E1150" s="115"/>
      <c r="F1150" s="81"/>
      <c r="G1150" s="81"/>
      <c r="H1150" s="81"/>
      <c r="I1150" s="81"/>
    </row>
    <row r="1151" ht="13.65" customHeight="1">
      <c r="A1151" s="81"/>
      <c r="B1151" s="81"/>
      <c r="C1151" s="81"/>
      <c r="D1151" s="81"/>
      <c r="E1151" s="115"/>
      <c r="F1151" s="81"/>
      <c r="G1151" s="81"/>
      <c r="H1151" s="81"/>
      <c r="I1151" s="81"/>
    </row>
    <row r="1152" ht="13.65" customHeight="1">
      <c r="A1152" s="81"/>
      <c r="B1152" s="81"/>
      <c r="C1152" s="81"/>
      <c r="D1152" s="81"/>
      <c r="E1152" s="115"/>
      <c r="F1152" s="81"/>
      <c r="G1152" s="81"/>
      <c r="H1152" s="81"/>
      <c r="I1152" s="81"/>
    </row>
    <row r="1153" ht="13.65" customHeight="1">
      <c r="A1153" s="81"/>
      <c r="B1153" s="81"/>
      <c r="C1153" s="81"/>
      <c r="D1153" s="81"/>
      <c r="E1153" s="115"/>
      <c r="F1153" s="81"/>
      <c r="G1153" s="81"/>
      <c r="H1153" s="81"/>
      <c r="I1153" s="81"/>
    </row>
    <row r="1154" ht="13.65" customHeight="1">
      <c r="A1154" s="81"/>
      <c r="B1154" s="81"/>
      <c r="C1154" s="81"/>
      <c r="D1154" s="81"/>
      <c r="E1154" s="115"/>
      <c r="F1154" s="81"/>
      <c r="G1154" s="81"/>
      <c r="H1154" s="81"/>
      <c r="I1154" s="81"/>
    </row>
    <row r="1155" ht="13.65" customHeight="1">
      <c r="A1155" s="81"/>
      <c r="B1155" s="81"/>
      <c r="C1155" s="81"/>
      <c r="D1155" s="81"/>
      <c r="E1155" s="115"/>
      <c r="F1155" s="81"/>
      <c r="G1155" s="81"/>
      <c r="H1155" s="81"/>
      <c r="I1155" s="81"/>
    </row>
    <row r="1156" ht="13.65" customHeight="1">
      <c r="A1156" s="81"/>
      <c r="B1156" s="81"/>
      <c r="C1156" s="81"/>
      <c r="D1156" s="81"/>
      <c r="E1156" s="115"/>
      <c r="F1156" s="81"/>
      <c r="G1156" s="81"/>
      <c r="H1156" s="81"/>
      <c r="I1156" s="81"/>
    </row>
    <row r="1157" ht="13.65" customHeight="1">
      <c r="A1157" s="81"/>
      <c r="B1157" s="81"/>
      <c r="C1157" s="81"/>
      <c r="D1157" s="81"/>
      <c r="E1157" s="115"/>
      <c r="F1157" s="81"/>
      <c r="G1157" s="81"/>
      <c r="H1157" s="81"/>
      <c r="I1157" s="81"/>
    </row>
    <row r="1158" ht="13.65" customHeight="1">
      <c r="A1158" s="81"/>
      <c r="B1158" s="81"/>
      <c r="C1158" s="81"/>
      <c r="D1158" s="81"/>
      <c r="E1158" s="115"/>
      <c r="F1158" s="81"/>
      <c r="G1158" s="81"/>
      <c r="H1158" s="81"/>
      <c r="I1158" s="81"/>
    </row>
    <row r="1159" ht="13.65" customHeight="1">
      <c r="A1159" s="81"/>
      <c r="B1159" s="81"/>
      <c r="C1159" s="81"/>
      <c r="D1159" s="81"/>
      <c r="E1159" s="115"/>
      <c r="F1159" s="81"/>
      <c r="G1159" s="81"/>
      <c r="H1159" s="81"/>
      <c r="I1159" s="81"/>
    </row>
    <row r="1160" ht="13.65" customHeight="1">
      <c r="A1160" s="81"/>
      <c r="B1160" s="81"/>
      <c r="C1160" s="81"/>
      <c r="D1160" s="81"/>
      <c r="E1160" s="115"/>
      <c r="F1160" s="81"/>
      <c r="G1160" s="81"/>
      <c r="H1160" s="81"/>
      <c r="I1160" s="81"/>
    </row>
    <row r="1161" ht="13.65" customHeight="1">
      <c r="A1161" s="81"/>
      <c r="B1161" s="81"/>
      <c r="C1161" s="81"/>
      <c r="D1161" s="81"/>
      <c r="E1161" s="115"/>
      <c r="F1161" s="81"/>
      <c r="G1161" s="81"/>
      <c r="H1161" s="81"/>
      <c r="I1161" s="81"/>
    </row>
    <row r="1162" ht="13.65" customHeight="1">
      <c r="A1162" s="81"/>
      <c r="B1162" s="81"/>
      <c r="C1162" s="81"/>
      <c r="D1162" s="81"/>
      <c r="E1162" s="115"/>
      <c r="F1162" s="81"/>
      <c r="G1162" s="81"/>
      <c r="H1162" s="81"/>
      <c r="I1162" s="81"/>
    </row>
    <row r="1163" ht="13.65" customHeight="1">
      <c r="A1163" s="81"/>
      <c r="B1163" s="81"/>
      <c r="C1163" s="81"/>
      <c r="D1163" s="81"/>
      <c r="E1163" s="115"/>
      <c r="F1163" s="81"/>
      <c r="G1163" s="81"/>
      <c r="H1163" s="81"/>
      <c r="I1163" s="81"/>
    </row>
    <row r="1164" ht="13.65" customHeight="1">
      <c r="A1164" s="81"/>
      <c r="B1164" s="81"/>
      <c r="C1164" s="81"/>
      <c r="D1164" s="81"/>
      <c r="E1164" s="115"/>
      <c r="F1164" s="81"/>
      <c r="G1164" s="81"/>
      <c r="H1164" s="81"/>
      <c r="I1164" s="81"/>
    </row>
    <row r="1165" ht="13.65" customHeight="1">
      <c r="A1165" s="81"/>
      <c r="B1165" s="81"/>
      <c r="C1165" s="81"/>
      <c r="D1165" s="81"/>
      <c r="E1165" s="115"/>
      <c r="F1165" s="81"/>
      <c r="G1165" s="81"/>
      <c r="H1165" s="81"/>
      <c r="I1165" s="81"/>
    </row>
    <row r="1166" ht="13.65" customHeight="1">
      <c r="A1166" s="81"/>
      <c r="B1166" s="81"/>
      <c r="C1166" s="81"/>
      <c r="D1166" s="81"/>
      <c r="E1166" s="115"/>
      <c r="F1166" s="81"/>
      <c r="G1166" s="81"/>
      <c r="H1166" s="81"/>
      <c r="I1166" s="81"/>
    </row>
    <row r="1167" ht="13.65" customHeight="1">
      <c r="A1167" s="81"/>
      <c r="B1167" s="81"/>
      <c r="C1167" s="81"/>
      <c r="D1167" s="81"/>
      <c r="E1167" s="115"/>
      <c r="F1167" s="81"/>
      <c r="G1167" s="81"/>
      <c r="H1167" s="81"/>
      <c r="I1167" s="81"/>
    </row>
    <row r="1168" ht="13.65" customHeight="1">
      <c r="A1168" s="81"/>
      <c r="B1168" s="81"/>
      <c r="C1168" s="81"/>
      <c r="D1168" s="81"/>
      <c r="E1168" s="115"/>
      <c r="F1168" s="81"/>
      <c r="G1168" s="81"/>
      <c r="H1168" s="81"/>
      <c r="I1168" s="81"/>
    </row>
    <row r="1169" ht="13.65" customHeight="1">
      <c r="A1169" s="81"/>
      <c r="B1169" s="81"/>
      <c r="C1169" s="81"/>
      <c r="D1169" s="81"/>
      <c r="E1169" s="115"/>
      <c r="F1169" s="81"/>
      <c r="G1169" s="81"/>
      <c r="H1169" s="81"/>
      <c r="I1169" s="81"/>
    </row>
    <row r="1170" ht="13.65" customHeight="1">
      <c r="A1170" s="81"/>
      <c r="B1170" s="81"/>
      <c r="C1170" s="81"/>
      <c r="D1170" s="81"/>
      <c r="E1170" s="115"/>
      <c r="F1170" s="81"/>
      <c r="G1170" s="81"/>
      <c r="H1170" s="81"/>
      <c r="I1170" s="81"/>
    </row>
    <row r="1171" ht="13.65" customHeight="1">
      <c r="A1171" s="81"/>
      <c r="B1171" s="81"/>
      <c r="C1171" s="81"/>
      <c r="D1171" s="81"/>
      <c r="E1171" s="115"/>
      <c r="F1171" s="81"/>
      <c r="G1171" s="81"/>
      <c r="H1171" s="81"/>
      <c r="I1171" s="81"/>
    </row>
    <row r="1172" ht="13.65" customHeight="1">
      <c r="A1172" s="81"/>
      <c r="B1172" s="81"/>
      <c r="C1172" s="81"/>
      <c r="D1172" s="81"/>
      <c r="E1172" s="115"/>
      <c r="F1172" s="81"/>
      <c r="G1172" s="81"/>
      <c r="H1172" s="81"/>
      <c r="I1172" s="81"/>
    </row>
    <row r="1173" ht="13.65" customHeight="1">
      <c r="A1173" s="81"/>
      <c r="B1173" s="81"/>
      <c r="C1173" s="81"/>
      <c r="D1173" s="81"/>
      <c r="E1173" s="115"/>
      <c r="F1173" s="81"/>
      <c r="G1173" s="81"/>
      <c r="H1173" s="81"/>
      <c r="I1173" s="81"/>
    </row>
    <row r="1174" ht="13.65" customHeight="1">
      <c r="A1174" s="81"/>
      <c r="B1174" s="81"/>
      <c r="C1174" s="81"/>
      <c r="D1174" s="81"/>
      <c r="E1174" s="115"/>
      <c r="F1174" s="81"/>
      <c r="G1174" s="81"/>
      <c r="H1174" s="81"/>
      <c r="I1174" s="81"/>
    </row>
    <row r="1175" ht="13.65" customHeight="1">
      <c r="A1175" s="81"/>
      <c r="B1175" s="81"/>
      <c r="C1175" s="81"/>
      <c r="D1175" s="81"/>
      <c r="E1175" s="115"/>
      <c r="F1175" s="81"/>
      <c r="G1175" s="81"/>
      <c r="H1175" s="81"/>
      <c r="I1175" s="81"/>
    </row>
    <row r="1176" ht="13.65" customHeight="1">
      <c r="A1176" s="81"/>
      <c r="B1176" s="81"/>
      <c r="C1176" s="81"/>
      <c r="D1176" s="81"/>
      <c r="E1176" s="115"/>
      <c r="F1176" s="81"/>
      <c r="G1176" s="81"/>
      <c r="H1176" s="81"/>
      <c r="I1176" s="81"/>
    </row>
    <row r="1177" ht="13.65" customHeight="1">
      <c r="A1177" s="81"/>
      <c r="B1177" s="81"/>
      <c r="C1177" s="81"/>
      <c r="D1177" s="81"/>
      <c r="E1177" s="115"/>
      <c r="F1177" s="81"/>
      <c r="G1177" s="81"/>
      <c r="H1177" s="81"/>
      <c r="I1177" s="81"/>
    </row>
    <row r="1178" ht="13.65" customHeight="1">
      <c r="A1178" s="81"/>
      <c r="B1178" s="81"/>
      <c r="C1178" s="81"/>
      <c r="D1178" s="81"/>
      <c r="E1178" s="115"/>
      <c r="F1178" s="81"/>
      <c r="G1178" s="81"/>
      <c r="H1178" s="81"/>
      <c r="I1178" s="81"/>
    </row>
    <row r="1179" ht="13.65" customHeight="1">
      <c r="A1179" s="81"/>
      <c r="B1179" s="81"/>
      <c r="C1179" s="81"/>
      <c r="D1179" s="81"/>
      <c r="E1179" s="115"/>
      <c r="F1179" s="81"/>
      <c r="G1179" s="81"/>
      <c r="H1179" s="81"/>
      <c r="I1179" s="81"/>
    </row>
    <row r="1180" ht="13.65" customHeight="1">
      <c r="A1180" s="81"/>
      <c r="B1180" s="81"/>
      <c r="C1180" s="81"/>
      <c r="D1180" s="81"/>
      <c r="E1180" s="115"/>
      <c r="F1180" s="81"/>
      <c r="G1180" s="81"/>
      <c r="H1180" s="81"/>
      <c r="I1180" s="81"/>
    </row>
    <row r="1181" ht="13.65" customHeight="1">
      <c r="A1181" s="81"/>
      <c r="B1181" s="81"/>
      <c r="C1181" s="81"/>
      <c r="D1181" s="81"/>
      <c r="E1181" s="115"/>
      <c r="F1181" s="81"/>
      <c r="G1181" s="81"/>
      <c r="H1181" s="81"/>
      <c r="I1181" s="81"/>
    </row>
    <row r="1182" ht="13.65" customHeight="1">
      <c r="A1182" s="81"/>
      <c r="B1182" s="81"/>
      <c r="C1182" s="81"/>
      <c r="D1182" s="81"/>
      <c r="E1182" s="115"/>
      <c r="F1182" s="81"/>
      <c r="G1182" s="81"/>
      <c r="H1182" s="81"/>
      <c r="I1182" s="81"/>
    </row>
    <row r="1183" ht="13.65" customHeight="1">
      <c r="A1183" s="81"/>
      <c r="B1183" s="81"/>
      <c r="C1183" s="81"/>
      <c r="D1183" s="81"/>
      <c r="E1183" s="115"/>
      <c r="F1183" s="81"/>
      <c r="G1183" s="81"/>
      <c r="H1183" s="81"/>
      <c r="I1183" s="81"/>
    </row>
    <row r="1184" ht="13.65" customHeight="1">
      <c r="A1184" s="81"/>
      <c r="B1184" s="81"/>
      <c r="C1184" s="81"/>
      <c r="D1184" s="81"/>
      <c r="E1184" s="115"/>
      <c r="F1184" s="81"/>
      <c r="G1184" s="81"/>
      <c r="H1184" s="81"/>
      <c r="I1184" s="81"/>
    </row>
    <row r="1185" ht="13.65" customHeight="1">
      <c r="A1185" s="81"/>
      <c r="B1185" s="81"/>
      <c r="C1185" s="81"/>
      <c r="D1185" s="81"/>
      <c r="E1185" s="115"/>
      <c r="F1185" s="81"/>
      <c r="G1185" s="81"/>
      <c r="H1185" s="81"/>
      <c r="I1185" s="81"/>
    </row>
    <row r="1186" ht="13.65" customHeight="1">
      <c r="A1186" s="81"/>
      <c r="B1186" s="81"/>
      <c r="C1186" s="81"/>
      <c r="D1186" s="81"/>
      <c r="E1186" s="115"/>
      <c r="F1186" s="81"/>
      <c r="G1186" s="81"/>
      <c r="H1186" s="81"/>
      <c r="I1186" s="81"/>
    </row>
    <row r="1187" ht="13.65" customHeight="1">
      <c r="A1187" s="81"/>
      <c r="B1187" s="81"/>
      <c r="C1187" s="81"/>
      <c r="D1187" s="81"/>
      <c r="E1187" s="115"/>
      <c r="F1187" s="81"/>
      <c r="G1187" s="81"/>
      <c r="H1187" s="81"/>
      <c r="I1187" s="81"/>
    </row>
    <row r="1188" ht="13.65" customHeight="1">
      <c r="A1188" s="81"/>
      <c r="B1188" s="81"/>
      <c r="C1188" s="81"/>
      <c r="D1188" s="81"/>
      <c r="E1188" s="115"/>
      <c r="F1188" s="81"/>
      <c r="G1188" s="81"/>
      <c r="H1188" s="81"/>
      <c r="I1188" s="81"/>
    </row>
    <row r="1189" ht="13.65" customHeight="1">
      <c r="A1189" s="81"/>
      <c r="B1189" s="81"/>
      <c r="C1189" s="81"/>
      <c r="D1189" s="81"/>
      <c r="E1189" s="115"/>
      <c r="F1189" s="81"/>
      <c r="G1189" s="81"/>
      <c r="H1189" s="81"/>
      <c r="I1189" s="81"/>
    </row>
    <row r="1190" ht="13.65" customHeight="1">
      <c r="A1190" s="81"/>
      <c r="B1190" s="81"/>
      <c r="C1190" s="81"/>
      <c r="D1190" s="81"/>
      <c r="E1190" s="115"/>
      <c r="F1190" s="81"/>
      <c r="G1190" s="81"/>
      <c r="H1190" s="81"/>
      <c r="I1190" s="81"/>
    </row>
    <row r="1191" ht="13.65" customHeight="1">
      <c r="A1191" s="81"/>
      <c r="B1191" s="81"/>
      <c r="C1191" s="81"/>
      <c r="D1191" s="81"/>
      <c r="E1191" s="115"/>
      <c r="F1191" s="81"/>
      <c r="G1191" s="81"/>
      <c r="H1191" s="81"/>
      <c r="I1191" s="81"/>
    </row>
    <row r="1192" ht="13.65" customHeight="1">
      <c r="A1192" s="81"/>
      <c r="B1192" s="81"/>
      <c r="C1192" s="81"/>
      <c r="D1192" s="81"/>
      <c r="E1192" s="115"/>
      <c r="F1192" s="81"/>
      <c r="G1192" s="81"/>
      <c r="H1192" s="81"/>
      <c r="I1192" s="81"/>
    </row>
    <row r="1193" ht="13.65" customHeight="1">
      <c r="A1193" s="81"/>
      <c r="B1193" s="81"/>
      <c r="C1193" s="81"/>
      <c r="D1193" s="81"/>
      <c r="E1193" s="115"/>
      <c r="F1193" s="81"/>
      <c r="G1193" s="81"/>
      <c r="H1193" s="81"/>
      <c r="I1193" s="81"/>
    </row>
    <row r="1194" ht="13.65" customHeight="1">
      <c r="A1194" s="81"/>
      <c r="B1194" s="81"/>
      <c r="C1194" s="81"/>
      <c r="D1194" s="81"/>
      <c r="E1194" s="115"/>
      <c r="F1194" s="81"/>
      <c r="G1194" s="81"/>
      <c r="H1194" s="81"/>
      <c r="I1194" s="81"/>
    </row>
    <row r="1195" ht="13.65" customHeight="1">
      <c r="A1195" s="81"/>
      <c r="B1195" s="81"/>
      <c r="C1195" s="81"/>
      <c r="D1195" s="81"/>
      <c r="E1195" s="115"/>
      <c r="F1195" s="81"/>
      <c r="G1195" s="81"/>
      <c r="H1195" s="81"/>
      <c r="I1195" s="81"/>
    </row>
    <row r="1196" ht="13.65" customHeight="1">
      <c r="A1196" s="81"/>
      <c r="B1196" s="81"/>
      <c r="C1196" s="81"/>
      <c r="D1196" s="81"/>
      <c r="E1196" s="115"/>
      <c r="F1196" s="81"/>
      <c r="G1196" s="81"/>
      <c r="H1196" s="81"/>
      <c r="I1196" s="81"/>
    </row>
    <row r="1197" ht="13.65" customHeight="1">
      <c r="A1197" s="81"/>
      <c r="B1197" s="81"/>
      <c r="C1197" s="81"/>
      <c r="D1197" s="81"/>
      <c r="E1197" s="115"/>
      <c r="F1197" s="81"/>
      <c r="G1197" s="81"/>
      <c r="H1197" s="81"/>
      <c r="I1197" s="81"/>
    </row>
    <row r="1198" ht="13.65" customHeight="1">
      <c r="A1198" s="81"/>
      <c r="B1198" s="81"/>
      <c r="C1198" s="81"/>
      <c r="D1198" s="81"/>
      <c r="E1198" s="115"/>
      <c r="F1198" s="81"/>
      <c r="G1198" s="81"/>
      <c r="H1198" s="81"/>
      <c r="I1198" s="81"/>
    </row>
    <row r="1199" ht="13.65" customHeight="1">
      <c r="A1199" s="81"/>
      <c r="B1199" s="81"/>
      <c r="C1199" s="81"/>
      <c r="D1199" s="81"/>
      <c r="E1199" s="115"/>
      <c r="F1199" s="81"/>
      <c r="G1199" s="81"/>
      <c r="H1199" s="81"/>
      <c r="I1199" s="81"/>
    </row>
    <row r="1200" ht="13.65" customHeight="1">
      <c r="A1200" s="81"/>
      <c r="B1200" s="81"/>
      <c r="C1200" s="81"/>
      <c r="D1200" s="81"/>
      <c r="E1200" s="115"/>
      <c r="F1200" s="81"/>
      <c r="G1200" s="81"/>
      <c r="H1200" s="81"/>
      <c r="I1200" s="81"/>
    </row>
    <row r="1201" ht="13.65" customHeight="1">
      <c r="A1201" s="81"/>
      <c r="B1201" s="81"/>
      <c r="C1201" s="81"/>
      <c r="D1201" s="81"/>
      <c r="E1201" s="115"/>
      <c r="F1201" s="81"/>
      <c r="G1201" s="81"/>
      <c r="H1201" s="81"/>
      <c r="I1201" s="81"/>
    </row>
    <row r="1202" ht="13.65" customHeight="1">
      <c r="A1202" s="81"/>
      <c r="B1202" s="81"/>
      <c r="C1202" s="81"/>
      <c r="D1202" s="81"/>
      <c r="E1202" s="115"/>
      <c r="F1202" s="81"/>
      <c r="G1202" s="81"/>
      <c r="H1202" s="81"/>
      <c r="I1202" s="81"/>
    </row>
    <row r="1203" ht="13.65" customHeight="1">
      <c r="A1203" s="81"/>
      <c r="B1203" s="81"/>
      <c r="C1203" s="81"/>
      <c r="D1203" s="81"/>
      <c r="E1203" s="115"/>
      <c r="F1203" s="81"/>
      <c r="G1203" s="81"/>
      <c r="H1203" s="81"/>
      <c r="I1203" s="81"/>
    </row>
    <row r="1204" ht="13.65" customHeight="1">
      <c r="A1204" s="81"/>
      <c r="B1204" s="81"/>
      <c r="C1204" s="81"/>
      <c r="D1204" s="81"/>
      <c r="E1204" s="115"/>
      <c r="F1204" s="81"/>
      <c r="G1204" s="81"/>
      <c r="H1204" s="81"/>
      <c r="I1204" s="81"/>
    </row>
    <row r="1205" ht="13.65" customHeight="1">
      <c r="A1205" s="81"/>
      <c r="B1205" s="81"/>
      <c r="C1205" s="81"/>
      <c r="D1205" s="81"/>
      <c r="E1205" s="115"/>
      <c r="F1205" s="81"/>
      <c r="G1205" s="81"/>
      <c r="H1205" s="81"/>
      <c r="I1205" s="81"/>
    </row>
    <row r="1206" ht="13.65" customHeight="1">
      <c r="A1206" s="81"/>
      <c r="B1206" s="81"/>
      <c r="C1206" s="81"/>
      <c r="D1206" s="81"/>
      <c r="E1206" s="115"/>
      <c r="F1206" s="81"/>
      <c r="G1206" s="81"/>
      <c r="H1206" s="81"/>
      <c r="I1206" s="81"/>
    </row>
    <row r="1207" ht="13.65" customHeight="1">
      <c r="A1207" s="81"/>
      <c r="B1207" s="81"/>
      <c r="C1207" s="81"/>
      <c r="D1207" s="81"/>
      <c r="E1207" s="115"/>
      <c r="F1207" s="81"/>
      <c r="G1207" s="81"/>
      <c r="H1207" s="81"/>
      <c r="I1207" s="81"/>
    </row>
    <row r="1208" ht="13.65" customHeight="1">
      <c r="A1208" s="81"/>
      <c r="B1208" s="81"/>
      <c r="C1208" s="81"/>
      <c r="D1208" s="81"/>
      <c r="E1208" s="115"/>
      <c r="F1208" s="81"/>
      <c r="G1208" s="81"/>
      <c r="H1208" s="81"/>
      <c r="I1208" s="81"/>
    </row>
    <row r="1209" ht="13.65" customHeight="1">
      <c r="A1209" s="81"/>
      <c r="B1209" s="81"/>
      <c r="C1209" s="81"/>
      <c r="D1209" s="81"/>
      <c r="E1209" s="115"/>
      <c r="F1209" s="81"/>
      <c r="G1209" s="81"/>
      <c r="H1209" s="81"/>
      <c r="I1209" s="81"/>
    </row>
    <row r="1210" ht="13.65" customHeight="1">
      <c r="A1210" s="81"/>
      <c r="B1210" s="81"/>
      <c r="C1210" s="81"/>
      <c r="D1210" s="81"/>
      <c r="E1210" s="115"/>
      <c r="F1210" s="81"/>
      <c r="G1210" s="81"/>
      <c r="H1210" s="81"/>
      <c r="I1210" s="81"/>
    </row>
    <row r="1211" ht="13.65" customHeight="1">
      <c r="A1211" s="81"/>
      <c r="B1211" s="81"/>
      <c r="C1211" s="81"/>
      <c r="D1211" s="81"/>
      <c r="E1211" s="115"/>
      <c r="F1211" s="81"/>
      <c r="G1211" s="81"/>
      <c r="H1211" s="81"/>
      <c r="I1211" s="81"/>
    </row>
    <row r="1212" ht="13.65" customHeight="1">
      <c r="A1212" s="81"/>
      <c r="B1212" s="81"/>
      <c r="C1212" s="81"/>
      <c r="D1212" s="81"/>
      <c r="E1212" s="115"/>
      <c r="F1212" s="81"/>
      <c r="G1212" s="81"/>
      <c r="H1212" s="81"/>
      <c r="I1212" s="81"/>
    </row>
    <row r="1213" ht="13.65" customHeight="1">
      <c r="A1213" s="81"/>
      <c r="B1213" s="81"/>
      <c r="C1213" s="81"/>
      <c r="D1213" s="81"/>
      <c r="E1213" s="115"/>
      <c r="F1213" s="81"/>
      <c r="G1213" s="81"/>
      <c r="H1213" s="81"/>
      <c r="I1213" s="81"/>
    </row>
    <row r="1214" ht="13.65" customHeight="1">
      <c r="A1214" s="81"/>
      <c r="B1214" s="81"/>
      <c r="C1214" s="81"/>
      <c r="D1214" s="81"/>
      <c r="E1214" s="115"/>
      <c r="F1214" s="81"/>
      <c r="G1214" s="81"/>
      <c r="H1214" s="81"/>
      <c r="I1214" s="81"/>
    </row>
    <row r="1215" ht="13.65" customHeight="1">
      <c r="A1215" s="81"/>
      <c r="B1215" s="81"/>
      <c r="C1215" s="81"/>
      <c r="D1215" s="81"/>
      <c r="E1215" s="115"/>
      <c r="F1215" s="81"/>
      <c r="G1215" s="81"/>
      <c r="H1215" s="81"/>
      <c r="I1215" s="81"/>
    </row>
    <row r="1216" ht="13.65" customHeight="1">
      <c r="A1216" s="81"/>
      <c r="B1216" s="81"/>
      <c r="C1216" s="81"/>
      <c r="D1216" s="81"/>
      <c r="E1216" s="115"/>
      <c r="F1216" s="81"/>
      <c r="G1216" s="81"/>
      <c r="H1216" s="81"/>
      <c r="I1216" s="81"/>
    </row>
    <row r="1217" ht="13.65" customHeight="1">
      <c r="A1217" s="81"/>
      <c r="B1217" s="81"/>
      <c r="C1217" s="81"/>
      <c r="D1217" s="81"/>
      <c r="E1217" s="115"/>
      <c r="F1217" s="81"/>
      <c r="G1217" s="81"/>
      <c r="H1217" s="81"/>
      <c r="I1217" s="81"/>
    </row>
    <row r="1218" ht="13.65" customHeight="1">
      <c r="A1218" s="81"/>
      <c r="B1218" s="81"/>
      <c r="C1218" s="81"/>
      <c r="D1218" s="81"/>
      <c r="E1218" s="115"/>
      <c r="F1218" s="81"/>
      <c r="G1218" s="81"/>
      <c r="H1218" s="81"/>
      <c r="I1218" s="81"/>
    </row>
    <row r="1219" ht="13.65" customHeight="1">
      <c r="A1219" s="81"/>
      <c r="B1219" s="81"/>
      <c r="C1219" s="81"/>
      <c r="D1219" s="81"/>
      <c r="E1219" s="115"/>
      <c r="F1219" s="81"/>
      <c r="G1219" s="81"/>
      <c r="H1219" s="81"/>
      <c r="I1219" s="81"/>
    </row>
    <row r="1220" ht="13.65" customHeight="1">
      <c r="A1220" s="81"/>
      <c r="B1220" s="81"/>
      <c r="C1220" s="81"/>
      <c r="D1220" s="81"/>
      <c r="E1220" s="115"/>
      <c r="F1220" s="81"/>
      <c r="G1220" s="81"/>
      <c r="H1220" s="81"/>
      <c r="I1220" s="81"/>
    </row>
    <row r="1221" ht="13.65" customHeight="1">
      <c r="A1221" s="81"/>
      <c r="B1221" s="81"/>
      <c r="C1221" s="81"/>
      <c r="D1221" s="81"/>
      <c r="E1221" s="115"/>
      <c r="F1221" s="81"/>
      <c r="G1221" s="81"/>
      <c r="H1221" s="81"/>
      <c r="I1221" s="81"/>
    </row>
    <row r="1222" ht="13.65" customHeight="1">
      <c r="A1222" s="81"/>
      <c r="B1222" s="81"/>
      <c r="C1222" s="81"/>
      <c r="D1222" s="81"/>
      <c r="E1222" s="115"/>
      <c r="F1222" s="81"/>
      <c r="G1222" s="81"/>
      <c r="H1222" s="81"/>
      <c r="I1222" s="81"/>
    </row>
    <row r="1223" ht="13.65" customHeight="1">
      <c r="A1223" s="81"/>
      <c r="B1223" s="81"/>
      <c r="C1223" s="81"/>
      <c r="D1223" s="81"/>
      <c r="E1223" s="115"/>
      <c r="F1223" s="81"/>
      <c r="G1223" s="81"/>
      <c r="H1223" s="81"/>
      <c r="I1223" s="81"/>
    </row>
    <row r="1224" ht="13.65" customHeight="1">
      <c r="A1224" s="81"/>
      <c r="B1224" s="81"/>
      <c r="C1224" s="81"/>
      <c r="D1224" s="81"/>
      <c r="E1224" s="115"/>
      <c r="F1224" s="81"/>
      <c r="G1224" s="81"/>
      <c r="H1224" s="81"/>
      <c r="I1224" s="81"/>
    </row>
    <row r="1225" ht="13.65" customHeight="1">
      <c r="A1225" s="81"/>
      <c r="B1225" s="81"/>
      <c r="C1225" s="81"/>
      <c r="D1225" s="81"/>
      <c r="E1225" s="115"/>
      <c r="F1225" s="81"/>
      <c r="G1225" s="81"/>
      <c r="H1225" s="81"/>
      <c r="I1225" s="81"/>
    </row>
    <row r="1226" ht="13.65" customHeight="1">
      <c r="A1226" s="81"/>
      <c r="B1226" s="81"/>
      <c r="C1226" s="81"/>
      <c r="D1226" s="81"/>
      <c r="E1226" s="115"/>
      <c r="F1226" s="81"/>
      <c r="G1226" s="81"/>
      <c r="H1226" s="81"/>
      <c r="I1226" s="81"/>
    </row>
    <row r="1227" ht="13.65" customHeight="1">
      <c r="A1227" s="81"/>
      <c r="B1227" s="81"/>
      <c r="C1227" s="81"/>
      <c r="D1227" s="81"/>
      <c r="E1227" s="115"/>
      <c r="F1227" s="81"/>
      <c r="G1227" s="81"/>
      <c r="H1227" s="81"/>
      <c r="I1227" s="81"/>
    </row>
    <row r="1228" ht="13.65" customHeight="1">
      <c r="A1228" s="81"/>
      <c r="B1228" s="81"/>
      <c r="C1228" s="81"/>
      <c r="D1228" s="81"/>
      <c r="E1228" s="115"/>
      <c r="F1228" s="81"/>
      <c r="G1228" s="81"/>
      <c r="H1228" s="81"/>
      <c r="I1228" s="81"/>
    </row>
    <row r="1229" ht="13.65" customHeight="1">
      <c r="A1229" s="81"/>
      <c r="B1229" s="81"/>
      <c r="C1229" s="81"/>
      <c r="D1229" s="81"/>
      <c r="E1229" s="115"/>
      <c r="F1229" s="81"/>
      <c r="G1229" s="81"/>
      <c r="H1229" s="81"/>
      <c r="I1229" s="81"/>
    </row>
    <row r="1230" ht="13.65" customHeight="1">
      <c r="A1230" s="81"/>
      <c r="B1230" s="81"/>
      <c r="C1230" s="81"/>
      <c r="D1230" s="81"/>
      <c r="E1230" s="115"/>
      <c r="F1230" s="81"/>
      <c r="G1230" s="81"/>
      <c r="H1230" s="81"/>
      <c r="I1230" s="81"/>
    </row>
    <row r="1231" ht="13.65" customHeight="1">
      <c r="A1231" s="81"/>
      <c r="B1231" s="81"/>
      <c r="C1231" s="81"/>
      <c r="D1231" s="81"/>
      <c r="E1231" s="115"/>
      <c r="F1231" s="81"/>
      <c r="G1231" s="81"/>
      <c r="H1231" s="81"/>
      <c r="I1231" s="81"/>
    </row>
    <row r="1232" ht="13.65" customHeight="1">
      <c r="A1232" s="81"/>
      <c r="B1232" s="81"/>
      <c r="C1232" s="81"/>
      <c r="D1232" s="81"/>
      <c r="E1232" s="115"/>
      <c r="F1232" s="81"/>
      <c r="G1232" s="81"/>
      <c r="H1232" s="81"/>
      <c r="I1232" s="81"/>
    </row>
    <row r="1233" ht="13.65" customHeight="1">
      <c r="A1233" s="81"/>
      <c r="B1233" s="81"/>
      <c r="C1233" s="81"/>
      <c r="D1233" s="81"/>
      <c r="E1233" s="115"/>
      <c r="F1233" s="81"/>
      <c r="G1233" s="81"/>
      <c r="H1233" s="81"/>
      <c r="I1233" s="81"/>
    </row>
    <row r="1234" ht="13.65" customHeight="1">
      <c r="A1234" s="81"/>
      <c r="B1234" s="81"/>
      <c r="C1234" s="81"/>
      <c r="D1234" s="81"/>
      <c r="E1234" s="115"/>
      <c r="F1234" s="81"/>
      <c r="G1234" s="81"/>
      <c r="H1234" s="81"/>
      <c r="I1234" s="81"/>
    </row>
    <row r="1235" ht="13.65" customHeight="1">
      <c r="A1235" s="81"/>
      <c r="B1235" s="81"/>
      <c r="C1235" s="81"/>
      <c r="D1235" s="81"/>
      <c r="E1235" s="115"/>
      <c r="F1235" s="81"/>
      <c r="G1235" s="81"/>
      <c r="H1235" s="81"/>
      <c r="I1235" s="81"/>
    </row>
    <row r="1236" ht="13.65" customHeight="1">
      <c r="A1236" s="81"/>
      <c r="B1236" s="81"/>
      <c r="C1236" s="81"/>
      <c r="D1236" s="81"/>
      <c r="E1236" s="115"/>
      <c r="F1236" s="81"/>
      <c r="G1236" s="81"/>
      <c r="H1236" s="81"/>
      <c r="I1236" s="81"/>
    </row>
    <row r="1237" ht="13.65" customHeight="1">
      <c r="A1237" s="81"/>
      <c r="B1237" s="81"/>
      <c r="C1237" s="81"/>
      <c r="D1237" s="81"/>
      <c r="E1237" s="115"/>
      <c r="F1237" s="81"/>
      <c r="G1237" s="81"/>
      <c r="H1237" s="81"/>
      <c r="I1237" s="81"/>
    </row>
    <row r="1238" ht="13.65" customHeight="1">
      <c r="A1238" s="81"/>
      <c r="B1238" s="81"/>
      <c r="C1238" s="81"/>
      <c r="D1238" s="81"/>
      <c r="E1238" s="115"/>
      <c r="F1238" s="81"/>
      <c r="G1238" s="81"/>
      <c r="H1238" s="81"/>
      <c r="I1238" s="81"/>
    </row>
    <row r="1239" ht="13.65" customHeight="1">
      <c r="A1239" s="81"/>
      <c r="B1239" s="81"/>
      <c r="C1239" s="81"/>
      <c r="D1239" s="81"/>
      <c r="E1239" s="115"/>
      <c r="F1239" s="81"/>
      <c r="G1239" s="81"/>
      <c r="H1239" s="81"/>
      <c r="I1239" s="81"/>
    </row>
    <row r="1240" ht="13.65" customHeight="1">
      <c r="A1240" s="81"/>
      <c r="B1240" s="81"/>
      <c r="C1240" s="81"/>
      <c r="D1240" s="81"/>
      <c r="E1240" s="115"/>
      <c r="F1240" s="81"/>
      <c r="G1240" s="81"/>
      <c r="H1240" s="81"/>
      <c r="I1240" s="81"/>
    </row>
    <row r="1241" ht="13.65" customHeight="1">
      <c r="A1241" s="81"/>
      <c r="B1241" s="81"/>
      <c r="C1241" s="81"/>
      <c r="D1241" s="81"/>
      <c r="E1241" s="115"/>
      <c r="F1241" s="81"/>
      <c r="G1241" s="81"/>
      <c r="H1241" s="81"/>
      <c r="I1241" s="81"/>
    </row>
    <row r="1242" ht="13.65" customHeight="1">
      <c r="A1242" s="81"/>
      <c r="B1242" s="81"/>
      <c r="C1242" s="81"/>
      <c r="D1242" s="81"/>
      <c r="E1242" s="115"/>
      <c r="F1242" s="81"/>
      <c r="G1242" s="81"/>
      <c r="H1242" s="81"/>
      <c r="I1242" s="81"/>
    </row>
    <row r="1243" ht="13.65" customHeight="1">
      <c r="A1243" s="81"/>
      <c r="B1243" s="81"/>
      <c r="C1243" s="81"/>
      <c r="D1243" s="81"/>
      <c r="E1243" s="115"/>
      <c r="F1243" s="81"/>
      <c r="G1243" s="81"/>
      <c r="H1243" s="81"/>
      <c r="I1243" s="81"/>
    </row>
    <row r="1244" ht="13.65" customHeight="1">
      <c r="A1244" s="81"/>
      <c r="B1244" s="81"/>
      <c r="C1244" s="81"/>
      <c r="D1244" s="81"/>
      <c r="E1244" s="115"/>
      <c r="F1244" s="81"/>
      <c r="G1244" s="81"/>
      <c r="H1244" s="81"/>
      <c r="I1244" s="81"/>
    </row>
    <row r="1245" ht="13.65" customHeight="1">
      <c r="A1245" s="81"/>
      <c r="B1245" s="81"/>
      <c r="C1245" s="81"/>
      <c r="D1245" s="81"/>
      <c r="E1245" s="115"/>
      <c r="F1245" s="81"/>
      <c r="G1245" s="81"/>
      <c r="H1245" s="81"/>
      <c r="I1245" s="81"/>
    </row>
    <row r="1246" ht="13.65" customHeight="1">
      <c r="A1246" s="81"/>
      <c r="B1246" s="81"/>
      <c r="C1246" s="81"/>
      <c r="D1246" s="81"/>
      <c r="E1246" s="115"/>
      <c r="F1246" s="81"/>
      <c r="G1246" s="81"/>
      <c r="H1246" s="81"/>
      <c r="I1246" s="81"/>
    </row>
    <row r="1247" ht="13.65" customHeight="1">
      <c r="A1247" s="81"/>
      <c r="B1247" s="81"/>
      <c r="C1247" s="81"/>
      <c r="D1247" s="81"/>
      <c r="E1247" s="115"/>
      <c r="F1247" s="81"/>
      <c r="G1247" s="81"/>
      <c r="H1247" s="81"/>
      <c r="I1247" s="81"/>
    </row>
    <row r="1248" ht="13.65" customHeight="1">
      <c r="A1248" s="81"/>
      <c r="B1248" s="81"/>
      <c r="C1248" s="81"/>
      <c r="D1248" s="81"/>
      <c r="E1248" s="115"/>
      <c r="F1248" s="81"/>
      <c r="G1248" s="81"/>
      <c r="H1248" s="81"/>
      <c r="I1248" s="81"/>
    </row>
    <row r="1249" ht="13.65" customHeight="1">
      <c r="A1249" s="81"/>
      <c r="B1249" s="81"/>
      <c r="C1249" s="81"/>
      <c r="D1249" s="81"/>
      <c r="E1249" s="115"/>
      <c r="F1249" s="81"/>
      <c r="G1249" s="81"/>
      <c r="H1249" s="81"/>
      <c r="I1249" s="81"/>
    </row>
    <row r="1250" ht="13.65" customHeight="1">
      <c r="A1250" s="81"/>
      <c r="B1250" s="81"/>
      <c r="C1250" s="81"/>
      <c r="D1250" s="81"/>
      <c r="E1250" s="115"/>
      <c r="F1250" s="81"/>
      <c r="G1250" s="81"/>
      <c r="H1250" s="81"/>
      <c r="I1250" s="81"/>
    </row>
    <row r="1251" ht="13.65" customHeight="1">
      <c r="A1251" s="81"/>
      <c r="B1251" s="81"/>
      <c r="C1251" s="81"/>
      <c r="D1251" s="81"/>
      <c r="E1251" s="115"/>
      <c r="F1251" s="81"/>
      <c r="G1251" s="81"/>
      <c r="H1251" s="81"/>
      <c r="I1251" s="81"/>
    </row>
    <row r="1252" ht="13.65" customHeight="1">
      <c r="A1252" s="81"/>
      <c r="B1252" s="81"/>
      <c r="C1252" s="81"/>
      <c r="D1252" s="81"/>
      <c r="E1252" s="115"/>
      <c r="F1252" s="81"/>
      <c r="G1252" s="81"/>
      <c r="H1252" s="81"/>
      <c r="I1252" s="81"/>
    </row>
    <row r="1253" ht="13.65" customHeight="1">
      <c r="A1253" s="81"/>
      <c r="B1253" s="81"/>
      <c r="C1253" s="81"/>
      <c r="D1253" s="81"/>
      <c r="E1253" s="115"/>
      <c r="F1253" s="81"/>
      <c r="G1253" s="81"/>
      <c r="H1253" s="81"/>
      <c r="I1253" s="81"/>
    </row>
    <row r="1254" ht="13.65" customHeight="1">
      <c r="A1254" s="81"/>
      <c r="B1254" s="81"/>
      <c r="C1254" s="81"/>
      <c r="D1254" s="81"/>
      <c r="E1254" s="115"/>
      <c r="F1254" s="81"/>
      <c r="G1254" s="81"/>
      <c r="H1254" s="81"/>
      <c r="I1254" s="81"/>
    </row>
    <row r="1255" ht="13.65" customHeight="1">
      <c r="A1255" s="81"/>
      <c r="B1255" s="81"/>
      <c r="C1255" s="81"/>
      <c r="D1255" s="81"/>
      <c r="E1255" s="115"/>
      <c r="F1255" s="81"/>
      <c r="G1255" s="81"/>
      <c r="H1255" s="81"/>
      <c r="I1255" s="81"/>
    </row>
    <row r="1256" ht="13.65" customHeight="1">
      <c r="A1256" s="81"/>
      <c r="B1256" s="81"/>
      <c r="C1256" s="81"/>
      <c r="D1256" s="81"/>
      <c r="E1256" s="115"/>
      <c r="F1256" s="81"/>
      <c r="G1256" s="81"/>
      <c r="H1256" s="81"/>
      <c r="I1256" s="81"/>
    </row>
    <row r="1257" ht="13.65" customHeight="1">
      <c r="A1257" s="81"/>
      <c r="B1257" s="81"/>
      <c r="C1257" s="81"/>
      <c r="D1257" s="81"/>
      <c r="E1257" s="115"/>
      <c r="F1257" s="81"/>
      <c r="G1257" s="81"/>
      <c r="H1257" s="81"/>
      <c r="I1257" s="81"/>
    </row>
    <row r="1258" ht="13.65" customHeight="1">
      <c r="A1258" s="81"/>
      <c r="B1258" s="81"/>
      <c r="C1258" s="81"/>
      <c r="D1258" s="81"/>
      <c r="E1258" s="115"/>
      <c r="F1258" s="81"/>
      <c r="G1258" s="81"/>
      <c r="H1258" s="81"/>
      <c r="I1258" s="81"/>
    </row>
    <row r="1259" ht="13.65" customHeight="1">
      <c r="A1259" s="81"/>
      <c r="B1259" s="81"/>
      <c r="C1259" s="81"/>
      <c r="D1259" s="81"/>
      <c r="E1259" s="115"/>
      <c r="F1259" s="81"/>
      <c r="G1259" s="81"/>
      <c r="H1259" s="81"/>
      <c r="I1259" s="81"/>
    </row>
    <row r="1260" ht="13.65" customHeight="1">
      <c r="A1260" s="81"/>
      <c r="B1260" s="81"/>
      <c r="C1260" s="81"/>
      <c r="D1260" s="81"/>
      <c r="E1260" s="115"/>
      <c r="F1260" s="81"/>
      <c r="G1260" s="81"/>
      <c r="H1260" s="81"/>
      <c r="I1260" s="81"/>
    </row>
    <row r="1261" ht="13.65" customHeight="1">
      <c r="A1261" s="81"/>
      <c r="B1261" s="81"/>
      <c r="C1261" s="81"/>
      <c r="D1261" s="81"/>
      <c r="E1261" s="115"/>
      <c r="F1261" s="81"/>
      <c r="G1261" s="81"/>
      <c r="H1261" s="81"/>
      <c r="I1261" s="81"/>
    </row>
    <row r="1262" ht="13.65" customHeight="1">
      <c r="A1262" s="81"/>
      <c r="B1262" s="81"/>
      <c r="C1262" s="81"/>
      <c r="D1262" s="81"/>
      <c r="E1262" s="115"/>
      <c r="F1262" s="81"/>
      <c r="G1262" s="81"/>
      <c r="H1262" s="81"/>
      <c r="I1262" s="81"/>
    </row>
    <row r="1263" ht="13.65" customHeight="1">
      <c r="A1263" s="81"/>
      <c r="B1263" s="81"/>
      <c r="C1263" s="81"/>
      <c r="D1263" s="81"/>
      <c r="E1263" s="115"/>
      <c r="F1263" s="81"/>
      <c r="G1263" s="81"/>
      <c r="H1263" s="81"/>
      <c r="I1263" s="81"/>
    </row>
    <row r="1264" ht="13.65" customHeight="1">
      <c r="A1264" s="81"/>
      <c r="B1264" s="81"/>
      <c r="C1264" s="81"/>
      <c r="D1264" s="81"/>
      <c r="E1264" s="115"/>
      <c r="F1264" s="81"/>
      <c r="G1264" s="81"/>
      <c r="H1264" s="81"/>
      <c r="I1264" s="81"/>
    </row>
    <row r="1265" ht="13.65" customHeight="1">
      <c r="A1265" s="81"/>
      <c r="B1265" s="81"/>
      <c r="C1265" s="81"/>
      <c r="D1265" s="81"/>
      <c r="E1265" s="115"/>
      <c r="F1265" s="81"/>
      <c r="G1265" s="81"/>
      <c r="H1265" s="81"/>
      <c r="I1265" s="81"/>
    </row>
    <row r="1266" ht="13.65" customHeight="1">
      <c r="A1266" s="81"/>
      <c r="B1266" s="81"/>
      <c r="C1266" s="81"/>
      <c r="D1266" s="81"/>
      <c r="E1266" s="115"/>
      <c r="F1266" s="81"/>
      <c r="G1266" s="81"/>
      <c r="H1266" s="81"/>
      <c r="I1266" s="81"/>
    </row>
    <row r="1267" ht="13.65" customHeight="1">
      <c r="A1267" s="81"/>
      <c r="B1267" s="81"/>
      <c r="C1267" s="81"/>
      <c r="D1267" s="81"/>
      <c r="E1267" s="115"/>
      <c r="F1267" s="81"/>
      <c r="G1267" s="81"/>
      <c r="H1267" s="81"/>
      <c r="I1267" s="81"/>
    </row>
    <row r="1268" ht="13.65" customHeight="1">
      <c r="A1268" s="81"/>
      <c r="B1268" s="81"/>
      <c r="C1268" s="81"/>
      <c r="D1268" s="81"/>
      <c r="E1268" s="115"/>
      <c r="F1268" s="81"/>
      <c r="G1268" s="81"/>
      <c r="H1268" s="81"/>
      <c r="I1268" s="81"/>
    </row>
    <row r="1269" ht="13.65" customHeight="1">
      <c r="A1269" s="81"/>
      <c r="B1269" s="81"/>
      <c r="C1269" s="81"/>
      <c r="D1269" s="81"/>
      <c r="E1269" s="115"/>
      <c r="F1269" s="81"/>
      <c r="G1269" s="81"/>
      <c r="H1269" s="81"/>
      <c r="I1269" s="81"/>
    </row>
    <row r="1270" ht="13.65" customHeight="1">
      <c r="A1270" s="81"/>
      <c r="B1270" s="81"/>
      <c r="C1270" s="81"/>
      <c r="D1270" s="81"/>
      <c r="E1270" s="115"/>
      <c r="F1270" s="81"/>
      <c r="G1270" s="81"/>
      <c r="H1270" s="81"/>
      <c r="I1270" s="81"/>
    </row>
    <row r="1271" ht="13.65" customHeight="1">
      <c r="A1271" s="81"/>
      <c r="B1271" s="81"/>
      <c r="C1271" s="81"/>
      <c r="D1271" s="81"/>
      <c r="E1271" s="115"/>
      <c r="F1271" s="81"/>
      <c r="G1271" s="81"/>
      <c r="H1271" s="81"/>
      <c r="I1271" s="81"/>
    </row>
    <row r="1272" ht="13.65" customHeight="1">
      <c r="A1272" s="81"/>
      <c r="B1272" s="81"/>
      <c r="C1272" s="81"/>
      <c r="D1272" s="81"/>
      <c r="E1272" s="115"/>
      <c r="F1272" s="81"/>
      <c r="G1272" s="81"/>
      <c r="H1272" s="81"/>
      <c r="I1272" s="81"/>
    </row>
    <row r="1273" ht="13.65" customHeight="1">
      <c r="A1273" s="81"/>
      <c r="B1273" s="81"/>
      <c r="C1273" s="81"/>
      <c r="D1273" s="81"/>
      <c r="E1273" s="115"/>
      <c r="F1273" s="81"/>
      <c r="G1273" s="81"/>
      <c r="H1273" s="81"/>
      <c r="I1273" s="81"/>
    </row>
    <row r="1274" ht="13.65" customHeight="1">
      <c r="A1274" s="81"/>
      <c r="B1274" s="81"/>
      <c r="C1274" s="81"/>
      <c r="D1274" s="81"/>
      <c r="E1274" s="115"/>
      <c r="F1274" s="81"/>
      <c r="G1274" s="81"/>
      <c r="H1274" s="81"/>
      <c r="I1274" s="81"/>
    </row>
    <row r="1275" ht="13.65" customHeight="1">
      <c r="A1275" s="81"/>
      <c r="B1275" s="81"/>
      <c r="C1275" s="81"/>
      <c r="D1275" s="81"/>
      <c r="E1275" s="115"/>
      <c r="F1275" s="81"/>
      <c r="G1275" s="81"/>
      <c r="H1275" s="81"/>
      <c r="I1275" s="81"/>
    </row>
    <row r="1276" ht="13.65" customHeight="1">
      <c r="A1276" s="81"/>
      <c r="B1276" s="81"/>
      <c r="C1276" s="81"/>
      <c r="D1276" s="81"/>
      <c r="E1276" s="115"/>
      <c r="F1276" s="81"/>
      <c r="G1276" s="81"/>
      <c r="H1276" s="81"/>
      <c r="I1276" s="81"/>
    </row>
    <row r="1277" ht="13.65" customHeight="1">
      <c r="A1277" s="81"/>
      <c r="B1277" s="81"/>
      <c r="C1277" s="81"/>
      <c r="D1277" s="81"/>
      <c r="E1277" s="115"/>
      <c r="F1277" s="81"/>
      <c r="G1277" s="81"/>
      <c r="H1277" s="81"/>
      <c r="I1277" s="81"/>
    </row>
    <row r="1278" ht="13.65" customHeight="1">
      <c r="A1278" s="81"/>
      <c r="B1278" s="81"/>
      <c r="C1278" s="81"/>
      <c r="D1278" s="81"/>
      <c r="E1278" s="115"/>
      <c r="F1278" s="81"/>
      <c r="G1278" s="81"/>
      <c r="H1278" s="81"/>
      <c r="I1278" s="81"/>
    </row>
    <row r="1279" ht="13.65" customHeight="1">
      <c r="A1279" s="81"/>
      <c r="B1279" s="81"/>
      <c r="C1279" s="81"/>
      <c r="D1279" s="81"/>
      <c r="E1279" s="115"/>
      <c r="F1279" s="81"/>
      <c r="G1279" s="81"/>
      <c r="H1279" s="81"/>
      <c r="I1279" s="81"/>
    </row>
    <row r="1280" ht="13.65" customHeight="1">
      <c r="A1280" s="81"/>
      <c r="B1280" s="81"/>
      <c r="C1280" s="81"/>
      <c r="D1280" s="81"/>
      <c r="E1280" s="115"/>
      <c r="F1280" s="81"/>
      <c r="G1280" s="81"/>
      <c r="H1280" s="81"/>
      <c r="I1280" s="81"/>
    </row>
    <row r="1281" ht="13.65" customHeight="1">
      <c r="A1281" s="81"/>
      <c r="B1281" s="81"/>
      <c r="C1281" s="81"/>
      <c r="D1281" s="81"/>
      <c r="E1281" s="115"/>
      <c r="F1281" s="81"/>
      <c r="G1281" s="81"/>
      <c r="H1281" s="81"/>
      <c r="I1281" s="81"/>
    </row>
    <row r="1282" ht="13.65" customHeight="1">
      <c r="A1282" s="81"/>
      <c r="B1282" s="81"/>
      <c r="C1282" s="81"/>
      <c r="D1282" s="81"/>
      <c r="E1282" s="115"/>
      <c r="F1282" s="81"/>
      <c r="G1282" s="81"/>
      <c r="H1282" s="81"/>
      <c r="I1282" s="81"/>
    </row>
    <row r="1283" ht="13.65" customHeight="1">
      <c r="A1283" s="81"/>
      <c r="B1283" s="81"/>
      <c r="C1283" s="81"/>
      <c r="D1283" s="81"/>
      <c r="E1283" s="115"/>
      <c r="F1283" s="81"/>
      <c r="G1283" s="81"/>
      <c r="H1283" s="81"/>
      <c r="I1283" s="81"/>
    </row>
    <row r="1284" ht="13.65" customHeight="1">
      <c r="A1284" s="81"/>
      <c r="B1284" s="81"/>
      <c r="C1284" s="81"/>
      <c r="D1284" s="81"/>
      <c r="E1284" s="115"/>
      <c r="F1284" s="81"/>
      <c r="G1284" s="81"/>
      <c r="H1284" s="81"/>
      <c r="I1284" s="81"/>
    </row>
    <row r="1285" ht="13.65" customHeight="1">
      <c r="A1285" s="81"/>
      <c r="B1285" s="81"/>
      <c r="C1285" s="81"/>
      <c r="D1285" s="81"/>
      <c r="E1285" s="115"/>
      <c r="F1285" s="81"/>
      <c r="G1285" s="81"/>
      <c r="H1285" s="81"/>
      <c r="I1285" s="81"/>
    </row>
    <row r="1286" ht="13.65" customHeight="1">
      <c r="A1286" s="81"/>
      <c r="B1286" s="81"/>
      <c r="C1286" s="81"/>
      <c r="D1286" s="81"/>
      <c r="E1286" s="115"/>
      <c r="F1286" s="81"/>
      <c r="G1286" s="81"/>
      <c r="H1286" s="81"/>
      <c r="I1286" s="81"/>
    </row>
    <row r="1287" ht="13.65" customHeight="1">
      <c r="A1287" s="81"/>
      <c r="B1287" s="81"/>
      <c r="C1287" s="81"/>
      <c r="D1287" s="81"/>
      <c r="E1287" s="115"/>
      <c r="F1287" s="81"/>
      <c r="G1287" s="81"/>
      <c r="H1287" s="81"/>
      <c r="I1287" s="81"/>
    </row>
    <row r="1288" ht="13.65" customHeight="1">
      <c r="A1288" s="81"/>
      <c r="B1288" s="81"/>
      <c r="C1288" s="81"/>
      <c r="D1288" s="81"/>
      <c r="E1288" s="115"/>
      <c r="F1288" s="81"/>
      <c r="G1288" s="81"/>
      <c r="H1288" s="81"/>
      <c r="I1288" s="81"/>
    </row>
    <row r="1289" ht="13.65" customHeight="1">
      <c r="A1289" s="81"/>
      <c r="B1289" s="81"/>
      <c r="C1289" s="81"/>
      <c r="D1289" s="81"/>
      <c r="E1289" s="115"/>
      <c r="F1289" s="81"/>
      <c r="G1289" s="81"/>
      <c r="H1289" s="81"/>
      <c r="I1289" s="81"/>
    </row>
    <row r="1290" ht="13.65" customHeight="1">
      <c r="A1290" s="81"/>
      <c r="B1290" s="81"/>
      <c r="C1290" s="81"/>
      <c r="D1290" s="81"/>
      <c r="E1290" s="115"/>
      <c r="F1290" s="81"/>
      <c r="G1290" s="81"/>
      <c r="H1290" s="81"/>
      <c r="I1290" s="81"/>
    </row>
    <row r="1291" ht="13.65" customHeight="1">
      <c r="A1291" s="81"/>
      <c r="B1291" s="81"/>
      <c r="C1291" s="81"/>
      <c r="D1291" s="81"/>
      <c r="E1291" s="115"/>
      <c r="F1291" s="81"/>
      <c r="G1291" s="81"/>
      <c r="H1291" s="81"/>
      <c r="I1291" s="81"/>
    </row>
    <row r="1292" ht="13.65" customHeight="1">
      <c r="A1292" s="81"/>
      <c r="B1292" s="81"/>
      <c r="C1292" s="81"/>
      <c r="D1292" s="81"/>
      <c r="E1292" s="115"/>
      <c r="F1292" s="81"/>
      <c r="G1292" s="81"/>
      <c r="H1292" s="81"/>
      <c r="I1292" s="81"/>
    </row>
    <row r="1293" ht="13.65" customHeight="1">
      <c r="A1293" s="81"/>
      <c r="B1293" s="81"/>
      <c r="C1293" s="81"/>
      <c r="D1293" s="81"/>
      <c r="E1293" s="115"/>
      <c r="F1293" s="81"/>
      <c r="G1293" s="81"/>
      <c r="H1293" s="81"/>
      <c r="I1293" s="81"/>
    </row>
    <row r="1294" ht="13.65" customHeight="1">
      <c r="A1294" s="81"/>
      <c r="B1294" s="81"/>
      <c r="C1294" s="81"/>
      <c r="D1294" s="81"/>
      <c r="E1294" s="115"/>
      <c r="F1294" s="81"/>
      <c r="G1294" s="81"/>
      <c r="H1294" s="81"/>
      <c r="I1294" s="81"/>
    </row>
    <row r="1295" ht="13.65" customHeight="1">
      <c r="A1295" s="81"/>
      <c r="B1295" s="81"/>
      <c r="C1295" s="81"/>
      <c r="D1295" s="81"/>
      <c r="E1295" s="115"/>
      <c r="F1295" s="81"/>
      <c r="G1295" s="81"/>
      <c r="H1295" s="81"/>
      <c r="I1295" s="81"/>
    </row>
    <row r="1296" ht="13.65" customHeight="1">
      <c r="A1296" s="81"/>
      <c r="B1296" s="81"/>
      <c r="C1296" s="81"/>
      <c r="D1296" s="81"/>
      <c r="E1296" s="115"/>
      <c r="F1296" s="81"/>
      <c r="G1296" s="81"/>
      <c r="H1296" s="81"/>
      <c r="I1296" s="81"/>
    </row>
    <row r="1297" ht="13.65" customHeight="1">
      <c r="A1297" s="81"/>
      <c r="B1297" s="81"/>
      <c r="C1297" s="81"/>
      <c r="D1297" s="81"/>
      <c r="E1297" s="115"/>
      <c r="F1297" s="81"/>
      <c r="G1297" s="81"/>
      <c r="H1297" s="81"/>
      <c r="I1297" s="81"/>
    </row>
    <row r="1298" ht="13.65" customHeight="1">
      <c r="A1298" s="81"/>
      <c r="B1298" s="81"/>
      <c r="C1298" s="81"/>
      <c r="D1298" s="81"/>
      <c r="E1298" s="115"/>
      <c r="F1298" s="81"/>
      <c r="G1298" s="81"/>
      <c r="H1298" s="81"/>
      <c r="I1298" s="81"/>
    </row>
    <row r="1299" ht="13.65" customHeight="1">
      <c r="A1299" s="81"/>
      <c r="B1299" s="81"/>
      <c r="C1299" s="81"/>
      <c r="D1299" s="81"/>
      <c r="E1299" s="115"/>
      <c r="F1299" s="81"/>
      <c r="G1299" s="81"/>
      <c r="H1299" s="81"/>
      <c r="I1299" s="81"/>
    </row>
    <row r="1300" ht="13.65" customHeight="1">
      <c r="A1300" s="81"/>
      <c r="B1300" s="81"/>
      <c r="C1300" s="81"/>
      <c r="D1300" s="81"/>
      <c r="E1300" s="115"/>
      <c r="F1300" s="81"/>
      <c r="G1300" s="81"/>
      <c r="H1300" s="81"/>
      <c r="I1300" s="81"/>
    </row>
    <row r="1301" ht="13.65" customHeight="1">
      <c r="A1301" s="81"/>
      <c r="B1301" s="81"/>
      <c r="C1301" s="81"/>
      <c r="D1301" s="81"/>
      <c r="E1301" s="115"/>
      <c r="F1301" s="81"/>
      <c r="G1301" s="81"/>
      <c r="H1301" s="81"/>
      <c r="I1301" s="81"/>
    </row>
    <row r="1302" ht="13.65" customHeight="1">
      <c r="A1302" s="81"/>
      <c r="B1302" s="81"/>
      <c r="C1302" s="81"/>
      <c r="D1302" s="81"/>
      <c r="E1302" s="115"/>
      <c r="F1302" s="81"/>
      <c r="G1302" s="81"/>
      <c r="H1302" s="81"/>
      <c r="I1302" s="81"/>
    </row>
    <row r="1303" ht="13.65" customHeight="1">
      <c r="A1303" s="81"/>
      <c r="B1303" s="81"/>
      <c r="C1303" s="81"/>
      <c r="D1303" s="81"/>
      <c r="E1303" s="115"/>
      <c r="F1303" s="81"/>
      <c r="G1303" s="81"/>
      <c r="H1303" s="81"/>
      <c r="I1303" s="81"/>
    </row>
    <row r="1304" ht="13.65" customHeight="1">
      <c r="A1304" s="81"/>
      <c r="B1304" s="81"/>
      <c r="C1304" s="81"/>
      <c r="D1304" s="81"/>
      <c r="E1304" s="115"/>
      <c r="F1304" s="81"/>
      <c r="G1304" s="81"/>
      <c r="H1304" s="81"/>
      <c r="I1304" s="81"/>
    </row>
    <row r="1305" ht="13.65" customHeight="1">
      <c r="A1305" s="81"/>
      <c r="B1305" s="81"/>
      <c r="C1305" s="81"/>
      <c r="D1305" s="81"/>
      <c r="E1305" s="115"/>
      <c r="F1305" s="81"/>
      <c r="G1305" s="81"/>
      <c r="H1305" s="81"/>
      <c r="I1305" s="81"/>
    </row>
    <row r="1306" ht="13.65" customHeight="1">
      <c r="A1306" s="81"/>
      <c r="B1306" s="81"/>
      <c r="C1306" s="81"/>
      <c r="D1306" s="81"/>
      <c r="E1306" s="115"/>
      <c r="F1306" s="81"/>
      <c r="G1306" s="81"/>
      <c r="H1306" s="81"/>
      <c r="I1306" s="81"/>
    </row>
    <row r="1307" ht="13.65" customHeight="1">
      <c r="A1307" s="81"/>
      <c r="B1307" s="81"/>
      <c r="C1307" s="81"/>
      <c r="D1307" s="81"/>
      <c r="E1307" s="115"/>
      <c r="F1307" s="81"/>
      <c r="G1307" s="81"/>
      <c r="H1307" s="81"/>
      <c r="I1307" s="81"/>
    </row>
    <row r="1308" ht="13.65" customHeight="1">
      <c r="A1308" s="81"/>
      <c r="B1308" s="81"/>
      <c r="C1308" s="81"/>
      <c r="D1308" s="81"/>
      <c r="E1308" s="115"/>
      <c r="F1308" s="81"/>
      <c r="G1308" s="81"/>
      <c r="H1308" s="81"/>
      <c r="I1308" s="81"/>
    </row>
    <row r="1309" ht="13.65" customHeight="1">
      <c r="A1309" s="81"/>
      <c r="B1309" s="81"/>
      <c r="C1309" s="81"/>
      <c r="D1309" s="81"/>
      <c r="E1309" s="115"/>
      <c r="F1309" s="81"/>
      <c r="G1309" s="81"/>
      <c r="H1309" s="81"/>
      <c r="I1309" s="81"/>
    </row>
    <row r="1310" ht="13.65" customHeight="1">
      <c r="A1310" s="81"/>
      <c r="B1310" s="81"/>
      <c r="C1310" s="81"/>
      <c r="D1310" s="81"/>
      <c r="E1310" s="115"/>
      <c r="F1310" s="81"/>
      <c r="G1310" s="81"/>
      <c r="H1310" s="81"/>
      <c r="I1310" s="81"/>
    </row>
    <row r="1311" ht="13.65" customHeight="1">
      <c r="A1311" s="81"/>
      <c r="B1311" s="81"/>
      <c r="C1311" s="81"/>
      <c r="D1311" s="81"/>
      <c r="E1311" s="115"/>
      <c r="F1311" s="81"/>
      <c r="G1311" s="81"/>
      <c r="H1311" s="81"/>
      <c r="I1311" s="81"/>
    </row>
    <row r="1312" ht="13.65" customHeight="1">
      <c r="A1312" s="81"/>
      <c r="B1312" s="81"/>
      <c r="C1312" s="81"/>
      <c r="D1312" s="81"/>
      <c r="E1312" s="115"/>
      <c r="F1312" s="81"/>
      <c r="G1312" s="81"/>
      <c r="H1312" s="81"/>
      <c r="I1312" s="81"/>
    </row>
    <row r="1313" ht="13.65" customHeight="1">
      <c r="A1313" s="81"/>
      <c r="B1313" s="81"/>
      <c r="C1313" s="81"/>
      <c r="D1313" s="81"/>
      <c r="E1313" s="115"/>
      <c r="F1313" s="81"/>
      <c r="G1313" s="81"/>
      <c r="H1313" s="81"/>
      <c r="I1313" s="81"/>
    </row>
    <row r="1314" ht="13.65" customHeight="1">
      <c r="A1314" s="81"/>
      <c r="B1314" s="81"/>
      <c r="C1314" s="81"/>
      <c r="D1314" s="81"/>
      <c r="E1314" s="115"/>
      <c r="F1314" s="81"/>
      <c r="G1314" s="81"/>
      <c r="H1314" s="81"/>
      <c r="I1314" s="81"/>
    </row>
    <row r="1315" ht="13.65" customHeight="1">
      <c r="A1315" s="81"/>
      <c r="B1315" s="81"/>
      <c r="C1315" s="81"/>
      <c r="D1315" s="81"/>
      <c r="E1315" s="115"/>
      <c r="F1315" s="81"/>
      <c r="G1315" s="81"/>
      <c r="H1315" s="81"/>
      <c r="I1315" s="81"/>
    </row>
    <row r="1316" ht="13.65" customHeight="1">
      <c r="A1316" s="81"/>
      <c r="B1316" s="81"/>
      <c r="C1316" s="81"/>
      <c r="D1316" s="81"/>
      <c r="E1316" s="115"/>
      <c r="F1316" s="81"/>
      <c r="G1316" s="81"/>
      <c r="H1316" s="81"/>
      <c r="I1316" s="81"/>
    </row>
    <row r="1317" ht="13.65" customHeight="1">
      <c r="A1317" s="81"/>
      <c r="B1317" s="81"/>
      <c r="C1317" s="81"/>
      <c r="D1317" s="81"/>
      <c r="E1317" s="115"/>
      <c r="F1317" s="81"/>
      <c r="G1317" s="81"/>
      <c r="H1317" s="81"/>
      <c r="I1317" s="81"/>
    </row>
    <row r="1318" ht="13.65" customHeight="1">
      <c r="A1318" s="81"/>
      <c r="B1318" s="81"/>
      <c r="C1318" s="81"/>
      <c r="D1318" s="81"/>
      <c r="E1318" s="115"/>
      <c r="F1318" s="81"/>
      <c r="G1318" s="81"/>
      <c r="H1318" s="81"/>
      <c r="I1318" s="81"/>
    </row>
    <row r="1319" ht="13.65" customHeight="1">
      <c r="A1319" s="81"/>
      <c r="B1319" s="81"/>
      <c r="C1319" s="81"/>
      <c r="D1319" s="81"/>
      <c r="E1319" s="115"/>
      <c r="F1319" s="81"/>
      <c r="G1319" s="81"/>
      <c r="H1319" s="81"/>
      <c r="I1319" s="81"/>
    </row>
    <row r="1320" ht="13.65" customHeight="1">
      <c r="A1320" s="81"/>
      <c r="B1320" s="81"/>
      <c r="C1320" s="81"/>
      <c r="D1320" s="81"/>
      <c r="E1320" s="115"/>
      <c r="F1320" s="81"/>
      <c r="G1320" s="81"/>
      <c r="H1320" s="81"/>
      <c r="I1320" s="81"/>
    </row>
    <row r="1321" ht="13.65" customHeight="1">
      <c r="A1321" s="81"/>
      <c r="B1321" s="81"/>
      <c r="C1321" s="81"/>
      <c r="D1321" s="81"/>
      <c r="E1321" s="115"/>
      <c r="F1321" s="81"/>
      <c r="G1321" s="81"/>
      <c r="H1321" s="81"/>
      <c r="I1321" s="81"/>
    </row>
    <row r="1322" ht="13.65" customHeight="1">
      <c r="A1322" s="81"/>
      <c r="B1322" s="81"/>
      <c r="C1322" s="81"/>
      <c r="D1322" s="81"/>
      <c r="E1322" s="115"/>
      <c r="F1322" s="81"/>
      <c r="G1322" s="81"/>
      <c r="H1322" s="81"/>
      <c r="I1322" s="81"/>
    </row>
    <row r="1323" ht="13.65" customHeight="1">
      <c r="A1323" s="81"/>
      <c r="B1323" s="81"/>
      <c r="C1323" s="81"/>
      <c r="D1323" s="81"/>
      <c r="E1323" s="115"/>
      <c r="F1323" s="81"/>
      <c r="G1323" s="81"/>
      <c r="H1323" s="81"/>
      <c r="I1323" s="81"/>
    </row>
    <row r="1324" ht="13.65" customHeight="1">
      <c r="A1324" s="81"/>
      <c r="B1324" s="81"/>
      <c r="C1324" s="81"/>
      <c r="D1324" s="81"/>
      <c r="E1324" s="115"/>
      <c r="F1324" s="81"/>
      <c r="G1324" s="81"/>
      <c r="H1324" s="81"/>
      <c r="I1324" s="81"/>
    </row>
    <row r="1325" ht="13.65" customHeight="1">
      <c r="A1325" s="81"/>
      <c r="B1325" s="81"/>
      <c r="C1325" s="81"/>
      <c r="D1325" s="81"/>
      <c r="E1325" s="115"/>
      <c r="F1325" s="81"/>
      <c r="G1325" s="81"/>
      <c r="H1325" s="81"/>
      <c r="I1325" s="81"/>
    </row>
    <row r="1326" ht="13.65" customHeight="1">
      <c r="A1326" s="81"/>
      <c r="B1326" s="81"/>
      <c r="C1326" s="81"/>
      <c r="D1326" s="81"/>
      <c r="E1326" s="115"/>
      <c r="F1326" s="81"/>
      <c r="G1326" s="81"/>
      <c r="H1326" s="81"/>
      <c r="I1326" s="81"/>
    </row>
    <row r="1327" ht="13.65" customHeight="1">
      <c r="A1327" s="81"/>
      <c r="B1327" s="81"/>
      <c r="C1327" s="81"/>
      <c r="D1327" s="81"/>
      <c r="E1327" s="115"/>
      <c r="F1327" s="81"/>
      <c r="G1327" s="81"/>
      <c r="H1327" s="81"/>
      <c r="I1327" s="81"/>
    </row>
    <row r="1328" ht="13.65" customHeight="1">
      <c r="A1328" s="81"/>
      <c r="B1328" s="81"/>
      <c r="C1328" s="81"/>
      <c r="D1328" s="81"/>
      <c r="E1328" s="115"/>
      <c r="F1328" s="81"/>
      <c r="G1328" s="81"/>
      <c r="H1328" s="81"/>
      <c r="I1328" s="81"/>
    </row>
    <row r="1329" ht="13.65" customHeight="1">
      <c r="A1329" s="81"/>
      <c r="B1329" s="81"/>
      <c r="C1329" s="81"/>
      <c r="D1329" s="81"/>
      <c r="E1329" s="115"/>
      <c r="F1329" s="81"/>
      <c r="G1329" s="81"/>
      <c r="H1329" s="81"/>
      <c r="I1329" s="81"/>
    </row>
    <row r="1330" ht="13.65" customHeight="1">
      <c r="A1330" s="81"/>
      <c r="B1330" s="81"/>
      <c r="C1330" s="81"/>
      <c r="D1330" s="81"/>
      <c r="E1330" s="115"/>
      <c r="F1330" s="81"/>
      <c r="G1330" s="81"/>
      <c r="H1330" s="81"/>
      <c r="I1330" s="81"/>
    </row>
    <row r="1331" ht="13.65" customHeight="1">
      <c r="A1331" s="81"/>
      <c r="B1331" s="81"/>
      <c r="C1331" s="81"/>
      <c r="D1331" s="81"/>
      <c r="E1331" s="115"/>
      <c r="F1331" s="81"/>
      <c r="G1331" s="81"/>
      <c r="H1331" s="81"/>
      <c r="I1331" s="81"/>
    </row>
    <row r="1332" ht="13.65" customHeight="1">
      <c r="A1332" s="81"/>
      <c r="B1332" s="81"/>
      <c r="C1332" s="81"/>
      <c r="D1332" s="81"/>
      <c r="E1332" s="115"/>
      <c r="F1332" s="81"/>
      <c r="G1332" s="81"/>
      <c r="H1332" s="81"/>
      <c r="I1332" s="81"/>
    </row>
    <row r="1333" ht="13.65" customHeight="1">
      <c r="A1333" s="81"/>
      <c r="B1333" s="81"/>
      <c r="C1333" s="81"/>
      <c r="D1333" s="81"/>
      <c r="E1333" s="115"/>
      <c r="F1333" s="81"/>
      <c r="G1333" s="81"/>
      <c r="H1333" s="81"/>
      <c r="I1333" s="81"/>
    </row>
    <row r="1334" ht="13.65" customHeight="1">
      <c r="A1334" s="81"/>
      <c r="B1334" s="81"/>
      <c r="C1334" s="81"/>
      <c r="D1334" s="81"/>
      <c r="E1334" s="115"/>
      <c r="F1334" s="81"/>
      <c r="G1334" s="81"/>
      <c r="H1334" s="81"/>
      <c r="I1334" s="81"/>
    </row>
    <row r="1335" ht="13.65" customHeight="1">
      <c r="A1335" s="81"/>
      <c r="B1335" s="81"/>
      <c r="C1335" s="81"/>
      <c r="D1335" s="81"/>
      <c r="E1335" s="115"/>
      <c r="F1335" s="81"/>
      <c r="G1335" s="81"/>
      <c r="H1335" s="81"/>
      <c r="I1335" s="81"/>
    </row>
    <row r="1336" ht="13.65" customHeight="1">
      <c r="A1336" s="81"/>
      <c r="B1336" s="81"/>
      <c r="C1336" s="81"/>
      <c r="D1336" s="81"/>
      <c r="E1336" s="115"/>
      <c r="F1336" s="81"/>
      <c r="G1336" s="81"/>
      <c r="H1336" s="81"/>
      <c r="I1336" s="81"/>
    </row>
    <row r="1337" ht="13.65" customHeight="1">
      <c r="A1337" s="81"/>
      <c r="B1337" s="81"/>
      <c r="C1337" s="81"/>
      <c r="D1337" s="81"/>
      <c r="E1337" s="115"/>
      <c r="F1337" s="81"/>
      <c r="G1337" s="81"/>
      <c r="H1337" s="81"/>
      <c r="I1337" s="81"/>
    </row>
    <row r="1338" ht="13.65" customHeight="1">
      <c r="A1338" s="81"/>
      <c r="B1338" s="81"/>
      <c r="C1338" s="81"/>
      <c r="D1338" s="81"/>
      <c r="E1338" s="115"/>
      <c r="F1338" s="81"/>
      <c r="G1338" s="81"/>
      <c r="H1338" s="81"/>
      <c r="I1338" s="81"/>
    </row>
    <row r="1339" ht="13.65" customHeight="1">
      <c r="A1339" s="81"/>
      <c r="B1339" s="81"/>
      <c r="C1339" s="81"/>
      <c r="D1339" s="81"/>
      <c r="E1339" s="115"/>
      <c r="F1339" s="81"/>
      <c r="G1339" s="81"/>
      <c r="H1339" s="81"/>
      <c r="I1339" s="81"/>
    </row>
    <row r="1340" ht="13.65" customHeight="1">
      <c r="A1340" s="81"/>
      <c r="B1340" s="81"/>
      <c r="C1340" s="81"/>
      <c r="D1340" s="81"/>
      <c r="E1340" s="115"/>
      <c r="F1340" s="81"/>
      <c r="G1340" s="81"/>
      <c r="H1340" s="81"/>
      <c r="I1340" s="81"/>
    </row>
    <row r="1341" ht="13.65" customHeight="1">
      <c r="A1341" s="81"/>
      <c r="B1341" s="81"/>
      <c r="C1341" s="81"/>
      <c r="D1341" s="81"/>
      <c r="E1341" s="115"/>
      <c r="F1341" s="81"/>
      <c r="G1341" s="81"/>
      <c r="H1341" s="81"/>
      <c r="I1341" s="81"/>
    </row>
    <row r="1342" ht="13.65" customHeight="1">
      <c r="A1342" s="81"/>
      <c r="B1342" s="81"/>
      <c r="C1342" s="81"/>
      <c r="D1342" s="81"/>
      <c r="E1342" s="115"/>
      <c r="F1342" s="81"/>
      <c r="G1342" s="81"/>
      <c r="H1342" s="81"/>
      <c r="I1342" s="81"/>
    </row>
    <row r="1343" ht="13.65" customHeight="1">
      <c r="A1343" s="81"/>
      <c r="B1343" s="81"/>
      <c r="C1343" s="81"/>
      <c r="D1343" s="81"/>
      <c r="E1343" s="115"/>
      <c r="F1343" s="81"/>
      <c r="G1343" s="81"/>
      <c r="H1343" s="81"/>
      <c r="I1343" s="81"/>
    </row>
    <row r="1344" ht="13.65" customHeight="1">
      <c r="A1344" s="81"/>
      <c r="B1344" s="81"/>
      <c r="C1344" s="81"/>
      <c r="D1344" s="81"/>
      <c r="E1344" s="115"/>
      <c r="F1344" s="81"/>
      <c r="G1344" s="81"/>
      <c r="H1344" s="81"/>
      <c r="I1344" s="81"/>
    </row>
    <row r="1345" ht="13.65" customHeight="1">
      <c r="A1345" s="81"/>
      <c r="B1345" s="81"/>
      <c r="C1345" s="81"/>
      <c r="D1345" s="81"/>
      <c r="E1345" s="115"/>
      <c r="F1345" s="81"/>
      <c r="G1345" s="81"/>
      <c r="H1345" s="81"/>
      <c r="I1345" s="81"/>
    </row>
    <row r="1346" ht="13.65" customHeight="1">
      <c r="A1346" s="81"/>
      <c r="B1346" s="81"/>
      <c r="C1346" s="81"/>
      <c r="D1346" s="81"/>
      <c r="E1346" s="115"/>
      <c r="F1346" s="81"/>
      <c r="G1346" s="81"/>
      <c r="H1346" s="81"/>
      <c r="I1346" s="81"/>
    </row>
    <row r="1347" ht="13.65" customHeight="1">
      <c r="A1347" s="81"/>
      <c r="B1347" s="81"/>
      <c r="C1347" s="81"/>
      <c r="D1347" s="81"/>
      <c r="E1347" s="115"/>
      <c r="F1347" s="81"/>
      <c r="G1347" s="81"/>
      <c r="H1347" s="81"/>
      <c r="I1347" s="81"/>
    </row>
    <row r="1348" ht="13.65" customHeight="1">
      <c r="A1348" s="81"/>
      <c r="B1348" s="81"/>
      <c r="C1348" s="81"/>
      <c r="D1348" s="81"/>
      <c r="E1348" s="115"/>
      <c r="F1348" s="81"/>
      <c r="G1348" s="81"/>
      <c r="H1348" s="81"/>
      <c r="I1348" s="81"/>
    </row>
    <row r="1349" ht="13.65" customHeight="1">
      <c r="A1349" s="81"/>
      <c r="B1349" s="81"/>
      <c r="C1349" s="81"/>
      <c r="D1349" s="81"/>
      <c r="E1349" s="115"/>
      <c r="F1349" s="81"/>
      <c r="G1349" s="81"/>
      <c r="H1349" s="81"/>
      <c r="I1349" s="81"/>
    </row>
    <row r="1350" ht="13.65" customHeight="1">
      <c r="A1350" s="81"/>
      <c r="B1350" s="81"/>
      <c r="C1350" s="81"/>
      <c r="D1350" s="81"/>
      <c r="E1350" s="115"/>
      <c r="F1350" s="81"/>
      <c r="G1350" s="81"/>
      <c r="H1350" s="81"/>
      <c r="I1350" s="81"/>
    </row>
    <row r="1351" ht="13.65" customHeight="1">
      <c r="A1351" s="81"/>
      <c r="B1351" s="81"/>
      <c r="C1351" s="81"/>
      <c r="D1351" s="81"/>
      <c r="E1351" s="115"/>
      <c r="F1351" s="81"/>
      <c r="G1351" s="81"/>
      <c r="H1351" s="81"/>
      <c r="I1351" s="81"/>
    </row>
    <row r="1352" ht="13.65" customHeight="1">
      <c r="A1352" s="81"/>
      <c r="B1352" s="81"/>
      <c r="C1352" s="81"/>
      <c r="D1352" s="81"/>
      <c r="E1352" s="115"/>
      <c r="F1352" s="81"/>
      <c r="G1352" s="81"/>
      <c r="H1352" s="81"/>
      <c r="I1352" s="81"/>
    </row>
    <row r="1353" ht="13.65" customHeight="1">
      <c r="A1353" s="81"/>
      <c r="B1353" s="81"/>
      <c r="C1353" s="81"/>
      <c r="D1353" s="81"/>
      <c r="E1353" s="115"/>
      <c r="F1353" s="81"/>
      <c r="G1353" s="81"/>
      <c r="H1353" s="81"/>
      <c r="I1353" s="81"/>
    </row>
    <row r="1354" ht="13.65" customHeight="1">
      <c r="A1354" s="81"/>
      <c r="B1354" s="81"/>
      <c r="C1354" s="81"/>
      <c r="D1354" s="81"/>
      <c r="E1354" s="115"/>
      <c r="F1354" s="81"/>
      <c r="G1354" s="81"/>
      <c r="H1354" s="81"/>
      <c r="I1354" s="81"/>
    </row>
    <row r="1355" ht="13.65" customHeight="1">
      <c r="A1355" s="81"/>
      <c r="B1355" s="81"/>
      <c r="C1355" s="81"/>
      <c r="D1355" s="81"/>
      <c r="E1355" s="115"/>
      <c r="F1355" s="81"/>
      <c r="G1355" s="81"/>
      <c r="H1355" s="81"/>
      <c r="I1355" s="81"/>
    </row>
    <row r="1356" ht="13.65" customHeight="1">
      <c r="A1356" s="81"/>
      <c r="B1356" s="81"/>
      <c r="C1356" s="81"/>
      <c r="D1356" s="81"/>
      <c r="E1356" s="115"/>
      <c r="F1356" s="81"/>
      <c r="G1356" s="81"/>
      <c r="H1356" s="81"/>
      <c r="I1356" s="81"/>
    </row>
    <row r="1357" ht="13.65" customHeight="1">
      <c r="A1357" s="81"/>
      <c r="B1357" s="81"/>
      <c r="C1357" s="81"/>
      <c r="D1357" s="81"/>
      <c r="E1357" s="115"/>
      <c r="F1357" s="81"/>
      <c r="G1357" s="81"/>
      <c r="H1357" s="81"/>
      <c r="I1357" s="81"/>
    </row>
    <row r="1358" ht="13.65" customHeight="1">
      <c r="A1358" s="81"/>
      <c r="B1358" s="81"/>
      <c r="C1358" s="81"/>
      <c r="D1358" s="81"/>
      <c r="E1358" s="115"/>
      <c r="F1358" s="81"/>
      <c r="G1358" s="81"/>
      <c r="H1358" s="81"/>
      <c r="I1358" s="81"/>
    </row>
    <row r="1359" ht="13.65" customHeight="1">
      <c r="A1359" s="81"/>
      <c r="B1359" s="81"/>
      <c r="C1359" s="81"/>
      <c r="D1359" s="81"/>
      <c r="E1359" s="115"/>
      <c r="F1359" s="81"/>
      <c r="G1359" s="81"/>
      <c r="H1359" s="81"/>
      <c r="I1359" s="81"/>
    </row>
    <row r="1360" ht="13.65" customHeight="1">
      <c r="A1360" s="81"/>
      <c r="B1360" s="81"/>
      <c r="C1360" s="81"/>
      <c r="D1360" s="81"/>
      <c r="E1360" s="115"/>
      <c r="F1360" s="81"/>
      <c r="G1360" s="81"/>
      <c r="H1360" s="81"/>
      <c r="I1360" s="81"/>
    </row>
    <row r="1361" ht="13.65" customHeight="1">
      <c r="A1361" s="81"/>
      <c r="B1361" s="81"/>
      <c r="C1361" s="81"/>
      <c r="D1361" s="81"/>
      <c r="E1361" s="115"/>
      <c r="F1361" s="81"/>
      <c r="G1361" s="81"/>
      <c r="H1361" s="81"/>
      <c r="I1361" s="81"/>
    </row>
    <row r="1362" ht="13.65" customHeight="1">
      <c r="A1362" s="81"/>
      <c r="B1362" s="81"/>
      <c r="C1362" s="81"/>
      <c r="D1362" s="81"/>
      <c r="E1362" s="115"/>
      <c r="F1362" s="81"/>
      <c r="G1362" s="81"/>
      <c r="H1362" s="81"/>
      <c r="I1362" s="81"/>
    </row>
    <row r="1363" ht="13.65" customHeight="1">
      <c r="A1363" s="81"/>
      <c r="B1363" s="81"/>
      <c r="C1363" s="81"/>
      <c r="D1363" s="81"/>
      <c r="E1363" s="115"/>
      <c r="F1363" s="81"/>
      <c r="G1363" s="81"/>
      <c r="H1363" s="81"/>
      <c r="I1363" s="81"/>
    </row>
    <row r="1364" ht="13.65" customHeight="1">
      <c r="A1364" s="81"/>
      <c r="B1364" s="81"/>
      <c r="C1364" s="81"/>
      <c r="D1364" s="81"/>
      <c r="E1364" s="115"/>
      <c r="F1364" s="81"/>
      <c r="G1364" s="81"/>
      <c r="H1364" s="81"/>
      <c r="I1364" s="81"/>
    </row>
    <row r="1365" ht="13.65" customHeight="1">
      <c r="A1365" s="81"/>
      <c r="B1365" s="81"/>
      <c r="C1365" s="81"/>
      <c r="D1365" s="81"/>
      <c r="E1365" s="115"/>
      <c r="F1365" s="81"/>
      <c r="G1365" s="81"/>
      <c r="H1365" s="81"/>
      <c r="I1365" s="81"/>
    </row>
    <row r="1366" ht="13.65" customHeight="1">
      <c r="A1366" s="81"/>
      <c r="B1366" s="81"/>
      <c r="C1366" s="81"/>
      <c r="D1366" s="81"/>
      <c r="E1366" s="115"/>
      <c r="F1366" s="81"/>
      <c r="G1366" s="81"/>
      <c r="H1366" s="81"/>
      <c r="I1366" s="81"/>
    </row>
    <row r="1367" ht="13.65" customHeight="1">
      <c r="A1367" s="81"/>
      <c r="B1367" s="81"/>
      <c r="C1367" s="81"/>
      <c r="D1367" s="81"/>
      <c r="E1367" s="115"/>
      <c r="F1367" s="81"/>
      <c r="G1367" s="81"/>
      <c r="H1367" s="81"/>
      <c r="I1367" s="81"/>
    </row>
    <row r="1368" ht="13.65" customHeight="1">
      <c r="A1368" s="81"/>
      <c r="B1368" s="81"/>
      <c r="C1368" s="81"/>
      <c r="D1368" s="81"/>
      <c r="E1368" s="115"/>
      <c r="F1368" s="81"/>
      <c r="G1368" s="81"/>
      <c r="H1368" s="81"/>
      <c r="I1368" s="81"/>
    </row>
    <row r="1369" ht="13.65" customHeight="1">
      <c r="A1369" s="81"/>
      <c r="B1369" s="81"/>
      <c r="C1369" s="81"/>
      <c r="D1369" s="81"/>
      <c r="E1369" s="115"/>
      <c r="F1369" s="81"/>
      <c r="G1369" s="81"/>
      <c r="H1369" s="81"/>
      <c r="I1369" s="81"/>
    </row>
    <row r="1370" ht="13.65" customHeight="1">
      <c r="A1370" s="81"/>
      <c r="B1370" s="81"/>
      <c r="C1370" s="81"/>
      <c r="D1370" s="81"/>
      <c r="E1370" s="115"/>
      <c r="F1370" s="81"/>
      <c r="G1370" s="81"/>
      <c r="H1370" s="81"/>
      <c r="I1370" s="81"/>
    </row>
    <row r="1371" ht="13.65" customHeight="1">
      <c r="A1371" s="81"/>
      <c r="B1371" s="81"/>
      <c r="C1371" s="81"/>
      <c r="D1371" s="81"/>
      <c r="E1371" s="115"/>
      <c r="F1371" s="81"/>
      <c r="G1371" s="81"/>
      <c r="H1371" s="81"/>
      <c r="I1371" s="81"/>
    </row>
    <row r="1372" ht="13.65" customHeight="1">
      <c r="A1372" s="81"/>
      <c r="B1372" s="81"/>
      <c r="C1372" s="81"/>
      <c r="D1372" s="81"/>
      <c r="E1372" s="115"/>
      <c r="F1372" s="81"/>
      <c r="G1372" s="81"/>
      <c r="H1372" s="81"/>
      <c r="I1372" s="81"/>
    </row>
    <row r="1373" ht="13.65" customHeight="1">
      <c r="A1373" s="81"/>
      <c r="B1373" s="81"/>
      <c r="C1373" s="81"/>
      <c r="D1373" s="81"/>
      <c r="E1373" s="115"/>
      <c r="F1373" s="81"/>
      <c r="G1373" s="81"/>
      <c r="H1373" s="81"/>
      <c r="I1373" s="81"/>
    </row>
    <row r="1374" ht="13.65" customHeight="1">
      <c r="A1374" s="81"/>
      <c r="B1374" s="81"/>
      <c r="C1374" s="81"/>
      <c r="D1374" s="81"/>
      <c r="E1374" s="115"/>
      <c r="F1374" s="81"/>
      <c r="G1374" s="81"/>
      <c r="H1374" s="81"/>
      <c r="I1374" s="81"/>
    </row>
    <row r="1375" ht="13.65" customHeight="1">
      <c r="A1375" s="81"/>
      <c r="B1375" s="81"/>
      <c r="C1375" s="81"/>
      <c r="D1375" s="81"/>
      <c r="E1375" s="115"/>
      <c r="F1375" s="81"/>
      <c r="G1375" s="81"/>
      <c r="H1375" s="81"/>
      <c r="I1375" s="81"/>
    </row>
    <row r="1376" ht="13.65" customHeight="1">
      <c r="A1376" s="81"/>
      <c r="B1376" s="81"/>
      <c r="C1376" s="81"/>
      <c r="D1376" s="81"/>
      <c r="E1376" s="115"/>
      <c r="F1376" s="81"/>
      <c r="G1376" s="81"/>
      <c r="H1376" s="81"/>
      <c r="I1376" s="81"/>
    </row>
    <row r="1377" ht="13.65" customHeight="1">
      <c r="A1377" s="81"/>
      <c r="B1377" s="81"/>
      <c r="C1377" s="81"/>
      <c r="D1377" s="81"/>
      <c r="E1377" s="115"/>
      <c r="F1377" s="81"/>
      <c r="G1377" s="81"/>
      <c r="H1377" s="81"/>
      <c r="I1377" s="81"/>
    </row>
    <row r="1378" ht="13.65" customHeight="1">
      <c r="A1378" s="81"/>
      <c r="B1378" s="81"/>
      <c r="C1378" s="81"/>
      <c r="D1378" s="81"/>
      <c r="E1378" s="115"/>
      <c r="F1378" s="81"/>
      <c r="G1378" s="81"/>
      <c r="H1378" s="81"/>
      <c r="I1378" s="81"/>
    </row>
    <row r="1379" ht="13.65" customHeight="1">
      <c r="A1379" s="81"/>
      <c r="B1379" s="81"/>
      <c r="C1379" s="81"/>
      <c r="D1379" s="81"/>
      <c r="E1379" s="115"/>
      <c r="F1379" s="81"/>
      <c r="G1379" s="81"/>
      <c r="H1379" s="81"/>
      <c r="I1379" s="81"/>
    </row>
    <row r="1380" ht="13.65" customHeight="1">
      <c r="A1380" s="81"/>
      <c r="B1380" s="81"/>
      <c r="C1380" s="81"/>
      <c r="D1380" s="81"/>
      <c r="E1380" s="115"/>
      <c r="F1380" s="81"/>
      <c r="G1380" s="81"/>
      <c r="H1380" s="81"/>
      <c r="I1380" s="81"/>
    </row>
    <row r="1381" ht="13.65" customHeight="1">
      <c r="A1381" s="81"/>
      <c r="B1381" s="81"/>
      <c r="C1381" s="81"/>
      <c r="D1381" s="81"/>
      <c r="E1381" s="115"/>
      <c r="F1381" s="81"/>
      <c r="G1381" s="81"/>
      <c r="H1381" s="81"/>
      <c r="I1381" s="81"/>
    </row>
    <row r="1382" ht="13.65" customHeight="1">
      <c r="A1382" s="81"/>
      <c r="B1382" s="81"/>
      <c r="C1382" s="81"/>
      <c r="D1382" s="81"/>
      <c r="E1382" s="115"/>
      <c r="F1382" s="81"/>
      <c r="G1382" s="81"/>
      <c r="H1382" s="81"/>
      <c r="I1382" s="81"/>
    </row>
    <row r="1383" ht="13.65" customHeight="1">
      <c r="A1383" s="81"/>
      <c r="B1383" s="81"/>
      <c r="C1383" s="81"/>
      <c r="D1383" s="81"/>
      <c r="E1383" s="115"/>
      <c r="F1383" s="81"/>
      <c r="G1383" s="81"/>
      <c r="H1383" s="81"/>
      <c r="I1383" s="81"/>
    </row>
    <row r="1384" ht="13.65" customHeight="1">
      <c r="A1384" s="81"/>
      <c r="B1384" s="81"/>
      <c r="C1384" s="81"/>
      <c r="D1384" s="81"/>
      <c r="E1384" s="115"/>
      <c r="F1384" s="81"/>
      <c r="G1384" s="81"/>
      <c r="H1384" s="81"/>
      <c r="I1384" s="81"/>
    </row>
    <row r="1385" ht="13.65" customHeight="1">
      <c r="A1385" s="81"/>
      <c r="B1385" s="81"/>
      <c r="C1385" s="81"/>
      <c r="D1385" s="81"/>
      <c r="E1385" s="115"/>
      <c r="F1385" s="81"/>
      <c r="G1385" s="81"/>
      <c r="H1385" s="81"/>
      <c r="I1385" s="81"/>
    </row>
    <row r="1386" ht="13.65" customHeight="1">
      <c r="A1386" s="81"/>
      <c r="B1386" s="81"/>
      <c r="C1386" s="81"/>
      <c r="D1386" s="81"/>
      <c r="E1386" s="115"/>
      <c r="F1386" s="81"/>
      <c r="G1386" s="81"/>
      <c r="H1386" s="81"/>
      <c r="I1386" s="81"/>
    </row>
    <row r="1387" ht="13.65" customHeight="1">
      <c r="A1387" s="81"/>
      <c r="B1387" s="81"/>
      <c r="C1387" s="81"/>
      <c r="D1387" s="81"/>
      <c r="E1387" s="115"/>
      <c r="F1387" s="81"/>
      <c r="G1387" s="81"/>
      <c r="H1387" s="81"/>
      <c r="I1387" s="81"/>
    </row>
    <row r="1388" ht="13.65" customHeight="1">
      <c r="A1388" s="81"/>
      <c r="B1388" s="81"/>
      <c r="C1388" s="81"/>
      <c r="D1388" s="81"/>
      <c r="E1388" s="115"/>
      <c r="F1388" s="81"/>
      <c r="G1388" s="81"/>
      <c r="H1388" s="81"/>
      <c r="I1388" s="81"/>
    </row>
    <row r="1389" ht="13.65" customHeight="1">
      <c r="A1389" s="81"/>
      <c r="B1389" s="81"/>
      <c r="C1389" s="81"/>
      <c r="D1389" s="81"/>
      <c r="E1389" s="115"/>
      <c r="F1389" s="81"/>
      <c r="G1389" s="81"/>
      <c r="H1389" s="81"/>
      <c r="I1389" s="81"/>
    </row>
    <row r="1390" ht="13.65" customHeight="1">
      <c r="A1390" s="81"/>
      <c r="B1390" s="81"/>
      <c r="C1390" s="81"/>
      <c r="D1390" s="81"/>
      <c r="E1390" s="115"/>
      <c r="F1390" s="81"/>
      <c r="G1390" s="81"/>
      <c r="H1390" s="81"/>
      <c r="I1390" s="81"/>
    </row>
    <row r="1391" ht="13.65" customHeight="1">
      <c r="A1391" s="81"/>
      <c r="B1391" s="81"/>
      <c r="C1391" s="81"/>
      <c r="D1391" s="81"/>
      <c r="E1391" s="115"/>
      <c r="F1391" s="81"/>
      <c r="G1391" s="81"/>
      <c r="H1391" s="81"/>
      <c r="I1391" s="81"/>
    </row>
    <row r="1392" ht="13.65" customHeight="1">
      <c r="A1392" s="81"/>
      <c r="B1392" s="81"/>
      <c r="C1392" s="81"/>
      <c r="D1392" s="81"/>
      <c r="E1392" s="115"/>
      <c r="F1392" s="81"/>
      <c r="G1392" s="81"/>
      <c r="H1392" s="81"/>
      <c r="I1392" s="81"/>
    </row>
    <row r="1393" ht="13.65" customHeight="1">
      <c r="A1393" s="81"/>
      <c r="B1393" s="81"/>
      <c r="C1393" s="81"/>
      <c r="D1393" s="81"/>
      <c r="E1393" s="115"/>
      <c r="F1393" s="81"/>
      <c r="G1393" s="81"/>
      <c r="H1393" s="81"/>
      <c r="I1393" s="81"/>
    </row>
    <row r="1394" ht="13.65" customHeight="1">
      <c r="A1394" s="81"/>
      <c r="B1394" s="81"/>
      <c r="C1394" s="81"/>
      <c r="D1394" s="81"/>
      <c r="E1394" s="115"/>
      <c r="F1394" s="81"/>
      <c r="G1394" s="81"/>
      <c r="H1394" s="81"/>
      <c r="I1394" s="81"/>
    </row>
    <row r="1395" ht="13.65" customHeight="1">
      <c r="A1395" s="81"/>
      <c r="B1395" s="81"/>
      <c r="C1395" s="81"/>
      <c r="D1395" s="81"/>
      <c r="E1395" s="115"/>
      <c r="F1395" s="81"/>
      <c r="G1395" s="81"/>
      <c r="H1395" s="81"/>
      <c r="I1395" s="81"/>
    </row>
    <row r="1396" ht="13.65" customHeight="1">
      <c r="A1396" s="81"/>
      <c r="B1396" s="81"/>
      <c r="C1396" s="81"/>
      <c r="D1396" s="81"/>
      <c r="E1396" s="115"/>
      <c r="F1396" s="81"/>
      <c r="G1396" s="81"/>
      <c r="H1396" s="81"/>
      <c r="I1396" s="81"/>
    </row>
    <row r="1397" ht="13.65" customHeight="1">
      <c r="A1397" s="81"/>
      <c r="B1397" s="81"/>
      <c r="C1397" s="81"/>
      <c r="D1397" s="81"/>
      <c r="E1397" s="115"/>
      <c r="F1397" s="81"/>
      <c r="G1397" s="81"/>
      <c r="H1397" s="81"/>
      <c r="I1397" s="81"/>
    </row>
    <row r="1398" ht="13.65" customHeight="1">
      <c r="A1398" s="81"/>
      <c r="B1398" s="81"/>
      <c r="C1398" s="81"/>
      <c r="D1398" s="81"/>
      <c r="E1398" s="115"/>
      <c r="F1398" s="81"/>
      <c r="G1398" s="81"/>
      <c r="H1398" s="81"/>
      <c r="I1398" s="81"/>
    </row>
    <row r="1399" ht="13.65" customHeight="1">
      <c r="A1399" s="81"/>
      <c r="B1399" s="81"/>
      <c r="C1399" s="81"/>
      <c r="D1399" s="81"/>
      <c r="E1399" s="115"/>
      <c r="F1399" s="81"/>
      <c r="G1399" s="81"/>
      <c r="H1399" s="81"/>
      <c r="I1399" s="81"/>
    </row>
    <row r="1400" ht="13.65" customHeight="1">
      <c r="A1400" s="81"/>
      <c r="B1400" s="81"/>
      <c r="C1400" s="81"/>
      <c r="D1400" s="81"/>
      <c r="E1400" s="115"/>
      <c r="F1400" s="81"/>
      <c r="G1400" s="81"/>
      <c r="H1400" s="81"/>
      <c r="I1400" s="81"/>
    </row>
    <row r="1401" ht="13.65" customHeight="1">
      <c r="A1401" s="81"/>
      <c r="B1401" s="81"/>
      <c r="C1401" s="81"/>
      <c r="D1401" s="81"/>
      <c r="E1401" s="115"/>
      <c r="F1401" s="81"/>
      <c r="G1401" s="81"/>
      <c r="H1401" s="81"/>
      <c r="I1401" s="81"/>
    </row>
    <row r="1402" ht="13.65" customHeight="1">
      <c r="A1402" s="81"/>
      <c r="B1402" s="81"/>
      <c r="C1402" s="81"/>
      <c r="D1402" s="81"/>
      <c r="E1402" s="115"/>
      <c r="F1402" s="81"/>
      <c r="G1402" s="81"/>
      <c r="H1402" s="81"/>
      <c r="I1402" s="81"/>
    </row>
    <row r="1403" ht="13.65" customHeight="1">
      <c r="A1403" s="81"/>
      <c r="B1403" s="81"/>
      <c r="C1403" s="81"/>
      <c r="D1403" s="81"/>
      <c r="E1403" s="115"/>
      <c r="F1403" s="81"/>
      <c r="G1403" s="81"/>
      <c r="H1403" s="81"/>
      <c r="I1403" s="81"/>
    </row>
    <row r="1404" ht="13.65" customHeight="1">
      <c r="A1404" s="81"/>
      <c r="B1404" s="81"/>
      <c r="C1404" s="81"/>
      <c r="D1404" s="81"/>
      <c r="E1404" s="115"/>
      <c r="F1404" s="81"/>
      <c r="G1404" s="81"/>
      <c r="H1404" s="81"/>
      <c r="I1404" s="81"/>
    </row>
    <row r="1405" ht="13.65" customHeight="1">
      <c r="A1405" s="81"/>
      <c r="B1405" s="81"/>
      <c r="C1405" s="81"/>
      <c r="D1405" s="81"/>
      <c r="E1405" s="115"/>
      <c r="F1405" s="81"/>
      <c r="G1405" s="81"/>
      <c r="H1405" s="81"/>
      <c r="I1405" s="81"/>
    </row>
    <row r="1406" ht="13.65" customHeight="1">
      <c r="A1406" s="81"/>
      <c r="B1406" s="81"/>
      <c r="C1406" s="81"/>
      <c r="D1406" s="81"/>
      <c r="E1406" s="115"/>
      <c r="F1406" s="81"/>
      <c r="G1406" s="81"/>
      <c r="H1406" s="81"/>
      <c r="I1406" s="81"/>
    </row>
    <row r="1407" ht="13.65" customHeight="1">
      <c r="A1407" s="81"/>
      <c r="B1407" s="81"/>
      <c r="C1407" s="81"/>
      <c r="D1407" s="81"/>
      <c r="E1407" s="115"/>
      <c r="F1407" s="81"/>
      <c r="G1407" s="81"/>
      <c r="H1407" s="81"/>
      <c r="I1407" s="81"/>
    </row>
    <row r="1408" ht="13.65" customHeight="1">
      <c r="A1408" s="81"/>
      <c r="B1408" s="81"/>
      <c r="C1408" s="81"/>
      <c r="D1408" s="81"/>
      <c r="E1408" s="115"/>
      <c r="F1408" s="81"/>
      <c r="G1408" s="81"/>
      <c r="H1408" s="81"/>
      <c r="I1408" s="81"/>
    </row>
    <row r="1409" ht="13.65" customHeight="1">
      <c r="A1409" s="81"/>
      <c r="B1409" s="81"/>
      <c r="C1409" s="81"/>
      <c r="D1409" s="81"/>
      <c r="E1409" s="115"/>
      <c r="F1409" s="81"/>
      <c r="G1409" s="81"/>
      <c r="H1409" s="81"/>
      <c r="I1409" s="81"/>
    </row>
    <row r="1410" ht="13.65" customHeight="1">
      <c r="A1410" s="81"/>
      <c r="B1410" s="81"/>
      <c r="C1410" s="81"/>
      <c r="D1410" s="81"/>
      <c r="E1410" s="115"/>
      <c r="F1410" s="81"/>
      <c r="G1410" s="81"/>
      <c r="H1410" s="81"/>
      <c r="I1410" s="81"/>
    </row>
    <row r="1411" ht="13.65" customHeight="1">
      <c r="A1411" s="81"/>
      <c r="B1411" s="81"/>
      <c r="C1411" s="81"/>
      <c r="D1411" s="81"/>
      <c r="E1411" s="115"/>
      <c r="F1411" s="81"/>
      <c r="G1411" s="81"/>
      <c r="H1411" s="81"/>
      <c r="I1411" s="81"/>
    </row>
    <row r="1412" ht="13.65" customHeight="1">
      <c r="A1412" s="81"/>
      <c r="B1412" s="81"/>
      <c r="C1412" s="81"/>
      <c r="D1412" s="81"/>
      <c r="E1412" s="115"/>
      <c r="F1412" s="81"/>
      <c r="G1412" s="81"/>
      <c r="H1412" s="81"/>
      <c r="I1412" s="81"/>
    </row>
    <row r="1413" ht="13.65" customHeight="1">
      <c r="A1413" s="81"/>
      <c r="B1413" s="81"/>
      <c r="C1413" s="81"/>
      <c r="D1413" s="81"/>
      <c r="E1413" s="115"/>
      <c r="F1413" s="81"/>
      <c r="G1413" s="81"/>
      <c r="H1413" s="81"/>
      <c r="I1413" s="81"/>
    </row>
    <row r="1414" ht="13.65" customHeight="1">
      <c r="A1414" s="81"/>
      <c r="B1414" s="81"/>
      <c r="C1414" s="81"/>
      <c r="D1414" s="81"/>
      <c r="E1414" s="115"/>
      <c r="F1414" s="81"/>
      <c r="G1414" s="81"/>
      <c r="H1414" s="81"/>
      <c r="I1414" s="81"/>
    </row>
    <row r="1415" ht="13.65" customHeight="1">
      <c r="A1415" s="81"/>
      <c r="B1415" s="81"/>
      <c r="C1415" s="81"/>
      <c r="D1415" s="81"/>
      <c r="E1415" s="115"/>
      <c r="F1415" s="81"/>
      <c r="G1415" s="81"/>
      <c r="H1415" s="81"/>
      <c r="I1415" s="81"/>
    </row>
    <row r="1416" ht="13.65" customHeight="1">
      <c r="A1416" s="81"/>
      <c r="B1416" s="81"/>
      <c r="C1416" s="81"/>
      <c r="D1416" s="81"/>
      <c r="E1416" s="115"/>
      <c r="F1416" s="81"/>
      <c r="G1416" s="81"/>
      <c r="H1416" s="81"/>
      <c r="I1416" s="81"/>
    </row>
    <row r="1417" ht="13.65" customHeight="1">
      <c r="A1417" s="81"/>
      <c r="B1417" s="81"/>
      <c r="C1417" s="81"/>
      <c r="D1417" s="81"/>
      <c r="E1417" s="115"/>
      <c r="F1417" s="81"/>
      <c r="G1417" s="81"/>
      <c r="H1417" s="81"/>
      <c r="I1417" s="81"/>
    </row>
    <row r="1418" ht="13.65" customHeight="1">
      <c r="A1418" s="81"/>
      <c r="B1418" s="81"/>
      <c r="C1418" s="81"/>
      <c r="D1418" s="81"/>
      <c r="E1418" s="115"/>
      <c r="F1418" s="81"/>
      <c r="G1418" s="81"/>
      <c r="H1418" s="81"/>
      <c r="I1418" s="81"/>
    </row>
    <row r="1419" ht="13.65" customHeight="1">
      <c r="A1419" s="81"/>
      <c r="B1419" s="81"/>
      <c r="C1419" s="81"/>
      <c r="D1419" s="81"/>
      <c r="E1419" s="115"/>
      <c r="F1419" s="81"/>
      <c r="G1419" s="81"/>
      <c r="H1419" s="81"/>
      <c r="I1419" s="81"/>
    </row>
    <row r="1420" ht="13.65" customHeight="1">
      <c r="A1420" s="81"/>
      <c r="B1420" s="81"/>
      <c r="C1420" s="81"/>
      <c r="D1420" s="81"/>
      <c r="E1420" s="115"/>
      <c r="F1420" s="81"/>
      <c r="G1420" s="81"/>
      <c r="H1420" s="81"/>
      <c r="I1420" s="81"/>
    </row>
    <row r="1421" ht="13.65" customHeight="1">
      <c r="A1421" s="81"/>
      <c r="B1421" s="81"/>
      <c r="C1421" s="81"/>
      <c r="D1421" s="81"/>
      <c r="E1421" s="115"/>
      <c r="F1421" s="81"/>
      <c r="G1421" s="81"/>
      <c r="H1421" s="81"/>
      <c r="I1421" s="81"/>
    </row>
    <row r="1422" ht="13.65" customHeight="1">
      <c r="A1422" s="81"/>
      <c r="B1422" s="81"/>
      <c r="C1422" s="81"/>
      <c r="D1422" s="81"/>
      <c r="E1422" s="115"/>
      <c r="F1422" s="81"/>
      <c r="G1422" s="81"/>
      <c r="H1422" s="81"/>
      <c r="I1422" s="81"/>
    </row>
    <row r="1423" ht="13.65" customHeight="1">
      <c r="A1423" s="81"/>
      <c r="B1423" s="81"/>
      <c r="C1423" s="81"/>
      <c r="D1423" s="81"/>
      <c r="E1423" s="115"/>
      <c r="F1423" s="81"/>
      <c r="G1423" s="81"/>
      <c r="H1423" s="81"/>
      <c r="I1423" s="81"/>
    </row>
    <row r="1424" ht="13.65" customHeight="1">
      <c r="A1424" s="81"/>
      <c r="B1424" s="81"/>
      <c r="C1424" s="81"/>
      <c r="D1424" s="81"/>
      <c r="E1424" s="115"/>
      <c r="F1424" s="81"/>
      <c r="G1424" s="81"/>
      <c r="H1424" s="81"/>
      <c r="I1424" s="81"/>
    </row>
    <row r="1425" ht="13.65" customHeight="1">
      <c r="A1425" s="81"/>
      <c r="B1425" s="81"/>
      <c r="C1425" s="81"/>
      <c r="D1425" s="81"/>
      <c r="E1425" s="115"/>
      <c r="F1425" s="81"/>
      <c r="G1425" s="81"/>
      <c r="H1425" s="81"/>
      <c r="I1425" s="81"/>
    </row>
    <row r="1426" ht="13.65" customHeight="1">
      <c r="A1426" s="81"/>
      <c r="B1426" s="81"/>
      <c r="C1426" s="81"/>
      <c r="D1426" s="81"/>
      <c r="E1426" s="115"/>
      <c r="F1426" s="81"/>
      <c r="G1426" s="81"/>
      <c r="H1426" s="81"/>
      <c r="I1426" s="81"/>
    </row>
    <row r="1427" ht="13.65" customHeight="1">
      <c r="A1427" s="81"/>
      <c r="B1427" s="81"/>
      <c r="C1427" s="81"/>
      <c r="D1427" s="81"/>
      <c r="E1427" s="115"/>
      <c r="F1427" s="81"/>
      <c r="G1427" s="81"/>
      <c r="H1427" s="81"/>
      <c r="I1427" s="81"/>
    </row>
    <row r="1428" ht="13.65" customHeight="1">
      <c r="A1428" s="81"/>
      <c r="B1428" s="81"/>
      <c r="C1428" s="81"/>
      <c r="D1428" s="81"/>
      <c r="E1428" s="115"/>
      <c r="F1428" s="81"/>
      <c r="G1428" s="81"/>
      <c r="H1428" s="81"/>
      <c r="I1428" s="81"/>
    </row>
    <row r="1429" ht="13.65" customHeight="1">
      <c r="A1429" s="81"/>
      <c r="B1429" s="81"/>
      <c r="C1429" s="81"/>
      <c r="D1429" s="81"/>
      <c r="E1429" s="115"/>
      <c r="F1429" s="81"/>
      <c r="G1429" s="81"/>
      <c r="H1429" s="81"/>
      <c r="I1429" s="81"/>
    </row>
    <row r="1430" ht="13.65" customHeight="1">
      <c r="A1430" s="81"/>
      <c r="B1430" s="81"/>
      <c r="C1430" s="81"/>
      <c r="D1430" s="81"/>
      <c r="E1430" s="115"/>
      <c r="F1430" s="81"/>
      <c r="G1430" s="81"/>
      <c r="H1430" s="81"/>
      <c r="I1430" s="81"/>
    </row>
    <row r="1431" ht="13.65" customHeight="1">
      <c r="A1431" s="81"/>
      <c r="B1431" s="81"/>
      <c r="C1431" s="81"/>
      <c r="D1431" s="81"/>
      <c r="E1431" s="115"/>
      <c r="F1431" s="81"/>
      <c r="G1431" s="81"/>
      <c r="H1431" s="81"/>
      <c r="I1431" s="81"/>
    </row>
    <row r="1432" ht="13.65" customHeight="1">
      <c r="A1432" s="81"/>
      <c r="B1432" s="81"/>
      <c r="C1432" s="81"/>
      <c r="D1432" s="81"/>
      <c r="E1432" s="115"/>
      <c r="F1432" s="81"/>
      <c r="G1432" s="81"/>
      <c r="H1432" s="81"/>
      <c r="I1432" s="81"/>
    </row>
    <row r="1433" ht="13.65" customHeight="1">
      <c r="A1433" s="81"/>
      <c r="B1433" s="81"/>
      <c r="C1433" s="81"/>
      <c r="D1433" s="81"/>
      <c r="E1433" s="115"/>
      <c r="F1433" s="81"/>
      <c r="G1433" s="81"/>
      <c r="H1433" s="81"/>
      <c r="I1433" s="81"/>
    </row>
    <row r="1434" ht="13.65" customHeight="1">
      <c r="A1434" s="81"/>
      <c r="B1434" s="81"/>
      <c r="C1434" s="81"/>
      <c r="D1434" s="81"/>
      <c r="E1434" s="115"/>
      <c r="F1434" s="81"/>
      <c r="G1434" s="81"/>
      <c r="H1434" s="81"/>
      <c r="I1434" s="81"/>
    </row>
    <row r="1435" ht="13.65" customHeight="1">
      <c r="A1435" s="81"/>
      <c r="B1435" s="81"/>
      <c r="C1435" s="81"/>
      <c r="D1435" s="81"/>
      <c r="E1435" s="115"/>
      <c r="F1435" s="81"/>
      <c r="G1435" s="81"/>
      <c r="H1435" s="81"/>
      <c r="I1435" s="81"/>
    </row>
    <row r="1436" ht="13.65" customHeight="1">
      <c r="A1436" s="81"/>
      <c r="B1436" s="81"/>
      <c r="C1436" s="81"/>
      <c r="D1436" s="81"/>
      <c r="E1436" s="115"/>
      <c r="F1436" s="81"/>
      <c r="G1436" s="81"/>
      <c r="H1436" s="81"/>
      <c r="I1436" s="81"/>
    </row>
    <row r="1437" ht="13.65" customHeight="1">
      <c r="A1437" s="81"/>
      <c r="B1437" s="81"/>
      <c r="C1437" s="81"/>
      <c r="D1437" s="81"/>
      <c r="E1437" s="115"/>
      <c r="F1437" s="81"/>
      <c r="G1437" s="81"/>
      <c r="H1437" s="81"/>
      <c r="I1437" s="81"/>
    </row>
    <row r="1438" ht="13.65" customHeight="1">
      <c r="A1438" s="81"/>
      <c r="B1438" s="81"/>
      <c r="C1438" s="81"/>
      <c r="D1438" s="81"/>
      <c r="E1438" s="115"/>
      <c r="F1438" s="81"/>
      <c r="G1438" s="81"/>
      <c r="H1438" s="81"/>
      <c r="I1438" s="81"/>
    </row>
    <row r="1439" ht="13.65" customHeight="1">
      <c r="A1439" s="81"/>
      <c r="B1439" s="81"/>
      <c r="C1439" s="81"/>
      <c r="D1439" s="81"/>
      <c r="E1439" s="115"/>
      <c r="F1439" s="81"/>
      <c r="G1439" s="81"/>
      <c r="H1439" s="81"/>
      <c r="I1439" s="81"/>
    </row>
    <row r="1440" ht="13.65" customHeight="1">
      <c r="A1440" s="81"/>
      <c r="B1440" s="81"/>
      <c r="C1440" s="81"/>
      <c r="D1440" s="81"/>
      <c r="E1440" s="115"/>
      <c r="F1440" s="81"/>
      <c r="G1440" s="81"/>
      <c r="H1440" s="81"/>
      <c r="I1440" s="81"/>
    </row>
    <row r="1441" ht="13.65" customHeight="1">
      <c r="A1441" s="81"/>
      <c r="B1441" s="81"/>
      <c r="C1441" s="81"/>
      <c r="D1441" s="81"/>
      <c r="E1441" s="115"/>
      <c r="F1441" s="81"/>
      <c r="G1441" s="81"/>
      <c r="H1441" s="81"/>
      <c r="I1441" s="81"/>
    </row>
    <row r="1442" ht="13.65" customHeight="1">
      <c r="A1442" s="81"/>
      <c r="B1442" s="81"/>
      <c r="C1442" s="81"/>
      <c r="D1442" s="81"/>
      <c r="E1442" s="115"/>
      <c r="F1442" s="81"/>
      <c r="G1442" s="81"/>
      <c r="H1442" s="81"/>
      <c r="I1442" s="81"/>
    </row>
    <row r="1443" ht="13.65" customHeight="1">
      <c r="A1443" s="81"/>
      <c r="B1443" s="81"/>
      <c r="C1443" s="81"/>
      <c r="D1443" s="81"/>
      <c r="E1443" s="115"/>
      <c r="F1443" s="81"/>
      <c r="G1443" s="81"/>
      <c r="H1443" s="81"/>
      <c r="I1443" s="81"/>
    </row>
    <row r="1444" ht="13.65" customHeight="1">
      <c r="A1444" s="81"/>
      <c r="B1444" s="81"/>
      <c r="C1444" s="81"/>
      <c r="D1444" s="81"/>
      <c r="E1444" s="115"/>
      <c r="F1444" s="81"/>
      <c r="G1444" s="81"/>
      <c r="H1444" s="81"/>
      <c r="I1444" s="81"/>
    </row>
    <row r="1445" ht="13.65" customHeight="1">
      <c r="A1445" s="81"/>
      <c r="B1445" s="81"/>
      <c r="C1445" s="81"/>
      <c r="D1445" s="81"/>
      <c r="E1445" s="115"/>
      <c r="F1445" s="81"/>
      <c r="G1445" s="81"/>
      <c r="H1445" s="81"/>
      <c r="I1445" s="81"/>
    </row>
    <row r="1446" ht="13.65" customHeight="1">
      <c r="A1446" s="81"/>
      <c r="B1446" s="81"/>
      <c r="C1446" s="81"/>
      <c r="D1446" s="81"/>
      <c r="E1446" s="115"/>
      <c r="F1446" s="81"/>
      <c r="G1446" s="81"/>
      <c r="H1446" s="81"/>
      <c r="I1446" s="81"/>
    </row>
    <row r="1447" ht="13.65" customHeight="1">
      <c r="A1447" s="81"/>
      <c r="B1447" s="81"/>
      <c r="C1447" s="81"/>
      <c r="D1447" s="81"/>
      <c r="E1447" s="115"/>
      <c r="F1447" s="81"/>
      <c r="G1447" s="81"/>
      <c r="H1447" s="81"/>
      <c r="I1447" s="81"/>
    </row>
    <row r="1448" ht="13.65" customHeight="1">
      <c r="A1448" s="81"/>
      <c r="B1448" s="81"/>
      <c r="C1448" s="81"/>
      <c r="D1448" s="81"/>
      <c r="E1448" s="115"/>
      <c r="F1448" s="81"/>
      <c r="G1448" s="81"/>
      <c r="H1448" s="81"/>
      <c r="I1448" s="81"/>
    </row>
    <row r="1449" ht="13.65" customHeight="1">
      <c r="A1449" s="81"/>
      <c r="B1449" s="81"/>
      <c r="C1449" s="81"/>
      <c r="D1449" s="81"/>
      <c r="E1449" s="115"/>
      <c r="F1449" s="81"/>
      <c r="G1449" s="81"/>
      <c r="H1449" s="81"/>
      <c r="I1449" s="81"/>
    </row>
    <row r="1450" ht="13.65" customHeight="1">
      <c r="A1450" s="81"/>
      <c r="B1450" s="81"/>
      <c r="C1450" s="81"/>
      <c r="D1450" s="81"/>
      <c r="E1450" s="115"/>
      <c r="F1450" s="81"/>
      <c r="G1450" s="81"/>
      <c r="H1450" s="81"/>
      <c r="I1450" s="81"/>
    </row>
    <row r="1451" ht="13.65" customHeight="1">
      <c r="A1451" s="81"/>
      <c r="B1451" s="81"/>
      <c r="C1451" s="81"/>
      <c r="D1451" s="81"/>
      <c r="E1451" s="115"/>
      <c r="F1451" s="81"/>
      <c r="G1451" s="81"/>
      <c r="H1451" s="81"/>
      <c r="I1451" s="81"/>
    </row>
    <row r="1452" ht="13.65" customHeight="1">
      <c r="A1452" s="81"/>
      <c r="B1452" s="81"/>
      <c r="C1452" s="81"/>
      <c r="D1452" s="81"/>
      <c r="E1452" s="115"/>
      <c r="F1452" s="81"/>
      <c r="G1452" s="81"/>
      <c r="H1452" s="81"/>
      <c r="I1452" s="81"/>
    </row>
    <row r="1453" ht="13.65" customHeight="1">
      <c r="A1453" s="81"/>
      <c r="B1453" s="81"/>
      <c r="C1453" s="81"/>
      <c r="D1453" s="81"/>
      <c r="E1453" s="115"/>
      <c r="F1453" s="81"/>
      <c r="G1453" s="81"/>
      <c r="H1453" s="81"/>
      <c r="I1453" s="81"/>
    </row>
    <row r="1454" ht="13.65" customHeight="1">
      <c r="A1454" s="81"/>
      <c r="B1454" s="81"/>
      <c r="C1454" s="81"/>
      <c r="D1454" s="81"/>
      <c r="E1454" s="115"/>
      <c r="F1454" s="81"/>
      <c r="G1454" s="81"/>
      <c r="H1454" s="81"/>
      <c r="I1454" s="81"/>
    </row>
    <row r="1455" ht="13.65" customHeight="1">
      <c r="A1455" s="81"/>
      <c r="B1455" s="81"/>
      <c r="C1455" s="81"/>
      <c r="D1455" s="81"/>
      <c r="E1455" s="115"/>
      <c r="F1455" s="81"/>
      <c r="G1455" s="81"/>
      <c r="H1455" s="81"/>
      <c r="I1455" s="81"/>
    </row>
    <row r="1456" ht="13.65" customHeight="1">
      <c r="A1456" s="81"/>
      <c r="B1456" s="81"/>
      <c r="C1456" s="81"/>
      <c r="D1456" s="81"/>
      <c r="E1456" s="115"/>
      <c r="F1456" s="81"/>
      <c r="G1456" s="81"/>
      <c r="H1456" s="81"/>
      <c r="I1456" s="81"/>
    </row>
    <row r="1457" ht="13.65" customHeight="1">
      <c r="A1457" s="81"/>
      <c r="B1457" s="81"/>
      <c r="C1457" s="81"/>
      <c r="D1457" s="81"/>
      <c r="E1457" s="115"/>
      <c r="F1457" s="81"/>
      <c r="G1457" s="81"/>
      <c r="H1457" s="81"/>
      <c r="I1457" s="81"/>
    </row>
    <row r="1458" ht="13.65" customHeight="1">
      <c r="A1458" s="81"/>
      <c r="B1458" s="81"/>
      <c r="C1458" s="81"/>
      <c r="D1458" s="81"/>
      <c r="E1458" s="115"/>
      <c r="F1458" s="81"/>
      <c r="G1458" s="81"/>
      <c r="H1458" s="81"/>
      <c r="I1458" s="81"/>
    </row>
    <row r="1459" ht="13.65" customHeight="1">
      <c r="A1459" s="81"/>
      <c r="B1459" s="81"/>
      <c r="C1459" s="81"/>
      <c r="D1459" s="81"/>
      <c r="E1459" s="115"/>
      <c r="F1459" s="81"/>
      <c r="G1459" s="81"/>
      <c r="H1459" s="81"/>
      <c r="I1459" s="81"/>
    </row>
    <row r="1460" ht="13.65" customHeight="1">
      <c r="A1460" s="81"/>
      <c r="B1460" s="81"/>
      <c r="C1460" s="81"/>
      <c r="D1460" s="81"/>
      <c r="E1460" s="115"/>
      <c r="F1460" s="81"/>
      <c r="G1460" s="81"/>
      <c r="H1460" s="81"/>
      <c r="I1460" s="81"/>
    </row>
    <row r="1461" ht="13.65" customHeight="1">
      <c r="A1461" s="81"/>
      <c r="B1461" s="81"/>
      <c r="C1461" s="81"/>
      <c r="D1461" s="81"/>
      <c r="E1461" s="115"/>
      <c r="F1461" s="81"/>
      <c r="G1461" s="81"/>
      <c r="H1461" s="81"/>
      <c r="I1461" s="81"/>
    </row>
    <row r="1462" ht="13.65" customHeight="1">
      <c r="A1462" s="81"/>
      <c r="B1462" s="81"/>
      <c r="C1462" s="81"/>
      <c r="D1462" s="81"/>
      <c r="E1462" s="115"/>
      <c r="F1462" s="81"/>
      <c r="G1462" s="81"/>
      <c r="H1462" s="81"/>
      <c r="I1462" s="81"/>
    </row>
    <row r="1463" ht="13.65" customHeight="1">
      <c r="A1463" s="81"/>
      <c r="B1463" s="81"/>
      <c r="C1463" s="81"/>
      <c r="D1463" s="81"/>
      <c r="E1463" s="115"/>
      <c r="F1463" s="81"/>
      <c r="G1463" s="81"/>
      <c r="H1463" s="81"/>
      <c r="I1463" s="81"/>
    </row>
    <row r="1464" ht="13.65" customHeight="1">
      <c r="A1464" s="81"/>
      <c r="B1464" s="81"/>
      <c r="C1464" s="81"/>
      <c r="D1464" s="81"/>
      <c r="E1464" s="115"/>
      <c r="F1464" s="81"/>
      <c r="G1464" s="81"/>
      <c r="H1464" s="81"/>
      <c r="I1464" s="81"/>
    </row>
    <row r="1465" ht="13.65" customHeight="1">
      <c r="A1465" s="81"/>
      <c r="B1465" s="81"/>
      <c r="C1465" s="81"/>
      <c r="D1465" s="81"/>
      <c r="E1465" s="115"/>
      <c r="F1465" s="81"/>
      <c r="G1465" s="81"/>
      <c r="H1465" s="81"/>
      <c r="I1465" s="81"/>
    </row>
    <row r="1466" ht="13.65" customHeight="1">
      <c r="A1466" s="81"/>
      <c r="B1466" s="81"/>
      <c r="C1466" s="81"/>
      <c r="D1466" s="81"/>
      <c r="E1466" s="115"/>
      <c r="F1466" s="81"/>
      <c r="G1466" s="81"/>
      <c r="H1466" s="81"/>
      <c r="I1466" s="81"/>
    </row>
    <row r="1467" ht="13.65" customHeight="1">
      <c r="A1467" s="81"/>
      <c r="B1467" s="81"/>
      <c r="C1467" s="81"/>
      <c r="D1467" s="81"/>
      <c r="E1467" s="115"/>
      <c r="F1467" s="81"/>
      <c r="G1467" s="81"/>
      <c r="H1467" s="81"/>
      <c r="I1467" s="81"/>
    </row>
    <row r="1468" ht="13.65" customHeight="1">
      <c r="A1468" s="81"/>
      <c r="B1468" s="81"/>
      <c r="C1468" s="81"/>
      <c r="D1468" s="81"/>
      <c r="E1468" s="115"/>
      <c r="F1468" s="81"/>
      <c r="G1468" s="81"/>
      <c r="H1468" s="81"/>
      <c r="I1468" s="81"/>
    </row>
    <row r="1469" ht="13.65" customHeight="1">
      <c r="A1469" s="81"/>
      <c r="B1469" s="81"/>
      <c r="C1469" s="81"/>
      <c r="D1469" s="81"/>
      <c r="E1469" s="115"/>
      <c r="F1469" s="81"/>
      <c r="G1469" s="81"/>
      <c r="H1469" s="81"/>
      <c r="I1469" s="81"/>
    </row>
    <row r="1470" ht="13.65" customHeight="1">
      <c r="A1470" s="81"/>
      <c r="B1470" s="81"/>
      <c r="C1470" s="81"/>
      <c r="D1470" s="81"/>
      <c r="E1470" s="115"/>
      <c r="F1470" s="81"/>
      <c r="G1470" s="81"/>
      <c r="H1470" s="81"/>
      <c r="I1470" s="81"/>
    </row>
    <row r="1471" ht="13.65" customHeight="1">
      <c r="A1471" s="81"/>
      <c r="B1471" s="81"/>
      <c r="C1471" s="81"/>
      <c r="D1471" s="81"/>
      <c r="E1471" s="115"/>
      <c r="F1471" s="81"/>
      <c r="G1471" s="81"/>
      <c r="H1471" s="81"/>
      <c r="I1471" s="81"/>
    </row>
    <row r="1472" ht="13.65" customHeight="1">
      <c r="A1472" s="81"/>
      <c r="B1472" s="81"/>
      <c r="C1472" s="81"/>
      <c r="D1472" s="81"/>
      <c r="E1472" s="115"/>
      <c r="F1472" s="81"/>
      <c r="G1472" s="81"/>
      <c r="H1472" s="81"/>
      <c r="I1472" s="81"/>
    </row>
    <row r="1473" ht="13.65" customHeight="1">
      <c r="A1473" s="81"/>
      <c r="B1473" s="81"/>
      <c r="C1473" s="81"/>
      <c r="D1473" s="81"/>
      <c r="E1473" s="115"/>
      <c r="F1473" s="81"/>
      <c r="G1473" s="81"/>
      <c r="H1473" s="81"/>
      <c r="I1473" s="81"/>
    </row>
    <row r="1474" ht="13.65" customHeight="1">
      <c r="A1474" s="81"/>
      <c r="B1474" s="81"/>
      <c r="C1474" s="81"/>
      <c r="D1474" s="81"/>
      <c r="E1474" s="115"/>
      <c r="F1474" s="81"/>
      <c r="G1474" s="81"/>
      <c r="H1474" s="81"/>
      <c r="I1474" s="81"/>
    </row>
    <row r="1475" ht="13.65" customHeight="1">
      <c r="A1475" s="81"/>
      <c r="B1475" s="81"/>
      <c r="C1475" s="81"/>
      <c r="D1475" s="81"/>
      <c r="E1475" s="115"/>
      <c r="F1475" s="81"/>
      <c r="G1475" s="81"/>
      <c r="H1475" s="81"/>
      <c r="I1475" s="81"/>
    </row>
    <row r="1476" ht="13.65" customHeight="1">
      <c r="A1476" s="81"/>
      <c r="B1476" s="81"/>
      <c r="C1476" s="81"/>
      <c r="D1476" s="81"/>
      <c r="E1476" s="115"/>
      <c r="F1476" s="81"/>
      <c r="G1476" s="81"/>
      <c r="H1476" s="81"/>
      <c r="I1476" s="81"/>
    </row>
    <row r="1477" ht="13.65" customHeight="1">
      <c r="A1477" s="81"/>
      <c r="B1477" s="81"/>
      <c r="C1477" s="81"/>
      <c r="D1477" s="81"/>
      <c r="E1477" s="115"/>
      <c r="F1477" s="81"/>
      <c r="G1477" s="81"/>
      <c r="H1477" s="81"/>
      <c r="I1477" s="81"/>
    </row>
    <row r="1478" ht="13.65" customHeight="1">
      <c r="A1478" s="81"/>
      <c r="B1478" s="81"/>
      <c r="C1478" s="81"/>
      <c r="D1478" s="81"/>
      <c r="E1478" s="115"/>
      <c r="F1478" s="81"/>
      <c r="G1478" s="81"/>
      <c r="H1478" s="81"/>
      <c r="I1478" s="81"/>
    </row>
    <row r="1479" ht="13.65" customHeight="1">
      <c r="A1479" s="81"/>
      <c r="B1479" s="81"/>
      <c r="C1479" s="81"/>
      <c r="D1479" s="81"/>
      <c r="E1479" s="115"/>
      <c r="F1479" s="81"/>
      <c r="G1479" s="81"/>
      <c r="H1479" s="81"/>
      <c r="I1479" s="81"/>
    </row>
    <row r="1480" ht="13.65" customHeight="1">
      <c r="A1480" s="81"/>
      <c r="B1480" s="81"/>
      <c r="C1480" s="81"/>
      <c r="D1480" s="81"/>
      <c r="E1480" s="115"/>
      <c r="F1480" s="81"/>
      <c r="G1480" s="81"/>
      <c r="H1480" s="81"/>
      <c r="I1480" s="81"/>
    </row>
    <row r="1481" ht="13.65" customHeight="1">
      <c r="A1481" s="81"/>
      <c r="B1481" s="81"/>
      <c r="C1481" s="81"/>
      <c r="D1481" s="81"/>
      <c r="E1481" s="115"/>
      <c r="F1481" s="81"/>
      <c r="G1481" s="81"/>
      <c r="H1481" s="81"/>
      <c r="I1481" s="81"/>
    </row>
    <row r="1482" ht="13.65" customHeight="1">
      <c r="A1482" s="81"/>
      <c r="B1482" s="81"/>
      <c r="C1482" s="81"/>
      <c r="D1482" s="81"/>
      <c r="E1482" s="115"/>
      <c r="F1482" s="81"/>
      <c r="G1482" s="81"/>
      <c r="H1482" s="81"/>
      <c r="I1482" s="81"/>
    </row>
    <row r="1483" ht="13.65" customHeight="1">
      <c r="A1483" s="81"/>
      <c r="B1483" s="81"/>
      <c r="C1483" s="81"/>
      <c r="D1483" s="81"/>
      <c r="E1483" s="115"/>
      <c r="F1483" s="81"/>
      <c r="G1483" s="81"/>
      <c r="H1483" s="81"/>
      <c r="I1483" s="81"/>
    </row>
    <row r="1484" ht="13.65" customHeight="1">
      <c r="A1484" s="81"/>
      <c r="B1484" s="81"/>
      <c r="C1484" s="81"/>
      <c r="D1484" s="81"/>
      <c r="E1484" s="115"/>
      <c r="F1484" s="81"/>
      <c r="G1484" s="81"/>
      <c r="H1484" s="81"/>
      <c r="I1484" s="81"/>
    </row>
    <row r="1485" ht="13.65" customHeight="1">
      <c r="A1485" s="81"/>
      <c r="B1485" s="81"/>
      <c r="C1485" s="81"/>
      <c r="D1485" s="81"/>
      <c r="E1485" s="115"/>
      <c r="F1485" s="81"/>
      <c r="G1485" s="81"/>
      <c r="H1485" s="81"/>
      <c r="I1485" s="81"/>
    </row>
    <row r="1486" ht="13.65" customHeight="1">
      <c r="A1486" s="81"/>
      <c r="B1486" s="81"/>
      <c r="C1486" s="81"/>
      <c r="D1486" s="81"/>
      <c r="E1486" s="115"/>
      <c r="F1486" s="81"/>
      <c r="G1486" s="81"/>
      <c r="H1486" s="81"/>
      <c r="I1486" s="81"/>
    </row>
    <row r="1487" ht="13.65" customHeight="1">
      <c r="A1487" s="81"/>
      <c r="B1487" s="81"/>
      <c r="C1487" s="81"/>
      <c r="D1487" s="81"/>
      <c r="E1487" s="115"/>
      <c r="F1487" s="81"/>
      <c r="G1487" s="81"/>
      <c r="H1487" s="81"/>
      <c r="I1487" s="81"/>
    </row>
    <row r="1488" ht="13.65" customHeight="1">
      <c r="A1488" s="81"/>
      <c r="B1488" s="81"/>
      <c r="C1488" s="81"/>
      <c r="D1488" s="81"/>
      <c r="E1488" s="115"/>
      <c r="F1488" s="81"/>
      <c r="G1488" s="81"/>
      <c r="H1488" s="81"/>
      <c r="I1488" s="81"/>
    </row>
    <row r="1489" ht="13.65" customHeight="1">
      <c r="A1489" s="81"/>
      <c r="B1489" s="81"/>
      <c r="C1489" s="81"/>
      <c r="D1489" s="81"/>
      <c r="E1489" s="115"/>
      <c r="F1489" s="81"/>
      <c r="G1489" s="81"/>
      <c r="H1489" s="81"/>
      <c r="I1489" s="81"/>
    </row>
    <row r="1490" ht="13.65" customHeight="1">
      <c r="A1490" s="81"/>
      <c r="B1490" s="81"/>
      <c r="C1490" s="81"/>
      <c r="D1490" s="81"/>
      <c r="E1490" s="115"/>
      <c r="F1490" s="81"/>
      <c r="G1490" s="81"/>
      <c r="H1490" s="81"/>
      <c r="I1490" s="81"/>
    </row>
    <row r="1491" ht="13.65" customHeight="1">
      <c r="A1491" s="81"/>
      <c r="B1491" s="81"/>
      <c r="C1491" s="81"/>
      <c r="D1491" s="81"/>
      <c r="E1491" s="115"/>
      <c r="F1491" s="81"/>
      <c r="G1491" s="81"/>
      <c r="H1491" s="81"/>
      <c r="I1491" s="81"/>
    </row>
    <row r="1492" ht="13.65" customHeight="1">
      <c r="A1492" s="81"/>
      <c r="B1492" s="81"/>
      <c r="C1492" s="81"/>
      <c r="D1492" s="81"/>
      <c r="E1492" s="115"/>
      <c r="F1492" s="81"/>
      <c r="G1492" s="81"/>
      <c r="H1492" s="81"/>
      <c r="I1492" s="81"/>
    </row>
    <row r="1493" ht="13.65" customHeight="1">
      <c r="A1493" s="81"/>
      <c r="B1493" s="81"/>
      <c r="C1493" s="81"/>
      <c r="D1493" s="81"/>
      <c r="E1493" s="115"/>
      <c r="F1493" s="81"/>
      <c r="G1493" s="81"/>
      <c r="H1493" s="81"/>
      <c r="I1493" s="81"/>
    </row>
    <row r="1494" ht="13.65" customHeight="1">
      <c r="A1494" s="81"/>
      <c r="B1494" s="81"/>
      <c r="C1494" s="81"/>
      <c r="D1494" s="81"/>
      <c r="E1494" s="115"/>
      <c r="F1494" s="81"/>
      <c r="G1494" s="81"/>
      <c r="H1494" s="81"/>
      <c r="I1494" s="81"/>
    </row>
    <row r="1495" ht="13.65" customHeight="1">
      <c r="A1495" s="81"/>
      <c r="B1495" s="81"/>
      <c r="C1495" s="81"/>
      <c r="D1495" s="81"/>
      <c r="E1495" s="115"/>
      <c r="F1495" s="81"/>
      <c r="G1495" s="81"/>
      <c r="H1495" s="81"/>
      <c r="I1495" s="81"/>
    </row>
    <row r="1496" ht="13.65" customHeight="1">
      <c r="A1496" s="81"/>
      <c r="B1496" s="81"/>
      <c r="C1496" s="81"/>
      <c r="D1496" s="81"/>
      <c r="E1496" s="115"/>
      <c r="F1496" s="81"/>
      <c r="G1496" s="81"/>
      <c r="H1496" s="81"/>
      <c r="I1496" s="81"/>
    </row>
    <row r="1497" ht="13.65" customHeight="1">
      <c r="A1497" s="81"/>
      <c r="B1497" s="81"/>
      <c r="C1497" s="81"/>
      <c r="D1497" s="81"/>
      <c r="E1497" s="115"/>
      <c r="F1497" s="81"/>
      <c r="G1497" s="81"/>
      <c r="H1497" s="81"/>
      <c r="I1497" s="81"/>
    </row>
    <row r="1498" ht="13.65" customHeight="1">
      <c r="A1498" s="81"/>
      <c r="B1498" s="81"/>
      <c r="C1498" s="81"/>
      <c r="D1498" s="81"/>
      <c r="E1498" s="115"/>
      <c r="F1498" s="81"/>
      <c r="G1498" s="81"/>
      <c r="H1498" s="81"/>
      <c r="I1498" s="81"/>
    </row>
    <row r="1499" ht="13.65" customHeight="1">
      <c r="A1499" s="81"/>
      <c r="B1499" s="81"/>
      <c r="C1499" s="81"/>
      <c r="D1499" s="81"/>
      <c r="E1499" s="115"/>
      <c r="F1499" s="81"/>
      <c r="G1499" s="81"/>
      <c r="H1499" s="81"/>
      <c r="I1499" s="81"/>
    </row>
    <row r="1500" ht="13.65" customHeight="1">
      <c r="A1500" s="81"/>
      <c r="B1500" s="81"/>
      <c r="C1500" s="81"/>
      <c r="D1500" s="81"/>
      <c r="E1500" s="115"/>
      <c r="F1500" s="81"/>
      <c r="G1500" s="81"/>
      <c r="H1500" s="81"/>
      <c r="I1500" s="81"/>
    </row>
    <row r="1501" ht="13.65" customHeight="1">
      <c r="A1501" s="81"/>
      <c r="B1501" s="81"/>
      <c r="C1501" s="81"/>
      <c r="D1501" s="81"/>
      <c r="E1501" s="115"/>
      <c r="F1501" s="81"/>
      <c r="G1501" s="81"/>
      <c r="H1501" s="81"/>
      <c r="I1501" s="81"/>
    </row>
    <row r="1502" ht="13.65" customHeight="1">
      <c r="A1502" s="81"/>
      <c r="B1502" s="81"/>
      <c r="C1502" s="81"/>
      <c r="D1502" s="81"/>
      <c r="E1502" s="115"/>
      <c r="F1502" s="81"/>
      <c r="G1502" s="81"/>
      <c r="H1502" s="81"/>
      <c r="I1502" s="81"/>
    </row>
    <row r="1503" ht="13.65" customHeight="1">
      <c r="A1503" s="81"/>
      <c r="B1503" s="81"/>
      <c r="C1503" s="81"/>
      <c r="D1503" s="81"/>
      <c r="E1503" s="115"/>
      <c r="F1503" s="81"/>
      <c r="G1503" s="81"/>
      <c r="H1503" s="81"/>
      <c r="I1503" s="81"/>
    </row>
    <row r="1504" ht="13.65" customHeight="1">
      <c r="A1504" s="81"/>
      <c r="B1504" s="81"/>
      <c r="C1504" s="81"/>
      <c r="D1504" s="81"/>
      <c r="E1504" s="115"/>
      <c r="F1504" s="81"/>
      <c r="G1504" s="81"/>
      <c r="H1504" s="81"/>
      <c r="I1504" s="81"/>
    </row>
    <row r="1505" ht="13.65" customHeight="1">
      <c r="A1505" s="81"/>
      <c r="B1505" s="81"/>
      <c r="C1505" s="81"/>
      <c r="D1505" s="81"/>
      <c r="E1505" s="115"/>
      <c r="F1505" s="81"/>
      <c r="G1505" s="81"/>
      <c r="H1505" s="81"/>
      <c r="I1505" s="81"/>
    </row>
    <row r="1506" ht="13.65" customHeight="1">
      <c r="A1506" s="81"/>
      <c r="B1506" s="81"/>
      <c r="C1506" s="81"/>
      <c r="D1506" s="81"/>
      <c r="E1506" s="115"/>
      <c r="F1506" s="81"/>
      <c r="G1506" s="81"/>
      <c r="H1506" s="81"/>
      <c r="I1506" s="81"/>
    </row>
    <row r="1507" ht="13.65" customHeight="1">
      <c r="A1507" s="81"/>
      <c r="B1507" s="81"/>
      <c r="C1507" s="81"/>
      <c r="D1507" s="81"/>
      <c r="E1507" s="115"/>
      <c r="F1507" s="81"/>
      <c r="G1507" s="81"/>
      <c r="H1507" s="81"/>
      <c r="I1507" s="81"/>
    </row>
    <row r="1508" ht="13.65" customHeight="1">
      <c r="A1508" s="81"/>
      <c r="B1508" s="81"/>
      <c r="C1508" s="81"/>
      <c r="D1508" s="81"/>
      <c r="E1508" s="115"/>
      <c r="F1508" s="81"/>
      <c r="G1508" s="81"/>
      <c r="H1508" s="81"/>
      <c r="I1508" s="81"/>
    </row>
    <row r="1509" ht="13.65" customHeight="1">
      <c r="A1509" s="81"/>
      <c r="B1509" s="81"/>
      <c r="C1509" s="81"/>
      <c r="D1509" s="81"/>
      <c r="E1509" s="115"/>
      <c r="F1509" s="81"/>
      <c r="G1509" s="81"/>
      <c r="H1509" s="81"/>
      <c r="I1509" s="81"/>
    </row>
    <row r="1510" ht="13.65" customHeight="1">
      <c r="A1510" s="81"/>
      <c r="B1510" s="81"/>
      <c r="C1510" s="81"/>
      <c r="D1510" s="81"/>
      <c r="E1510" s="115"/>
      <c r="F1510" s="81"/>
      <c r="G1510" s="81"/>
      <c r="H1510" s="81"/>
      <c r="I1510" s="81"/>
    </row>
    <row r="1511" ht="13.65" customHeight="1">
      <c r="A1511" s="81"/>
      <c r="B1511" s="81"/>
      <c r="C1511" s="81"/>
      <c r="D1511" s="81"/>
      <c r="E1511" s="115"/>
      <c r="F1511" s="81"/>
      <c r="G1511" s="81"/>
      <c r="H1511" s="81"/>
      <c r="I1511" s="81"/>
    </row>
  </sheetData>
  <mergeCells count="4">
    <mergeCell ref="A1:G1"/>
    <mergeCell ref="A8:B8"/>
    <mergeCell ref="E8:F8"/>
    <mergeCell ref="G9:G1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