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samir\OneDrive\Bureau\OPENCLASSROOMS DATA SCIENCE\projet 10\"/>
    </mc:Choice>
  </mc:AlternateContent>
  <xr:revisionPtr revIDLastSave="0" documentId="13_ncr:1_{4ECEB6DA-1D2F-4DC4-A17B-8178C421802D}" xr6:coauthVersionLast="47" xr6:coauthVersionMax="47" xr10:uidLastSave="{00000000-0000-0000-0000-000000000000}"/>
  <bookViews>
    <workbookView xWindow="-120" yWindow="-120" windowWidth="29040" windowHeight="15720" tabRatio="881" xr2:uid="{00000000-000D-0000-FFFF-FFFF00000000}"/>
  </bookViews>
  <sheets>
    <sheet name="Chiffrage et Rentabilité" sheetId="8" r:id="rId1"/>
    <sheet name="Plannification des sprints " sheetId="9" r:id="rId2"/>
    <sheet name="Organisation du projet" sheetId="11" r:id="rId3"/>
    <sheet name="Registre des traitements" sheetId="13" r:id="rId4"/>
    <sheet name="Analyse des risques" sheetId="12" r:id="rId5"/>
  </sheets>
  <definedNames>
    <definedName name="_xlnm.Print_Area" localSheetId="4">'Analyse des risques'!$A$1:$K$17</definedName>
    <definedName name="_xlnm.Print_Area" localSheetId="0">'Chiffrage et Rentabilité'!$A$1:$L$275</definedName>
    <definedName name="_xlnm.Print_Area" localSheetId="2">'Organisation du projet'!$A$1:$L$42</definedName>
    <definedName name="_xlnm.Print_Area" localSheetId="1">'Plannification des sprints '!$A$1:$K$92</definedName>
    <definedName name="_xlnm.Print_Area" localSheetId="3">'Registre des traitements'!$A$1:$I$139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8" l="1"/>
  <c r="E71" i="9"/>
  <c r="E70" i="9"/>
  <c r="E69" i="9"/>
  <c r="E68" i="9"/>
  <c r="E67" i="9"/>
  <c r="E66" i="9"/>
  <c r="E65" i="9"/>
  <c r="E64" i="9"/>
  <c r="E63" i="9"/>
  <c r="E62" i="9"/>
  <c r="C62" i="9"/>
  <c r="C72" i="9"/>
  <c r="D62" i="9" s="1"/>
  <c r="D63" i="9" s="1"/>
  <c r="D64" i="9" s="1"/>
  <c r="D65" i="9" s="1"/>
  <c r="C71" i="9"/>
  <c r="C70" i="9"/>
  <c r="C69" i="9"/>
  <c r="C68" i="9"/>
  <c r="C67" i="9"/>
  <c r="C66" i="9"/>
  <c r="C65" i="9"/>
  <c r="C64" i="9"/>
  <c r="C63" i="9"/>
  <c r="D15" i="9"/>
  <c r="D14" i="9"/>
  <c r="D30" i="9"/>
  <c r="D29" i="9"/>
  <c r="D28" i="9"/>
  <c r="D27" i="9"/>
  <c r="D26" i="9"/>
  <c r="D25" i="9"/>
  <c r="D24" i="9"/>
  <c r="D23" i="9"/>
  <c r="D22" i="9"/>
  <c r="D21" i="9"/>
  <c r="D20" i="9"/>
  <c r="D19" i="9"/>
  <c r="D18" i="9"/>
  <c r="D17" i="9"/>
  <c r="D16" i="9"/>
  <c r="C242" i="8" l="1"/>
  <c r="D242" i="8" s="1"/>
  <c r="E242" i="8" s="1"/>
  <c r="F242" i="8" s="1"/>
  <c r="C267" i="8" s="1"/>
  <c r="C240" i="8"/>
  <c r="D240" i="8" s="1"/>
  <c r="E240" i="8" s="1"/>
  <c r="F240" i="8" s="1"/>
  <c r="C265" i="8" s="1"/>
  <c r="C247" i="8"/>
  <c r="D247" i="8" s="1"/>
  <c r="E247" i="8" s="1"/>
  <c r="F247" i="8" s="1"/>
  <c r="C272" i="8" s="1"/>
  <c r="C239" i="8"/>
  <c r="D239" i="8" s="1"/>
  <c r="E239" i="8" s="1"/>
  <c r="F239" i="8" s="1"/>
  <c r="C264" i="8" s="1"/>
  <c r="C238" i="8"/>
  <c r="D238" i="8" s="1"/>
  <c r="E238" i="8" s="1"/>
  <c r="F238" i="8" s="1"/>
  <c r="C263" i="8" s="1"/>
  <c r="C237" i="8"/>
  <c r="D237" i="8" s="1"/>
  <c r="E237" i="8" s="1"/>
  <c r="F237" i="8" s="1"/>
  <c r="C262" i="8" s="1"/>
  <c r="C241" i="8"/>
  <c r="D241" i="8" s="1"/>
  <c r="E241" i="8" s="1"/>
  <c r="F241" i="8" s="1"/>
  <c r="C266" i="8" s="1"/>
  <c r="C243" i="8"/>
  <c r="D243" i="8" s="1"/>
  <c r="E243" i="8" s="1"/>
  <c r="F243" i="8" s="1"/>
  <c r="C268" i="8" s="1"/>
  <c r="C244" i="8"/>
  <c r="D244" i="8" s="1"/>
  <c r="E244" i="8" s="1"/>
  <c r="F244" i="8" s="1"/>
  <c r="C269" i="8" s="1"/>
  <c r="C245" i="8"/>
  <c r="D245" i="8" s="1"/>
  <c r="E245" i="8" s="1"/>
  <c r="F245" i="8" s="1"/>
  <c r="C270" i="8" s="1"/>
  <c r="C246" i="8"/>
  <c r="D246" i="8" s="1"/>
  <c r="E246" i="8" s="1"/>
  <c r="F246" i="8" s="1"/>
  <c r="C271" i="8" s="1"/>
  <c r="H193" i="8" l="1"/>
  <c r="D213" i="8" s="1"/>
  <c r="D159" i="8"/>
  <c r="E172" i="8"/>
  <c r="F172" i="8" s="1"/>
  <c r="G172" i="8" s="1"/>
  <c r="C208" i="8" s="1"/>
  <c r="E182" i="8"/>
  <c r="F182" i="8" s="1"/>
  <c r="C198" i="8" s="1"/>
  <c r="E181" i="8"/>
  <c r="F181" i="8" s="1"/>
  <c r="C197" i="8" s="1"/>
  <c r="E180" i="8"/>
  <c r="F180" i="8" s="1"/>
  <c r="C196" i="8" s="1"/>
  <c r="E179" i="8"/>
  <c r="F179" i="8" s="1"/>
  <c r="C195" i="8" s="1"/>
  <c r="E178" i="8"/>
  <c r="F178" i="8" s="1"/>
  <c r="C194" i="8" s="1"/>
  <c r="E177" i="8"/>
  <c r="F177" i="8" s="1"/>
  <c r="C193" i="8" s="1"/>
  <c r="G193" i="8" s="1"/>
  <c r="I193" i="8" s="1"/>
  <c r="E213" i="8" s="1"/>
  <c r="E176" i="8"/>
  <c r="F176" i="8" s="1"/>
  <c r="C192" i="8" s="1"/>
  <c r="E175" i="8"/>
  <c r="F175" i="8" s="1"/>
  <c r="E174" i="8"/>
  <c r="F174" i="8" s="1"/>
  <c r="E173" i="8"/>
  <c r="F173" i="8" s="1"/>
  <c r="C141" i="8"/>
  <c r="D141" i="8"/>
  <c r="D144" i="8" s="1"/>
  <c r="C140" i="8"/>
  <c r="J35" i="8"/>
  <c r="D68" i="8" s="1"/>
  <c r="E68" i="8" s="1"/>
  <c r="I35" i="8"/>
  <c r="D67" i="8" s="1"/>
  <c r="E67" i="8" s="1"/>
  <c r="H35" i="8"/>
  <c r="D66" i="8" s="1"/>
  <c r="G35" i="8"/>
  <c r="D65" i="8" s="1"/>
  <c r="E65" i="8" s="1"/>
  <c r="F35" i="8"/>
  <c r="D64" i="8" s="1"/>
  <c r="E64" i="8" s="1"/>
  <c r="E34" i="8"/>
  <c r="E33" i="8"/>
  <c r="E32" i="8"/>
  <c r="E31" i="8"/>
  <c r="E30" i="8"/>
  <c r="E29" i="8"/>
  <c r="E28" i="8"/>
  <c r="E27" i="8"/>
  <c r="E26" i="8"/>
  <c r="E25" i="8"/>
  <c r="E24" i="8"/>
  <c r="E23" i="8"/>
  <c r="E22" i="8"/>
  <c r="E21" i="8"/>
  <c r="E20" i="8"/>
  <c r="E19" i="8"/>
  <c r="E18" i="8"/>
  <c r="E272" i="8" l="1"/>
  <c r="E271" i="8"/>
  <c r="E270" i="8"/>
  <c r="E269" i="8"/>
  <c r="E268" i="8"/>
  <c r="E267" i="8"/>
  <c r="E266" i="8"/>
  <c r="E265" i="8"/>
  <c r="E264" i="8"/>
  <c r="E263" i="8"/>
  <c r="E262" i="8"/>
  <c r="G178" i="8"/>
  <c r="C214" i="8" s="1"/>
  <c r="G182" i="8"/>
  <c r="C218" i="8" s="1"/>
  <c r="G181" i="8"/>
  <c r="C217" i="8" s="1"/>
  <c r="G179" i="8"/>
  <c r="C215" i="8" s="1"/>
  <c r="G180" i="8"/>
  <c r="C216" i="8" s="1"/>
  <c r="C144" i="8"/>
  <c r="G176" i="8"/>
  <c r="C212" i="8" s="1"/>
  <c r="C189" i="8"/>
  <c r="G189" i="8" s="1"/>
  <c r="I189" i="8" s="1"/>
  <c r="E209" i="8" s="1"/>
  <c r="G173" i="8"/>
  <c r="C209" i="8" s="1"/>
  <c r="C190" i="8"/>
  <c r="F190" i="8" s="1"/>
  <c r="H190" i="8" s="1"/>
  <c r="D210" i="8" s="1"/>
  <c r="G174" i="8"/>
  <c r="C210" i="8" s="1"/>
  <c r="G175" i="8"/>
  <c r="C211" i="8" s="1"/>
  <c r="C191" i="8"/>
  <c r="F191" i="8" s="1"/>
  <c r="H191" i="8" s="1"/>
  <c r="D211" i="8" s="1"/>
  <c r="G177" i="8"/>
  <c r="C213" i="8" s="1"/>
  <c r="F194" i="8"/>
  <c r="H194" i="8" s="1"/>
  <c r="D214" i="8" s="1"/>
  <c r="G194" i="8"/>
  <c r="I194" i="8" s="1"/>
  <c r="E214" i="8" s="1"/>
  <c r="G196" i="8"/>
  <c r="I196" i="8" s="1"/>
  <c r="E216" i="8" s="1"/>
  <c r="F196" i="8"/>
  <c r="H196" i="8" s="1"/>
  <c r="D216" i="8" s="1"/>
  <c r="F195" i="8"/>
  <c r="H195" i="8" s="1"/>
  <c r="D215" i="8" s="1"/>
  <c r="G195" i="8"/>
  <c r="I195" i="8" s="1"/>
  <c r="E215" i="8" s="1"/>
  <c r="G198" i="8"/>
  <c r="I198" i="8" s="1"/>
  <c r="E218" i="8" s="1"/>
  <c r="F198" i="8"/>
  <c r="H198" i="8" s="1"/>
  <c r="D218" i="8" s="1"/>
  <c r="C188" i="8"/>
  <c r="F192" i="8"/>
  <c r="H192" i="8" s="1"/>
  <c r="D212" i="8" s="1"/>
  <c r="G192" i="8"/>
  <c r="I192" i="8" s="1"/>
  <c r="E212" i="8" s="1"/>
  <c r="F197" i="8"/>
  <c r="H197" i="8" s="1"/>
  <c r="D217" i="8" s="1"/>
  <c r="F217" i="8" s="1"/>
  <c r="F271" i="8" s="1"/>
  <c r="G197" i="8"/>
  <c r="I197" i="8" s="1"/>
  <c r="E217" i="8" s="1"/>
  <c r="K29" i="8"/>
  <c r="E66" i="8"/>
  <c r="E69" i="8" s="1"/>
  <c r="D262" i="8" s="1"/>
  <c r="E35" i="8"/>
  <c r="C43" i="8" s="1"/>
  <c r="K21" i="8"/>
  <c r="G191" i="8" l="1"/>
  <c r="I191" i="8" s="1"/>
  <c r="E211" i="8" s="1"/>
  <c r="G211" i="8" s="1"/>
  <c r="G265" i="8" s="1"/>
  <c r="G190" i="8"/>
  <c r="I190" i="8" s="1"/>
  <c r="E210" i="8" s="1"/>
  <c r="G210" i="8" s="1"/>
  <c r="G264" i="8" s="1"/>
  <c r="C50" i="8"/>
  <c r="F215" i="8"/>
  <c r="F269" i="8" s="1"/>
  <c r="F218" i="8"/>
  <c r="F272" i="8" s="1"/>
  <c r="G218" i="8"/>
  <c r="G272" i="8" s="1"/>
  <c r="G212" i="8"/>
  <c r="G266" i="8" s="1"/>
  <c r="F212" i="8"/>
  <c r="F266" i="8" s="1"/>
  <c r="G214" i="8"/>
  <c r="G268" i="8" s="1"/>
  <c r="G216" i="8"/>
  <c r="G270" i="8" s="1"/>
  <c r="F214" i="8"/>
  <c r="F268" i="8" s="1"/>
  <c r="F189" i="8"/>
  <c r="H189" i="8" s="1"/>
  <c r="D209" i="8" s="1"/>
  <c r="F209" i="8" s="1"/>
  <c r="F263" i="8" s="1"/>
  <c r="G217" i="8"/>
  <c r="G271" i="8" s="1"/>
  <c r="G215" i="8"/>
  <c r="G269" i="8" s="1"/>
  <c r="C51" i="8"/>
  <c r="F216" i="8"/>
  <c r="F270" i="8" s="1"/>
  <c r="C44" i="8"/>
  <c r="F211" i="8"/>
  <c r="F265" i="8" s="1"/>
  <c r="F213" i="8"/>
  <c r="F267" i="8" s="1"/>
  <c r="G213" i="8"/>
  <c r="G267" i="8" s="1"/>
  <c r="F210" i="8"/>
  <c r="F264" i="8" s="1"/>
  <c r="C45" i="8"/>
  <c r="C42" i="8"/>
  <c r="G209" i="8"/>
  <c r="G263" i="8" s="1"/>
  <c r="C41" i="8"/>
  <c r="G188" i="8"/>
  <c r="I188" i="8" s="1"/>
  <c r="E208" i="8" s="1"/>
  <c r="G208" i="8" s="1"/>
  <c r="G262" i="8" s="1"/>
  <c r="F188" i="8"/>
  <c r="H188" i="8" s="1"/>
  <c r="D208" i="8" s="1"/>
  <c r="F208" i="8" s="1"/>
  <c r="F262" i="8" s="1"/>
  <c r="C52" i="8"/>
  <c r="H270" i="8" l="1"/>
  <c r="I267" i="8"/>
  <c r="H268" i="8"/>
  <c r="I262" i="8"/>
  <c r="H263" i="8"/>
  <c r="H267" i="8"/>
  <c r="I265" i="8"/>
  <c r="I268" i="8"/>
  <c r="H264" i="8"/>
  <c r="H269" i="8"/>
  <c r="H272" i="8"/>
  <c r="I270" i="8"/>
  <c r="H271" i="8"/>
  <c r="H265" i="8"/>
  <c r="H266" i="8"/>
  <c r="I269" i="8"/>
  <c r="I266" i="8"/>
  <c r="I264" i="8"/>
  <c r="I263" i="8"/>
  <c r="I271" i="8"/>
  <c r="H262" i="8"/>
  <c r="I272" i="8"/>
  <c r="D66" i="9"/>
  <c r="D67" i="9" s="1"/>
  <c r="D68" i="9" s="1"/>
  <c r="D69" i="9" s="1"/>
  <c r="D70" i="9" l="1"/>
  <c r="D7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DB5C3778-BD29-435D-BDF9-F344C20ED594}">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G23" authorId="0" shapeId="0" xr:uid="{E4CE47D1-66DE-424D-827D-4531E882701E}">
      <text>
        <r>
          <rPr>
            <sz val="11"/>
            <color rgb="FF000000"/>
            <rFont val="Calibri"/>
            <family val="2"/>
          </rPr>
          <t>Si le responsable du traitement est situé hors UE, il doit indiquer en plus le nom de son représentant sur le territoire de l'UE</t>
        </r>
      </text>
    </comment>
    <comment ref="B24" authorId="0" shapeId="0" xr:uid="{2BB9C01B-6507-411E-93FA-3DCA908F6DCB}">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B27" authorId="0" shapeId="0" xr:uid="{A6F4C82A-8F00-4AE9-8E15-975D22270265}">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B28" authorId="0" shapeId="0" xr:uid="{710D4C23-20C8-49BD-AA09-E04324D6836B}">
      <text>
        <r>
          <rPr>
            <sz val="11"/>
            <color rgb="FF000000"/>
            <rFont val="Calibri"/>
            <family val="2"/>
          </rPr>
          <t xml:space="preserve">A compléter lorsque deux responsables du traitement ou plus déterminent conjointement les finalités et les moyens du traitement
</t>
        </r>
      </text>
    </comment>
    <comment ref="B30" authorId="0" shapeId="0" xr:uid="{2F8904F9-63E9-4C76-AD76-7E6B4F84BE9E}">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F38" authorId="0" shapeId="0" xr:uid="{348D8DC3-DD27-4FD6-B7B2-4F22983F4E46}">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B44" authorId="0" shapeId="0" xr:uid="{18BBFCAA-741E-41C5-BF5D-B22BBD46D7D9}">
      <text>
        <r>
          <rPr>
            <sz val="11"/>
            <color rgb="FF000000"/>
            <rFont val="Calibri"/>
            <family val="2"/>
          </rPr>
          <t>Cf. article 87 du règlement qui prévoit des règles nationales spécifiques pour cette donnée.  
Numéro INSEE ou numéro de Sécurité Sociale.</t>
        </r>
      </text>
    </comment>
    <comment ref="B46" authorId="0" shapeId="0" xr:uid="{1F41AC9E-8001-4C58-A17B-BE6CF07DCC8A}">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F46" authorId="0" shapeId="0" xr:uid="{C69C37D6-0295-4FDF-9F90-5E1ED21CC40F}">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B57" authorId="0" shapeId="0" xr:uid="{2CF8EE6A-AD91-4E15-B9FA-6826CAEBC7AE}">
      <text>
        <r>
          <rPr>
            <sz val="11"/>
            <color rgb="FF000000"/>
            <rFont val="Calibri"/>
            <family val="2"/>
          </rPr>
          <t>Lister tous les types de personnes faisant l'objet du traitement de données.
Exemple : salariés, clients, patients, prospects …</t>
        </r>
      </text>
    </comment>
    <comment ref="B61" authorId="0" shapeId="0" xr:uid="{AD814494-E4CF-4F86-8A0A-2BA8787BC378}">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B67" authorId="0" shapeId="0" xr:uid="{32B2BAC0-4E29-48ED-A7F5-7AAD916BA0ED}">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B72" authorId="0" shapeId="0" xr:uid="{7EE2D1B2-1C84-447C-B887-ADBA4BB1FFFE}">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B80" authorId="0" shapeId="0" xr:uid="{C0616A6A-835B-4B61-B761-3F0CC2DC4233}">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G86" authorId="0" shapeId="0" xr:uid="{C25ED68E-7D50-4324-9AC4-F98E979B7EBE}">
      <text>
        <r>
          <rPr>
            <sz val="11"/>
            <color rgb="FF000000"/>
            <rFont val="Calibri"/>
            <family val="2"/>
          </rPr>
          <t>Si le responsable du traitement est situé hors UE, il doit indiquer en plus le nom de son représentant sur le territoire de l'UE</t>
        </r>
      </text>
    </comment>
    <comment ref="B87" authorId="0" shapeId="0" xr:uid="{51AE872E-2B5D-450F-8DCB-268B9D744A1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B90" authorId="0" shapeId="0" xr:uid="{CC462431-5A26-4039-A237-3C3F0F09913A}">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B91" authorId="0" shapeId="0" xr:uid="{812B5938-2B94-4229-9E55-1FB047E39A26}">
      <text>
        <r>
          <rPr>
            <sz val="11"/>
            <color rgb="FF000000"/>
            <rFont val="Calibri"/>
            <family val="2"/>
          </rPr>
          <t xml:space="preserve">A compléter lorsque deux responsables du traitement ou plus déterminent conjointement les finalités et les moyens du traitement
</t>
        </r>
      </text>
    </comment>
    <comment ref="B93" authorId="0" shapeId="0" xr:uid="{4B9E39CA-153C-467D-91AC-24B465944111}">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F101" authorId="0" shapeId="0" xr:uid="{CA385B6E-4AEE-4395-B24D-8D390DCE62D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B107" authorId="0" shapeId="0" xr:uid="{CF5178AE-5138-4621-B14E-707ED7B2A083}">
      <text>
        <r>
          <rPr>
            <sz val="11"/>
            <color rgb="FF000000"/>
            <rFont val="Calibri"/>
            <family val="2"/>
          </rPr>
          <t>Cf. article 87 du règlement qui prévoit des règles nationales spécifiques pour cette donnée.  
Numéro INSEE ou numéro de Sécurité Sociale.</t>
        </r>
      </text>
    </comment>
    <comment ref="B109" authorId="0" shapeId="0" xr:uid="{5D02B11D-222D-4BB1-9C25-C0BE0724A6EA}">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F109" authorId="0" shapeId="0" xr:uid="{33D83430-F835-4557-BF32-5DD27B86004E}">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B120" authorId="0" shapeId="0" xr:uid="{51060D97-9FAF-47AA-8E14-E92429BEDC32}">
      <text>
        <r>
          <rPr>
            <sz val="11"/>
            <color rgb="FF000000"/>
            <rFont val="Calibri"/>
            <family val="2"/>
          </rPr>
          <t>Lister tous les types de personnes faisant l'objet du traitement de données.
Exemple : salariés, clients, patients, prospects …</t>
        </r>
      </text>
    </comment>
    <comment ref="B124" authorId="0" shapeId="0" xr:uid="{1899E8B8-8315-4AB3-B6E3-C962A49ED18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B130" authorId="0" shapeId="0" xr:uid="{D06DB3C9-6F30-467A-8789-D01AC78A9EAC}">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B135" authorId="0" shapeId="0" xr:uid="{0CA0FF93-E206-4F47-8C25-3F9FEA6A7323}">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<sst xmlns="http://schemas.openxmlformats.org/spreadsheetml/2006/main" count="735" uniqueCount="518">
  <si>
    <t>Pondération</t>
  </si>
  <si>
    <t>Priorité</t>
  </si>
  <si>
    <t>Connexion au compte</t>
  </si>
  <si>
    <t>Recommandation vestimentaire</t>
  </si>
  <si>
    <t>Enregistrement des vêtements</t>
  </si>
  <si>
    <t>Obtention de recommandations</t>
  </si>
  <si>
    <t>Changement de style recommandé</t>
  </si>
  <si>
    <t>Définir des préférences vestimentaires</t>
  </si>
  <si>
    <t>Suivi des marques préférées</t>
  </si>
  <si>
    <t>Suivi de blogs et influenceurs</t>
  </si>
  <si>
    <t>Personnalisation des recommandations</t>
  </si>
  <si>
    <t>Évaluation des recommandations</t>
  </si>
  <si>
    <t>Visualisation du panier</t>
  </si>
  <si>
    <t>Validation de la commande</t>
  </si>
  <si>
    <t>Paiement sécurisé</t>
  </si>
  <si>
    <t>Confirmation de la commande</t>
  </si>
  <si>
    <t>Gestion des données personnelles</t>
  </si>
  <si>
    <t>Conformité RGPD</t>
  </si>
  <si>
    <t>Groupes de fonctionnalités</t>
  </si>
  <si>
    <t>Gestion du compte et des données personnelles</t>
  </si>
  <si>
    <t>Recommandations vestimentaires et personnalisation</t>
  </si>
  <si>
    <t>Processus d'achat et suivi des commandes</t>
  </si>
  <si>
    <t>Commentaires</t>
  </si>
  <si>
    <t>User Story</t>
  </si>
  <si>
    <t>Charge totale (jours)</t>
  </si>
  <si>
    <t>Charge Backend (jours)</t>
  </si>
  <si>
    <t>Charge Frontend (jours)</t>
  </si>
  <si>
    <t>Charge Data Scientist (jours)</t>
  </si>
  <si>
    <t>Charge UI/UX (jours)</t>
  </si>
  <si>
    <t>Charge Product Owner (jours)</t>
  </si>
  <si>
    <t>Ajout d’article au panier</t>
  </si>
  <si>
    <t>Rôle</t>
  </si>
  <si>
    <t>TOTAL (%)</t>
  </si>
  <si>
    <t>Développeur Front-End</t>
  </si>
  <si>
    <t>Développeur Back-End</t>
  </si>
  <si>
    <t>Data Scientist</t>
  </si>
  <si>
    <t>UI/UX Designer</t>
  </si>
  <si>
    <t>Product Owner</t>
  </si>
  <si>
    <t>Pourcentage = Total des jours pour un role  / Total global des jours de travail  x 100</t>
  </si>
  <si>
    <t>Groupe de fonctionnalités</t>
  </si>
  <si>
    <t>Total (%)</t>
  </si>
  <si>
    <t>Total en % = Charge totale du groupe / Charge totale générale x 100</t>
  </si>
  <si>
    <t xml:space="preserve">Le coût initial de développement représente la somme des dépenses engagées pour créer l'application ou le projet. </t>
  </si>
  <si>
    <r>
      <t xml:space="preserve">En se référant aux données tarifaires fournies par </t>
    </r>
    <r>
      <rPr>
        <b/>
        <sz val="11"/>
        <color rgb="FF0070C0"/>
        <rFont val="Arial"/>
        <family val="2"/>
        <scheme val="minor"/>
      </rPr>
      <t>Malt.fr</t>
    </r>
    <r>
      <rPr>
        <b/>
        <sz val="11"/>
        <rFont val="Arial"/>
        <family val="2"/>
        <scheme val="minor"/>
      </rPr>
      <t xml:space="preserve">, nous avons pris en compte les coûts journaliers pour différents profils (développeur Backend, développeur Frontend, data scientist, UI/UX designer et Product Owner) pour établir le calcul des charges de développement du projet. </t>
    </r>
  </si>
  <si>
    <t>Profil</t>
  </si>
  <si>
    <t>Charge Totale (Jours)</t>
  </si>
  <si>
    <t>Développeur Backend</t>
  </si>
  <si>
    <t>Développeur Frontend</t>
  </si>
  <si>
    <t>Total</t>
  </si>
  <si>
    <t> Coût total=∑(Charge de travail (jours)×Coût journalier pour chaque rôle)</t>
  </si>
  <si>
    <t>1. Rôles et Attributions</t>
  </si>
  <si>
    <t>- Images de vêtements: Des millions d'images de vêtements provenant de sources diverses, telles que des sites web de commerce électronique, des magazines de mode et des réseaux sociaux.</t>
  </si>
  <si>
    <t>Nombre d'images : 30 000 000 images</t>
  </si>
  <si>
    <t>Taille des images : 512 x 512 pixels (0,8 Mo par image)</t>
  </si>
  <si>
    <t>Volume total de stockage : 21 972,7 Go (calculé à partir des 30 millions d'images)</t>
  </si>
  <si>
    <t>Pour un data scientist, le cout de stockage est estimée comme ceci:</t>
  </si>
  <si>
    <t>Total jours</t>
  </si>
  <si>
    <t>Ajouter une marge de sécurité de 25 %, soit 27 465,82 Go nécessaires</t>
  </si>
  <si>
    <t xml:space="preserve">  I. Définition des exigences de calcul et de stockage (hypothèses)</t>
  </si>
  <si>
    <t xml:space="preserve">  II. Estimer les besoins de stockage :</t>
  </si>
  <si>
    <t xml:space="preserve"> Calcul du coût de stockage :</t>
  </si>
  <si>
    <t>Coût de stockage = 576​ / 30 ×20 = 384 €</t>
  </si>
  <si>
    <r>
      <t xml:space="preserve">  </t>
    </r>
    <r>
      <rPr>
        <b/>
        <sz val="14"/>
        <color theme="8" tint="-0.249977111117893"/>
        <rFont val="Arial"/>
        <family val="2"/>
        <scheme val="minor"/>
      </rPr>
      <t>III. VMs et stockage</t>
    </r>
  </si>
  <si>
    <t xml:space="preserve"> </t>
  </si>
  <si>
    <t>Paramètre</t>
  </si>
  <si>
    <t>NC6</t>
  </si>
  <si>
    <t>NC12</t>
  </si>
  <si>
    <t>Nombre de machines</t>
  </si>
  <si>
    <t>Nombre d'heures par machine</t>
  </si>
  <si>
    <t>Coût horaire par machine</t>
  </si>
  <si>
    <t>Licence Windows par mois</t>
  </si>
  <si>
    <t>Coût des machines par mois</t>
  </si>
  <si>
    <t>4. Calcul du coût total de l'infrastructure Azure durant les étapes de conception et d'entraînement du modèle</t>
  </si>
  <si>
    <t>Type de machine</t>
  </si>
  <si>
    <r>
      <t xml:space="preserve">Supposons que le coût total de développement initial soit de </t>
    </r>
    <r>
      <rPr>
        <b/>
        <sz val="12"/>
        <color rgb="FF000000"/>
        <rFont val="Arial"/>
        <family val="2"/>
        <scheme val="minor"/>
      </rPr>
      <t>309 200 €</t>
    </r>
    <r>
      <rPr>
        <sz val="12"/>
        <color rgb="FF000000"/>
        <rFont val="Arial"/>
        <family val="2"/>
        <scheme val="minor"/>
      </rPr>
      <t xml:space="preserve"> .</t>
    </r>
  </si>
  <si>
    <r>
      <t>Selon la pratique courante, on utilise souvent</t>
    </r>
    <r>
      <rPr>
        <b/>
        <sz val="12"/>
        <color rgb="FF000000"/>
        <rFont val="Arial"/>
        <family val="2"/>
        <scheme val="minor"/>
      </rPr>
      <t xml:space="preserve"> 15 %</t>
    </r>
    <r>
      <rPr>
        <sz val="12"/>
        <color rgb="FF000000"/>
        <rFont val="Arial"/>
        <family val="2"/>
        <scheme val="minor"/>
      </rPr>
      <t xml:space="preserve"> du coût total de développement pour estimer le coût de maintenance annuel. Ce chiffre peut varier selon les hypothèses.</t>
    </r>
  </si>
  <si>
    <t>Coût Total de Développement</t>
  </si>
  <si>
    <t>Pourcentage de Maintenance</t>
  </si>
  <si>
    <t>Coût de Maintenance Annuel</t>
  </si>
  <si>
    <t>Année</t>
  </si>
  <si>
    <t>Nbr de Client Annuel</t>
  </si>
  <si>
    <t>Poids brut (Mo) d'une image</t>
  </si>
  <si>
    <t>Poids Total (Go) des données utilisateur</t>
  </si>
  <si>
    <t>Mémoire SSD (NC6)</t>
  </si>
  <si>
    <t>Mémoire SSD (NC12)</t>
  </si>
  <si>
    <t>Nbr de machines NC6</t>
  </si>
  <si>
    <t>Nbr de machines NC12</t>
  </si>
  <si>
    <t>Coût de Stockage Annuel des données utilisateurs</t>
  </si>
  <si>
    <t>Coût Annuel d'utilisation des machines virtuelles NC6</t>
  </si>
  <si>
    <t>Coût Annuel d'utilisation des machines virtuelles NC12</t>
  </si>
  <si>
    <t>Paramètres</t>
  </si>
  <si>
    <t>Valeur</t>
  </si>
  <si>
    <t>Quantiité de données</t>
  </si>
  <si>
    <t>Location des serveurs</t>
  </si>
  <si>
    <t>France Central</t>
  </si>
  <si>
    <t>Estimation de coût</t>
  </si>
  <si>
    <t xml:space="preserve"> Coût de stockage annuel  = Poids total des données (Go) × 12 ×  Coût de stockage mensuel​ / nbre d'mages</t>
  </si>
  <si>
    <t xml:space="preserve"> Coût annuel d’utilisation des machines = Nombre de machines × Nombre d’heures d’utilisation par an  ×  Coût horaire par machine</t>
  </si>
  <si>
    <t>Le nombre d'heures annuelles est calculé sur la base de 24 heures par jour,</t>
  </si>
  <si>
    <t>Nb heures / mois = 24 * 30 *12 = 8640 h</t>
  </si>
  <si>
    <t>Nbr de photos moyen (dim 1900*1600)</t>
  </si>
  <si>
    <t>Taux de conversion</t>
  </si>
  <si>
    <t>Fréquence d'achat mensuel</t>
  </si>
  <si>
    <t>Ticket d'achat moyen</t>
  </si>
  <si>
    <t>Nbr de Client Mensuel</t>
  </si>
  <si>
    <t>Nbr de Client Payants Mensuels</t>
  </si>
  <si>
    <t>Gain Mensuel (€)</t>
  </si>
  <si>
    <t>Gain Annuels Projetés (€)</t>
  </si>
  <si>
    <t>CoûtS totaux = coût initial de développement (une seule fois au début) + le coût de l'infrastructure annuelle (par exemple, le coût de production sur Azure) +  le coût de maintenance annuel (selon les profils).</t>
  </si>
  <si>
    <t>Coûts annuels d'infrastructure Azure</t>
  </si>
  <si>
    <t>Coûts annuel Total d'infrastructure Azure (production) (NC6)</t>
  </si>
  <si>
    <t>Coûts annuel Total d'infrastructure Azure (production) (NC12)</t>
  </si>
  <si>
    <t>Coûts annuels de maintenance de l'application</t>
  </si>
  <si>
    <t>Coût initial de développement de l'application</t>
  </si>
  <si>
    <t>ROI=( 
Gain Annuels Projetés  / Coûts totaux
 )</t>
  </si>
  <si>
    <t>ROI par année (NC6)</t>
  </si>
  <si>
    <t>ROI (NC12)</t>
  </si>
  <si>
    <t xml:space="preserve">  1. Organisation des users stories par priorité</t>
  </si>
  <si>
    <t xml:space="preserve">  9. Rentabilité du projet</t>
  </si>
  <si>
    <t xml:space="preserve">  8. Coûts annuels d'infrastructure Azure pour la production</t>
  </si>
  <si>
    <t xml:space="preserve">  7. Coût de maintenance annuel de l'application</t>
  </si>
  <si>
    <t xml:space="preserve">  6. Coûts d'infrastructure Azure(phase de conception et entrainement des modèles)</t>
  </si>
  <si>
    <t xml:space="preserve">  5. Coût initial  de développement de l'application</t>
  </si>
  <si>
    <t xml:space="preserve">  4. Charges totale par groupe de fonctionnalité </t>
  </si>
  <si>
    <t xml:space="preserve">  3. Estimation de la répartition des tâches en pourcentage</t>
  </si>
  <si>
    <t xml:space="preserve">  2. Calcul des charges par rôle</t>
  </si>
  <si>
    <t xml:space="preserve">  Cela comprend les coûts liés aux ressources humaines (les salaires des développeurs, data scientists, UI/UX designers, etc.), ainsi que les coûts techniques (comme l'infrastructure cloud, l'achat de logiciels ou d'outils spécifiques).</t>
  </si>
  <si>
    <t xml:space="preserve">  Ces coûts varient selon le niveau d'expérience des freelances (junior, intermédiaire ou expert).</t>
  </si>
  <si>
    <t xml:space="preserve">  Pour estimer les coûts d'infrastructure Azure pour la phase de conception et d'entraînement d'un modèle, nous devons suivre les étapes suivantes :</t>
  </si>
  <si>
    <t xml:space="preserve">  Estime la taille totale des données à stocker (nombre d'images, poids par image).</t>
  </si>
  <si>
    <t xml:space="preserve">  On peut estimer les besoins en données suivants :</t>
  </si>
  <si>
    <r>
      <t xml:space="preserve">  Utilise </t>
    </r>
    <r>
      <rPr>
        <b/>
        <sz val="11"/>
        <color rgb="FF0070C0"/>
        <rFont val="Arial"/>
        <family val="2"/>
        <scheme val="minor"/>
      </rPr>
      <t>Azure Blob Storage</t>
    </r>
    <r>
      <rPr>
        <b/>
        <sz val="11"/>
        <color rgb="FF000000"/>
        <rFont val="Arial"/>
        <family val="2"/>
        <scheme val="minor"/>
      </rPr>
      <t xml:space="preserve"> pour stocker ces données.</t>
    </r>
  </si>
  <si>
    <r>
      <t xml:space="preserve">Coût estimé pour </t>
    </r>
    <r>
      <rPr>
        <b/>
        <sz val="11"/>
        <color rgb="FF000000"/>
        <rFont val="Arial"/>
        <family val="2"/>
        <scheme val="minor"/>
      </rPr>
      <t>30 000 Go</t>
    </r>
    <r>
      <rPr>
        <sz val="11"/>
        <color rgb="FF000000"/>
        <rFont val="Arial"/>
        <family val="2"/>
        <scheme val="minor"/>
      </rPr>
      <t xml:space="preserve"> : environ </t>
    </r>
    <r>
      <rPr>
        <b/>
        <sz val="11"/>
        <color rgb="FF000000"/>
        <rFont val="Arial"/>
        <family val="2"/>
        <scheme val="minor"/>
      </rPr>
      <t>576 €/mois</t>
    </r>
    <r>
      <rPr>
        <sz val="11"/>
        <color rgb="FF000000"/>
        <rFont val="Arial"/>
        <family val="2"/>
        <scheme val="minor"/>
      </rPr>
      <t xml:space="preserve"> selon Azure Blob Storage, France Central selon la Calculatrice Azure</t>
    </r>
  </si>
  <si>
    <r>
      <t xml:space="preserve">Nombre total de jours de travail du Data Scientist : </t>
    </r>
    <r>
      <rPr>
        <b/>
        <sz val="11"/>
        <color rgb="FF000000"/>
        <rFont val="Arial"/>
        <family val="2"/>
        <scheme val="minor"/>
      </rPr>
      <t>102</t>
    </r>
    <r>
      <rPr>
        <sz val="11"/>
        <color rgb="FF000000"/>
        <rFont val="Arial"/>
        <family val="2"/>
        <scheme val="minor"/>
      </rPr>
      <t xml:space="preserve"> </t>
    </r>
    <r>
      <rPr>
        <b/>
        <sz val="11"/>
        <color rgb="FF000000"/>
        <rFont val="Arial"/>
        <family val="2"/>
        <scheme val="minor"/>
      </rPr>
      <t xml:space="preserve"> jours</t>
    </r>
    <r>
      <rPr>
        <sz val="11"/>
        <color rgb="FF000000"/>
        <rFont val="Arial"/>
        <family val="2"/>
        <scheme val="minor"/>
      </rPr>
      <t>.</t>
    </r>
  </si>
  <si>
    <r>
      <t xml:space="preserve">Durée (%) du travail en utilisant des images stockées : </t>
    </r>
    <r>
      <rPr>
        <b/>
        <sz val="11"/>
        <color rgb="FF000000"/>
        <rFont val="Arial"/>
        <family val="2"/>
        <scheme val="minor"/>
      </rPr>
      <t>20 %</t>
    </r>
    <r>
      <rPr>
        <sz val="11"/>
        <color rgb="FF000000"/>
        <rFont val="Arial"/>
        <family val="2"/>
        <scheme val="minor"/>
      </rPr>
      <t xml:space="preserve">.  </t>
    </r>
    <r>
      <rPr>
        <b/>
        <sz val="11"/>
        <color rgb="FF0070C0"/>
        <rFont val="Arial"/>
        <family val="2"/>
        <scheme val="minor"/>
      </rPr>
      <t>(Estimation arbitraire)</t>
    </r>
  </si>
  <si>
    <r>
      <t xml:space="preserve">Durée (Jours) passée à utiliser les images stockées </t>
    </r>
    <r>
      <rPr>
        <b/>
        <sz val="11"/>
        <color rgb="FF000000"/>
        <rFont val="Arial"/>
        <family val="2"/>
        <scheme val="minor"/>
      </rPr>
      <t xml:space="preserve">: </t>
    </r>
    <r>
      <rPr>
        <b/>
        <sz val="11"/>
        <color theme="5" tint="-0.249977111117893"/>
        <rFont val="Arial"/>
        <family val="2"/>
        <scheme val="minor"/>
      </rPr>
      <t>20 jours.</t>
    </r>
    <r>
      <rPr>
        <sz val="11"/>
        <color rgb="FF000000"/>
        <rFont val="Arial"/>
        <family val="2"/>
        <scheme val="minor"/>
      </rPr>
      <t xml:space="preserve">  </t>
    </r>
    <r>
      <rPr>
        <b/>
        <sz val="11"/>
        <color rgb="FF0070C0"/>
        <rFont val="Arial"/>
        <family val="2"/>
        <scheme val="minor"/>
      </rPr>
      <t>(Durée totale d'utilisation des images stockées = nb total des jours x durée en % du travail utilisée )</t>
    </r>
  </si>
  <si>
    <r>
      <t xml:space="preserve">Coût du stockage pour </t>
    </r>
    <r>
      <rPr>
        <b/>
        <sz val="11"/>
        <color rgb="FF000000"/>
        <rFont val="Arial"/>
        <family val="2"/>
        <scheme val="minor"/>
      </rPr>
      <t>30 000 Go</t>
    </r>
    <r>
      <rPr>
        <sz val="11"/>
        <color rgb="FF000000"/>
        <rFont val="Arial"/>
        <family val="2"/>
        <scheme val="minor"/>
      </rPr>
      <t xml:space="preserve"> estimé par Azure : </t>
    </r>
    <r>
      <rPr>
        <b/>
        <sz val="11"/>
        <color rgb="FF000000"/>
        <rFont val="Arial"/>
        <family val="2"/>
        <scheme val="minor"/>
      </rPr>
      <t>576 €/mois</t>
    </r>
    <r>
      <rPr>
        <sz val="11"/>
        <color rgb="FF000000"/>
        <rFont val="Arial"/>
        <family val="2"/>
        <scheme val="minor"/>
      </rPr>
      <t>.</t>
    </r>
  </si>
  <si>
    <r>
      <t xml:space="preserve">Coût de stockage pour le Data Scientist durant les 20 jours :384 </t>
    </r>
    <r>
      <rPr>
        <b/>
        <sz val="11"/>
        <color rgb="FF000000"/>
        <rFont val="Arial"/>
        <family val="2"/>
        <scheme val="minor"/>
      </rPr>
      <t>€</t>
    </r>
    <r>
      <rPr>
        <sz val="11"/>
        <color rgb="FF000000"/>
        <rFont val="Arial"/>
        <family val="2"/>
        <scheme val="minor"/>
      </rPr>
      <t xml:space="preserve"> (en utilisant la formule de proportionnalité entre le temps d'utilisation des données et le coût total).</t>
    </r>
  </si>
  <si>
    <r>
      <t xml:space="preserve">  Dans cette section, nous évaluons la rentabilité du projet </t>
    </r>
    <r>
      <rPr>
        <b/>
        <sz val="11"/>
        <color rgb="FF000000"/>
        <rFont val="Arial"/>
        <family val="2"/>
        <scheme val="minor"/>
      </rPr>
      <t>Fashion Insta</t>
    </r>
    <r>
      <rPr>
        <sz val="11"/>
        <color rgb="FF000000"/>
        <rFont val="Arial"/>
        <family val="2"/>
        <scheme val="minor"/>
      </rPr>
      <t xml:space="preserve"> en calculant le </t>
    </r>
    <r>
      <rPr>
        <b/>
        <sz val="11"/>
        <color rgb="FF000000"/>
        <rFont val="Arial"/>
        <family val="2"/>
        <scheme val="minor"/>
      </rPr>
      <t>retour sur investissement (ROI)</t>
    </r>
    <r>
      <rPr>
        <sz val="11"/>
        <color rgb="FF000000"/>
        <rFont val="Arial"/>
        <family val="2"/>
        <scheme val="minor"/>
      </rPr>
      <t xml:space="preserve">." </t>
    </r>
  </si>
  <si>
    <t xml:space="preserve">  ROI : indicateur clé utilisé pour mesurer la rentabilité d'un projet ou d'un investissement. Il permet de comparer les gains générés par un projet par rapport à son coût total, et il est souvent exprimé en pourcentage.</t>
  </si>
  <si>
    <t xml:space="preserve">  Ce calcul permet de déterminer la performance financière du projet en comparant les gains annuels projetés aux coûts totaux engagés, tels que les coûts de développement, d'infrastructure, et de maintenance. </t>
  </si>
  <si>
    <t xml:space="preserve">  L'objectif est de s'assurer que l'investissement dans le projet génère un retour positif à court et moyen terme.</t>
  </si>
  <si>
    <t xml:space="preserve">  Nous avons besoin de trois paramètres de base pour effectuer les calculs :</t>
  </si>
  <si>
    <r>
      <t>Taux de conversion (%)</t>
    </r>
    <r>
      <rPr>
        <sz val="11"/>
        <color rgb="FF000000"/>
        <rFont val="Arial"/>
        <family val="2"/>
        <scheme val="minor"/>
      </rPr>
      <t xml:space="preserve"> : C'est le pourcentage de clients potentiels qui se transforment en clients payants.</t>
    </r>
  </si>
  <si>
    <r>
      <t>Fréquence d'achat mensuel</t>
    </r>
    <r>
      <rPr>
        <sz val="11"/>
        <color rgb="FF000000"/>
        <rFont val="Arial"/>
        <family val="2"/>
        <scheme val="minor"/>
      </rPr>
      <t xml:space="preserve"> : Combien de fois un client achète par mois.</t>
    </r>
  </si>
  <si>
    <r>
      <t>Ticket d'achat moyen</t>
    </r>
    <r>
      <rPr>
        <sz val="11"/>
        <color rgb="FF000000"/>
        <rFont val="Arial"/>
        <family val="2"/>
        <scheme val="minor"/>
      </rPr>
      <t xml:space="preserve"> : Le montant moyen dépensé par un client à chaque achat.</t>
    </r>
  </si>
  <si>
    <t xml:space="preserve">  L’hypothèse retenue est l’utilisation des serveurs localisés dans la région "France Central", avec un système d'exploitation Windows, et une catégorie GPU.</t>
  </si>
  <si>
    <t xml:space="preserve">   Pour répondre aux besoins de calcul, la machine NC6 est privilégiée, car elle offre un bon équilibre entre CPU, RAM et GPU. </t>
  </si>
  <si>
    <t xml:space="preserve">  Toutefois, si le modèle utilisé s’avère plus complexe, il est recommandé de recourir à la machine NC12, qui propose davantage de ressources de calcul.</t>
  </si>
  <si>
    <t xml:space="preserve">  Stockage disponible par machine :</t>
  </si>
  <si>
    <t xml:space="preserve">  NC6 : 340 Go.</t>
  </si>
  <si>
    <t xml:space="preserve">  NC12 : 680 Go.</t>
  </si>
  <si>
    <t xml:space="preserve">  Supposons qu'un data scientist aura besoin de 32 jours pour finaliser les taches de  comprehension du sujet,création du code et d'utilisation des machines virtuelles .</t>
  </si>
  <si>
    <t xml:space="preserve">  Supposons aussi qu'il passe 20% de son temps sur l'utilisation des machines virtuelles avec un nombre d heures de travail par jour égal à 8h/j.</t>
  </si>
  <si>
    <r>
      <t xml:space="preserve">  Pour NC6 :</t>
    </r>
    <r>
      <rPr>
        <b/>
        <sz val="11"/>
        <color rgb="FF0070C0"/>
        <rFont val="Arial"/>
        <family val="2"/>
        <scheme val="minor"/>
      </rPr>
      <t xml:space="preserve"> Nombre de machines=30000 Go / 340 Go ≈ 89 machines</t>
    </r>
  </si>
  <si>
    <r>
      <t xml:space="preserve">  Pour NC12 :</t>
    </r>
    <r>
      <rPr>
        <b/>
        <sz val="11"/>
        <color rgb="FF0070C0"/>
        <rFont val="Arial"/>
        <family val="2"/>
        <scheme val="minor"/>
      </rPr>
      <t xml:space="preserve"> Nombre de machines=30000 Go / 680 Go ≈ 45 machines</t>
    </r>
  </si>
  <si>
    <t xml:space="preserve">  2. Choix du nombre de machines nécessaires</t>
  </si>
  <si>
    <t xml:space="preserve">  1. Choix du type de machine (VM)</t>
  </si>
  <si>
    <t xml:space="preserve">  3. Calcul du coût des machines virtuelles  durant les étapes de conception et d'entraînement du modèle </t>
  </si>
  <si>
    <t xml:space="preserve">  2. Estimation des coûts de stockage Azure :</t>
  </si>
  <si>
    <t xml:space="preserve">  1. Besoins de stockage :</t>
  </si>
  <si>
    <t xml:space="preserve">  2. Coût Annuel d'Utilisation des Machines Virtuelles</t>
  </si>
  <si>
    <t xml:space="preserve">  1. Données Utilisateurs et Coût de Stockage Annuel associés</t>
  </si>
  <si>
    <t xml:space="preserve">  Estimer les coûts pour gérer l'application et faire les prédictions des modèles.</t>
  </si>
  <si>
    <t xml:space="preserve">  Les données présentées dans mes tableaux sont fournies à titre d'hypothèse et d'estimation, basées sur des projections réalistes mais non définitives.</t>
  </si>
  <si>
    <t xml:space="preserve">  Elles visent à illustrer les coûts potentiels liés à l'infrastructure Azure en phase de production et peuvent être ajustées en fonction de l'évolution réelle du nombre d'utilisateurs et des besoins en ressources.</t>
  </si>
  <si>
    <t xml:space="preserve">  3. Coût Total annuel d'infrastructure Azure (phase de production)</t>
  </si>
  <si>
    <t xml:space="preserve">  1. Gains annuels générés par l'augmentation des ventes (donnée par le marketing)</t>
  </si>
  <si>
    <t xml:space="preserve">  2. Calcul de la rentabilité du projet </t>
  </si>
  <si>
    <r>
      <t xml:space="preserve">  Développeur Back-End</t>
    </r>
    <r>
      <rPr>
        <sz val="11"/>
        <color rgb="FF000000"/>
        <rFont val="Arial"/>
        <family val="2"/>
        <scheme val="minor"/>
      </rPr>
      <t xml:space="preserve"> : Responsable de la création et de la gestion de la logique serveur, des bases de données, et de l'intégration des services cloud. Il assure le bon fonctionnement des interactions entre le serveur et l'application.</t>
    </r>
  </si>
  <si>
    <r>
      <t xml:space="preserve">  Développeur Front-End</t>
    </r>
    <r>
      <rPr>
        <sz val="11"/>
        <color rgb="FF000000"/>
        <rFont val="Arial"/>
        <family val="2"/>
        <scheme val="minor"/>
      </rPr>
      <t xml:space="preserve"> : Conçoit l'interface visible de l'application et implémente les fonctionnalités interactives. Il est en charge de traduire les maquettes en code fonctionnel pour l'expérience utilisateur.</t>
    </r>
  </si>
  <si>
    <r>
      <t xml:space="preserve">  Data Scientist</t>
    </r>
    <r>
      <rPr>
        <sz val="11"/>
        <color rgb="FF000000"/>
        <rFont val="Arial"/>
        <family val="2"/>
        <scheme val="minor"/>
      </rPr>
      <t xml:space="preserve"> : Analyse les données des utilisateurs pour créer des modèles de recommandation personnalisée. Il développe et ajuste les algorithmes qui permettent de proposer des articles vestimentaires en fonction des préférences.</t>
    </r>
  </si>
  <si>
    <r>
      <t xml:space="preserve">  UI/UX Designer</t>
    </r>
    <r>
      <rPr>
        <sz val="11"/>
        <color rgb="FF000000"/>
        <rFont val="Arial"/>
        <family val="2"/>
        <scheme val="minor"/>
      </rPr>
      <t xml:space="preserve"> : Conçoit et améliore l'interface utilisateur (UI) ainsi que l'expérience utilisateur (UX). Il s'assure que l'application est facile à utiliser et esthétiquement agréable, tout en répondant aux besoins des utilisateurs.</t>
    </r>
  </si>
  <si>
    <t>Niveau de priorité</t>
  </si>
  <si>
    <t>Description</t>
  </si>
  <si>
    <t>Must Have</t>
  </si>
  <si>
    <t>Fonctionnalités essentielles et obligatoires pour la réussite du projet. Ces fonctionnalités doivent être présentes pour que le projet soit viable.</t>
  </si>
  <si>
    <t>Should Have</t>
  </si>
  <si>
    <t>Fonctionnalités importantes qui ajoutent une grande valeur, mais dont l'absence n'empêcherait pas le projet de fonctionner. Elles devraient être implémentées.</t>
  </si>
  <si>
    <t>Could Have</t>
  </si>
  <si>
    <t>Fonctionnalités qui sont "agréables à avoir" mais pas indispensables. Elles sont souvent mises en place si les délais et les ressources le permettent.</t>
  </si>
  <si>
    <t>Would Have</t>
  </si>
  <si>
    <t>Fonctionnalités qui peuvent être retardées ou omises sans impact majeur. Souvent considérées comme des bonus ou des améliorations futures.</t>
  </si>
  <si>
    <t xml:space="preserve">Must Have	</t>
  </si>
  <si>
    <t xml:space="preserve">Could Have	</t>
  </si>
  <si>
    <t>Un sprint est un cycle de travail dans la méthodologie Agile qui dure généralement entre 1 et 4 semaines.</t>
  </si>
  <si>
    <t xml:space="preserve">  2. Sprints Bcklog</t>
  </si>
  <si>
    <t>Responsable</t>
  </si>
  <si>
    <t>Durée (Jours)</t>
  </si>
  <si>
    <t>Start Date</t>
  </si>
  <si>
    <t>End Date</t>
  </si>
  <si>
    <t>Story Points</t>
  </si>
  <si>
    <t>Sprint 1 - Janvier 2025</t>
  </si>
  <si>
    <t>Connexion via une adresse mail</t>
  </si>
  <si>
    <t>Dev Front &amp; Dev Back</t>
  </si>
  <si>
    <t>Première connexion utilisateur</t>
  </si>
  <si>
    <t>Obtenir des recommandations (conception)</t>
  </si>
  <si>
    <t>Développement des algorithmes de recommandation</t>
  </si>
  <si>
    <t>Sprint 2 - Février 2025</t>
  </si>
  <si>
    <t>Ajouter une photo de vêtement à ma collection</t>
  </si>
  <si>
    <t>Conception de l'interface photo</t>
  </si>
  <si>
    <t>Obtenir des recommandations (intégration)</t>
  </si>
  <si>
    <t>Intégration complète des recommandations</t>
  </si>
  <si>
    <t>Sprint 3 - Mars 2025</t>
  </si>
  <si>
    <t>Visualiser les recommandations sur mes photos</t>
  </si>
  <si>
    <t>Dev Front &amp; Data Scientist</t>
  </si>
  <si>
    <t>Visualisation des recommandations en temps réel</t>
  </si>
  <si>
    <t>Sprint 4 - Avril 2025</t>
  </si>
  <si>
    <t>Modification des styles vestimentaires recommandés</t>
  </si>
  <si>
    <t>Définir des préférences</t>
  </si>
  <si>
    <t>UI/UX &amp; Data Scientist</t>
  </si>
  <si>
    <t>Paramétrage des préférences utilisateur</t>
  </si>
  <si>
    <t>Sprint 5 - Mai 2025</t>
  </si>
  <si>
    <t>Enregistrement dans la base de données</t>
  </si>
  <si>
    <t>Dev Front &amp; UI/UX</t>
  </si>
  <si>
    <t>Suivi des préférences de marques utilisateurs</t>
  </si>
  <si>
    <t>Sprint 6 - Juin 2025</t>
  </si>
  <si>
    <t>Suivi des blogs et influenceurs</t>
  </si>
  <si>
    <t>Intégration des tendances via blogs/influenceurs</t>
  </si>
  <si>
    <t>Sprint 7 - Juillet 2025</t>
  </si>
  <si>
    <t>Intégration des systèmes de paiement sécurisé</t>
  </si>
  <si>
    <t>Validation finale avant traitement commande</t>
  </si>
  <si>
    <t>Sprint 8 - Août 2025</t>
  </si>
  <si>
    <t>Affinage des recommandations selon utilisateurs</t>
  </si>
  <si>
    <t>Confirmation de la commande après validation</t>
  </si>
  <si>
    <t>Sprint 9 - Septembre 2025</t>
  </si>
  <si>
    <t>Connexion via RGPD</t>
  </si>
  <si>
    <t>Mise en conformité avec RGPD</t>
  </si>
  <si>
    <t>Sprint 10 - Octobre 2025</t>
  </si>
  <si>
    <t>UI/UX &amp; Dev Front</t>
  </si>
  <si>
    <t>Ajout de la fonctionnalité de visualisation du panier</t>
  </si>
  <si>
    <t>Sprints</t>
  </si>
  <si>
    <t>3. Burndown Chart</t>
  </si>
  <si>
    <t>Objectif : Visualiser la quantité de travail restante à réaliser au fil du temps. Cela permet de suivre l’avancement de l’équipe par rapport au plan initial et d’estimer si l’équipe pourra terminer le projet ou le sprint dans le temps imparti.</t>
  </si>
  <si>
    <t>Reste à faire</t>
  </si>
  <si>
    <t>Journées idéales</t>
  </si>
  <si>
    <t>TOTAL</t>
  </si>
  <si>
    <t>Organisation du Projet Mobile IA - Fashion-Recommend</t>
  </si>
  <si>
    <t xml:space="preserve">Le projet de développement d'une application mobile pour la recommandation de vêtements, basé sur l'intelligence artificielle, sera mené selon une approche Agile Scrum. </t>
  </si>
  <si>
    <t>Cette méthodologie permettra une flexibilité dans l'exécution du projet, facilitant les ajustements nécessaires en fonction des retours des utilisateurs et des priorités évolutives.</t>
  </si>
  <si>
    <t xml:space="preserve">  1. Cadre Agile Scrum</t>
  </si>
  <si>
    <r>
      <t xml:space="preserve">   Chef de Projet (Product Owner)</t>
    </r>
    <r>
      <rPr>
        <sz val="11"/>
        <color rgb="FF000000"/>
        <rFont val="Arial"/>
        <family val="2"/>
        <scheme val="minor"/>
      </rPr>
      <t xml:space="preserve"> : Définit la vision et les priorités du projet. Coordonne l'équipe, organise les réunions et s'assure que les objectifs et les délais sont respectés.</t>
    </r>
  </si>
  <si>
    <r>
      <t xml:space="preserve">   Développeur Front-End</t>
    </r>
    <r>
      <rPr>
        <sz val="11"/>
        <color rgb="FF000000"/>
        <rFont val="Arial"/>
        <family val="2"/>
        <scheme val="minor"/>
      </rPr>
      <t xml:space="preserve"> : Crée l'interface utilisateur et s'assure qu'elle est fluide et réactive sur tous les appareils.</t>
    </r>
  </si>
  <si>
    <r>
      <t xml:space="preserve">   Développeur Back-End</t>
    </r>
    <r>
      <rPr>
        <sz val="11"/>
        <color rgb="FF000000"/>
        <rFont val="Arial"/>
        <family val="2"/>
        <scheme val="minor"/>
      </rPr>
      <t xml:space="preserve"> : Gère l'architecture serveur, les bases de données, les API, et intègre les modèles d'algorithmes dans l'application.</t>
    </r>
  </si>
  <si>
    <r>
      <t xml:space="preserve">   Data Scientist</t>
    </r>
    <r>
      <rPr>
        <sz val="11"/>
        <color rgb="FF000000"/>
        <rFont val="Arial"/>
        <family val="2"/>
        <scheme val="minor"/>
      </rPr>
      <t xml:space="preserve"> : Développe les modèles d'apprentissage automatique pour les recommandations. Traite et optimise les données des utilisateurs pour améliorer les performances de l'application.</t>
    </r>
  </si>
  <si>
    <r>
      <t xml:space="preserve">   UI/UX Designer</t>
    </r>
    <r>
      <rPr>
        <sz val="11"/>
        <color rgb="FF000000"/>
        <rFont val="Arial"/>
        <family val="2"/>
        <scheme val="minor"/>
      </rPr>
      <t xml:space="preserve"> : Conçoit une interface intuitive et ergonomique. Améliore l'expérience utilisateur pour rendre l'application agréable à utiliser.</t>
    </r>
  </si>
  <si>
    <t xml:space="preserve">  2. Rôles et responsabilités </t>
  </si>
  <si>
    <t>3. Organisation des différents évennements SCRUM</t>
  </si>
  <si>
    <t xml:space="preserve">  Voici un tableau résumé des événements Scrum:</t>
  </si>
  <si>
    <t>Fréquence</t>
  </si>
  <si>
    <t>Participants</t>
  </si>
  <si>
    <t>Application dans le Projet</t>
  </si>
  <si>
    <t>Sprint Planning</t>
  </si>
  <si>
    <t>Planifier les tâches à réaliser pendant le sprint.</t>
  </si>
  <si>
    <t>Début de chaque sprint</t>
  </si>
  <si>
    <t>Chef de projet, Dév Front, Dév Back, Data Scientist, UI/UX</t>
  </si>
  <si>
    <t>Planifier les user stories comme Connexion, Recommandations, etc.</t>
  </si>
  <si>
    <t>Daily Scrum</t>
  </si>
  <si>
    <t>Synchronisation quotidienne sur l'avancement, résolution des obstacles.</t>
  </si>
  <si>
    <t>Tous les jours ouvrables</t>
  </si>
  <si>
    <t>Brèves réunions pour discuter de l’avancement et des éventuels obstacles.</t>
  </si>
  <si>
    <t>Sprint Review</t>
  </si>
  <si>
    <t>Présentation des fonctionnalités réalisées aux parties prenantes.</t>
  </si>
  <si>
    <t>Fin de chaque sprint</t>
  </si>
  <si>
    <t>Chef de projet, Dév Front, Dév Back, Data Scientist, UI/UX, Parties prenantes</t>
  </si>
  <si>
    <t>Présenter les fonctionnalités développées pour validation, comme la Connexion ou Recommandations.</t>
  </si>
  <si>
    <t>Sprint Retrospective</t>
  </si>
  <si>
    <t>Réfléchir aux améliorations à apporter et aux points positifs.</t>
  </si>
  <si>
    <t>Analyser ce qui a fonctionné, améliorer la gestion des sprints à venir.</t>
  </si>
  <si>
    <t>Événements Scrum</t>
  </si>
  <si>
    <t>Fin de chaque sprint (1 mois ici)</t>
  </si>
  <si>
    <t xml:space="preserve">  4. Points de Suivi et de Pilotage</t>
  </si>
  <si>
    <t>* Suivi et Gestion du Projet</t>
  </si>
  <si>
    <t>* Gestion de l'Avancement et des Priorités</t>
  </si>
  <si>
    <t>* Outils de Pilotage du Projet</t>
  </si>
  <si>
    <t>* Suivi des Fonctionnalités et Ajustements</t>
  </si>
  <si>
    <t>* Gestion des Priorités et Suivi de Sprint</t>
  </si>
  <si>
    <t xml:space="preserve">  5.  Revue et Replanification</t>
  </si>
  <si>
    <t>* Révision et Ajustement du Backlog</t>
  </si>
  <si>
    <t>* Révision des Objectifs et Replanification</t>
  </si>
  <si>
    <t>* Réflexion et Ajustement Post-Sprint</t>
  </si>
  <si>
    <t>* Réévaluation des Priorités</t>
  </si>
  <si>
    <t>* Amélioration Continue et Replanification</t>
  </si>
  <si>
    <t xml:space="preserve"> Étant donné la nature des images utilisées et leur impact sur la vie privée, il est crucial de bien documenter et encadrer ce processus. L'IA doit respecter des critères stricts en matière de sécurité et de protection des données.</t>
  </si>
  <si>
    <r>
      <t xml:space="preserve">2. Accéder à mes données personnelles : </t>
    </r>
    <r>
      <rPr>
        <sz val="11"/>
        <color rgb="FF000000"/>
        <rFont val="Arial"/>
        <family val="2"/>
        <scheme val="minor"/>
      </rPr>
      <t xml:space="preserve">La capacité pour l'utilisateur d'accéder à ses propres données est un élément fondamental du respect des droits garantis par le RGPD. </t>
    </r>
  </si>
  <si>
    <t>Ce user storie implique de s'assurer que les utilisateurs puissent consulter, modifier ou supprimer leurs informations personnelles, ce qui nécessite une attention particulière en termes de transparence et de sécurité.</t>
  </si>
  <si>
    <r>
      <rPr>
        <b/>
        <sz val="11"/>
        <color rgb="FF000000"/>
        <rFont val="Arial"/>
        <family val="2"/>
        <scheme val="minor"/>
      </rPr>
      <t>1. Obtenir des recommandations basées sur mes photos de vêtements :</t>
    </r>
    <r>
      <rPr>
        <sz val="11"/>
        <color rgb="FF000000"/>
        <rFont val="Arial"/>
        <family val="2"/>
        <scheme val="minor"/>
      </rPr>
      <t xml:space="preserve"> Ce user storie repose sur l'analyse des photos d'utilisateurs pour générer des recommandations personnalisées.</t>
    </r>
  </si>
  <si>
    <t xml:space="preserve">Description  du traitement  </t>
  </si>
  <si>
    <t>Nom du traitement</t>
  </si>
  <si>
    <t>N° / RÉF</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</si>
  <si>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</si>
  <si>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</si>
  <si>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</si>
  <si>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</si>
  <si>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</si>
  <si>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</si>
  <si>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</si>
  <si>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</si>
  <si>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</si>
  <si>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</si>
  <si>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</si>
  <si>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</si>
  <si>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</si>
  <si>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</si>
  <si>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</si>
  <si>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</si>
  <si>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</si>
  <si>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</si>
  <si>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</si>
  <si>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</si>
  <si>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</si>
  <si>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</si>
  <si>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</si>
  <si>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</si>
  <si>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</si>
  <si>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</si>
  <si>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</si>
  <si>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</si>
  <si>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</si>
  <si>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</si>
  <si>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</si>
  <si>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</si>
  <si>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</si>
  <si>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</si>
  <si>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</si>
  <si>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</si>
  <si>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</si>
  <si>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</si>
  <si>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</si>
  <si>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</si>
  <si>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</si>
  <si>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</si>
  <si>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</si>
  <si>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</si>
  <si>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</si>
  <si>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</si>
  <si>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</si>
  <si>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</si>
  <si>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</si>
  <si>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</si>
  <si>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</si>
  <si>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</si>
  <si>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</si>
  <si>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</si>
  <si>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</si>
  <si>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</si>
  <si>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</si>
  <si>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</si>
  <si>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</si>
  <si>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</si>
  <si>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</si>
  <si>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</si>
  <si>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</si>
  <si>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</si>
  <si>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FICHE n°1 : Accéder à mes données personnelles</t>
  </si>
  <si>
    <t>Accéder aux données personnelles de l'utilisateur</t>
  </si>
  <si>
    <t>Fashion - Insta</t>
  </si>
  <si>
    <t>Permettre aux utilisateurs de consulter et gérer leurs données personnelles stockées par l'application</t>
  </si>
  <si>
    <t>Fournir un accès aux utilisateurs pour consulter leurs informations telles que nom, prénom, email, etc.</t>
  </si>
  <si>
    <t>Autoriser les utilisateurs à modifier ou corriger leurs informations personnelles</t>
  </si>
  <si>
    <t>Donner la possibilité de supprimer les données ou fermer leur compte</t>
  </si>
  <si>
    <t>Respecter les exigences légales du RGPD concernant le droit à l'accès et la gestion des données personnelles</t>
  </si>
  <si>
    <t>Prévenir les risques liés à la confidentialité des données en assurant un suivi des accès et modifications</t>
  </si>
  <si>
    <t>Sarah Laurent</t>
  </si>
  <si>
    <t>DataProtection</t>
  </si>
  <si>
    <t>Aucun</t>
  </si>
  <si>
    <t xml:space="preserve">Marc Duvoisin </t>
  </si>
  <si>
    <t>13 Rue de Chopin</t>
  </si>
  <si>
    <t>75 000</t>
  </si>
  <si>
    <t>Paris</t>
  </si>
  <si>
    <t xml:space="preserve">France </t>
  </si>
  <si>
    <t>06XXXXXXXX</t>
  </si>
  <si>
    <t>Nom, prénom, adresse email, numéro de téléphone.</t>
  </si>
  <si>
    <t>Préférences vestimentaires (styles préférés, marques favorites).</t>
  </si>
  <si>
    <t>Adresses IP collectées lors des connexions à l'application.</t>
  </si>
  <si>
    <t>Aucune donnée sensible n'est collectée dans ce traitement.</t>
  </si>
  <si>
    <t>Utilisateurs de l'application Fashion-Insta.</t>
  </si>
  <si>
    <t>Tous les utilisateurs de Fashion -Insta</t>
  </si>
  <si>
    <t>Personnel habilité de Fashion-Insta pour le traitement des demandes d'accès.</t>
  </si>
  <si>
    <t>Sous-traitants techniques responsables de l'hébergement des données.</t>
  </si>
  <si>
    <t>Chiffrement des données personnelles au repos et en transit.</t>
  </si>
  <si>
    <t>Accès restreint aux données personnelles avec authentification multi-facteurs.</t>
  </si>
  <si>
    <t>Audits réguliers de la sécurité des systèmes informatiques.</t>
  </si>
  <si>
    <t>Aucun transfert de données personnelles vers un pays hors UE n'est prévu dans le cadre de ce traitement</t>
  </si>
  <si>
    <t>FICHE n°2 : Obtenir des recommandations basées sur mes photos de vêtements</t>
  </si>
  <si>
    <t>ref-002</t>
  </si>
  <si>
    <t>Recommandations vestimentaires basées sur photos</t>
  </si>
  <si>
    <t>Proposer des recommandations vestimentaires personnalisées basées sur les photos des utilisateurs</t>
  </si>
  <si>
    <t>Analyser les photos pour suggérer des articles en adéquation avec le style de l'utilisateur</t>
  </si>
  <si>
    <t xml:space="preserve">	Améliorer l'expérience utilisateur en personnalisant les recommandations vestimentaires</t>
  </si>
  <si>
    <t>Utiliser des modèles d'IA pour affiner les recommandations selon les préférences et comportements des utilisateurs</t>
  </si>
  <si>
    <t xml:space="preserve">	Réaliser des études de marché sur les tendances à partir des données collectées</t>
  </si>
  <si>
    <t xml:space="preserve">	N/A</t>
  </si>
  <si>
    <t>Habitudes vestimentaires (types de vêtements préférés, marques préférées).</t>
  </si>
  <si>
    <t>Aucune donnée économique n'est concernée</t>
  </si>
  <si>
    <t>Adresse IP (date et heure de connexion).</t>
  </si>
  <si>
    <t>Aucune donnée de ce type n'est collectée ici.</t>
  </si>
  <si>
    <t>Sous-traitants pour l'analyse de données.</t>
  </si>
  <si>
    <t>Type de risque</t>
  </si>
  <si>
    <t>Sous-Type de risque</t>
  </si>
  <si>
    <t>Facteurs de risque</t>
  </si>
  <si>
    <t>Conséquences</t>
  </si>
  <si>
    <t>Impact</t>
  </si>
  <si>
    <t>Probabilité</t>
  </si>
  <si>
    <t>Criticité</t>
  </si>
  <si>
    <t>Actions de prévention</t>
  </si>
  <si>
    <t>Action de correction</t>
  </si>
  <si>
    <t>Risques techniques</t>
  </si>
  <si>
    <t>Difficulté d’intégration de l’API</t>
  </si>
  <si>
    <t>L’intégration de l'API de recommandation implique la connexion à différents systèmes externes</t>
  </si>
  <si>
    <t>Des problèmes de compatibilité entre l'API et les systèmes internes</t>
  </si>
  <si>
    <t>Mettre en place une équipe dédiée pour corriger rapidement les problèmes d’intégration.</t>
  </si>
  <si>
    <t>Risques liés à la performance</t>
  </si>
  <si>
    <t>Problèmes de performance des algorithmes</t>
  </si>
  <si>
    <t>L’algorithme de recommandation doit traiter un grand nombre de données</t>
  </si>
  <si>
    <t>L’algorithme n'est pas optimisé pour un traitement à grande échelle</t>
  </si>
  <si>
    <t>Risques liés à la sécurité</t>
  </si>
  <si>
    <t>Exposition des données personnelles</t>
  </si>
  <si>
    <t>Les données utilisateurs sont sensibles (photos et préférences vestimentaires)</t>
  </si>
  <si>
    <t>Risques liés à la concurrence</t>
  </si>
  <si>
    <t>Apparition de nouveaux concurrents</t>
  </si>
  <si>
    <t>Diminution du nombre d’utilisateurs et de revenus.</t>
  </si>
  <si>
    <t>Risques liés à la réglementation</t>
  </si>
  <si>
    <t>L’application collecte des données personnelles sensibles</t>
  </si>
  <si>
    <t>Retards dans le développement ou dysfonctionnements après déploiement.</t>
  </si>
  <si>
    <t>Effectuer des tests de compatibilité avant l’intégration. Choisir une API compatible.</t>
  </si>
  <si>
    <t>Temps de réponse lent, mauvaise expérience utilisateur, surcharge des serveurs.</t>
  </si>
  <si>
    <t>Optimiser l’algorithme avec des tests de charge. Utiliser des outils de mise en cache.</t>
  </si>
  <si>
    <t>Réduire les fonctionnalités en cas de surcharge ou augmenter la capacité des serveurs.</t>
  </si>
  <si>
    <t>Les données ne sont pas suffisamment sécurisées, risque de fuite de données</t>
  </si>
  <si>
    <t>Amendes légales, pertes financières, atteinte à la réputation.</t>
  </si>
  <si>
    <t>Mettre en place des systèmes de cryptage et sensibiliser les utilisateurs sur les bonnes pratiques.</t>
  </si>
  <si>
    <t>Faire appel à une équipe spécialisée en cybersécurité pour investiguer et corriger la faille.</t>
  </si>
  <si>
    <t>Le marché des applications de recommandation est très compétitif</t>
  </si>
  <si>
    <t>L’application perd des parts de marché face à des concurrents aux fonctionnalités similaires</t>
  </si>
  <si>
    <t>Surveiller la concurrence et adapter les fonctionnalités pour répondre aux besoins du marché.</t>
  </si>
  <si>
    <t>Lancer rapidement de nouvelles fonctionnalités pour rester compétitif.</t>
  </si>
  <si>
    <t>L’application ne respecte pas entièrement les réglementations RGPD</t>
  </si>
  <si>
    <t>Amendes et sanctions légales, atteinte à la réputation.</t>
  </si>
  <si>
    <t>Mettre en place des procédures strictes de protection des données et obtenir le consentement des utilisateurs.</t>
  </si>
  <si>
    <t>Revoir les politiques de gestion des données et remédier aux lacunes rapidement.</t>
  </si>
  <si>
    <t>Risques financiers</t>
  </si>
  <si>
    <t>Dépassement du budget</t>
  </si>
  <si>
    <t>Le budget initial est sous-estimé, surtout avec les coûts de développement, de tests, de déploiement et de maintenance</t>
  </si>
  <si>
    <t>Les coûts dépassent le budget prévu, entraînant des restrictions sur d’autres aspects du projet</t>
  </si>
  <si>
    <t>Problèmes de trésorerie, réduction des fonctionnalités, impact sur d’autres projets.</t>
  </si>
  <si>
    <t>Mettre en place un suivi financier rigoureux et prévoir des réserves pour les imprévus.</t>
  </si>
  <si>
    <t>Ajuster le budget et réduire certaines fonctionnalités si nécessaire.</t>
  </si>
  <si>
    <t>Risques de planification</t>
  </si>
  <si>
    <t>Délais non respectés</t>
  </si>
  <si>
    <t>Le projet a des délais stricts pour le lancement sur le marché</t>
  </si>
  <si>
    <t>Les délais ne sont pas respectés, retardant le lancement</t>
  </si>
  <si>
    <t>Perte d’avantage concurrentiel, coût supplémentaire pour accélérer le développement.</t>
  </si>
  <si>
    <t>Planifier des marges de sécurité dans le calendrier et suivre l’avancement régulièrement.</t>
  </si>
  <si>
    <t>Allouer des ressources supplémentaires pour respecter les délais.</t>
  </si>
  <si>
    <t>Difficultés de coordination des équipes</t>
  </si>
  <si>
    <t>Plusieurs équipes collaborent (back-end, front-end, data science, UX/UI)</t>
  </si>
  <si>
    <t>Les équipes ne sont pas correctement coordonnées, ce qui crée des doublons ou des retards</t>
  </si>
  <si>
    <t>Augmentation des délais de développement, incohérences dans les fonctionnalités.</t>
  </si>
  <si>
    <t>Mettre en place des réunions de synchronisation régulières et des outils de gestion de projet pour suivre les tâches.</t>
  </si>
  <si>
    <t>Revoir la répartition des tâches et améliorer la communication entre les équipes.</t>
  </si>
  <si>
    <t>Risques liés à la maintenance</t>
  </si>
  <si>
    <t>Défauts de l’application après déploiement</t>
  </si>
  <si>
    <t>Bugs ou problèmes de performance non détectés avant le lancement</t>
  </si>
  <si>
    <t>L’application présente des erreurs lors de l’utilisation par les utilisateurs</t>
  </si>
  <si>
    <t>Expérience utilisateur médiocre, baisse de la satisfaction et de l’adoption</t>
  </si>
  <si>
    <t>Mettre en place des phases de test et de validation complètes avant le lancement.</t>
  </si>
  <si>
    <t>Déployer des correctifs rapidement après le signalement des problèmes.</t>
  </si>
  <si>
    <t>Risques liés à l'innovation</t>
  </si>
  <si>
    <t>Obsolescence rapide des fonctionnalités</t>
  </si>
  <si>
    <t>Le domaine des applications mobiles évolue rapidement avec de nouvelles tendances et attentes des utilisateurs</t>
  </si>
  <si>
    <t>Les fonctionnalités deviennent obsolètes rapidement et ne répondent plus aux besoins des utilisateurs</t>
  </si>
  <si>
    <t>Perte d’intérêt pour l’application, baisse de l’adoption</t>
  </si>
  <si>
    <t>Mettre en place une veille technologique pour suivre les tendances et anticiper les attentes des utilisateurs.</t>
  </si>
  <si>
    <t>Planifier des mises à jour régulières pour garder l’application pertinente.</t>
  </si>
  <si>
    <t>Risques liés aux ressources humaines</t>
  </si>
  <si>
    <t>Pénurie de talents ou turnover</t>
  </si>
  <si>
    <t>Difficulté à recruter ou à retenir les talents nécessaires au développement (ex. développeurs, data scientists)</t>
  </si>
  <si>
    <t>Manque de ressources pour mener à bien le projet</t>
  </si>
  <si>
    <t>Retard dans le développement, impact sur la qualité</t>
  </si>
  <si>
    <t>Offrir des conditions de travail attractives et des formations continues pour fidéliser les talents.</t>
  </si>
  <si>
    <t>Recruter des freelances ou prestataires en cas de besoin urgent.</t>
  </si>
  <si>
    <t>Risques liés aux fournisseurs</t>
  </si>
  <si>
    <t>Dépendance à des fournisseurs d'API externes</t>
  </si>
  <si>
    <t>Le fournisseur de l’API de recommandation change ses conditions ou arrête son service</t>
  </si>
  <si>
    <t>La fonctionnalité de recommandation est impactée</t>
  </si>
  <si>
    <t>Dysfonctionnement de l’application, besoin de rechercher une alternative</t>
  </si>
  <si>
    <t>Négocier des contrats de SLA clairs avec le fournisseur et prévoir un plan B en cas de problème.</t>
  </si>
  <si>
    <t>Rechercher rapidement un autre fournisseur ou développer une alternative en interne.</t>
  </si>
  <si>
    <t>Si …</t>
  </si>
  <si>
    <t>Alors …</t>
  </si>
  <si>
    <t>Etant donné que</t>
  </si>
  <si>
    <r>
      <t xml:space="preserve">  Product Owner</t>
    </r>
    <r>
      <rPr>
        <sz val="11"/>
        <color rgb="FF000000"/>
        <rFont val="Arial"/>
        <family val="2"/>
        <scheme val="minor"/>
      </rPr>
      <t xml:space="preserve"> </t>
    </r>
    <r>
      <rPr>
        <b/>
        <sz val="11"/>
        <color rgb="FF000000"/>
        <rFont val="Arial"/>
        <family val="2"/>
        <scheme val="minor"/>
      </rPr>
      <t xml:space="preserve">(Chef de Projet): </t>
    </r>
    <r>
      <rPr>
        <sz val="11"/>
        <color rgb="FF000000"/>
        <rFont val="Arial"/>
        <family val="2"/>
        <scheme val="minor"/>
      </rPr>
      <t>Définit la vision du projet, priorise et gère le backlog des User Stories.</t>
    </r>
  </si>
  <si>
    <t>Total besoin 
(somme totale des jours de travail)</t>
  </si>
  <si>
    <t xml:space="preserve">L'application Fashion-Insta nécessite divers modèles d'apprentissage automatique :
</t>
  </si>
  <si>
    <r>
      <rPr>
        <b/>
        <sz val="10"/>
        <color rgb="FF0070C0"/>
        <rFont val="Arial"/>
        <family val="2"/>
        <scheme val="minor"/>
      </rPr>
      <t>Reconnaissance d'image :</t>
    </r>
    <r>
      <rPr>
        <b/>
        <sz val="10"/>
        <color rgb="FF000000"/>
        <rFont val="Arial"/>
        <family val="2"/>
        <scheme val="minor"/>
      </rPr>
      <t xml:space="preserve"> Analyse des photos d'utilisateur pour identifier vêtements, couleurs, styles, marques.</t>
    </r>
  </si>
  <si>
    <r>
      <rPr>
        <b/>
        <sz val="10"/>
        <color rgb="FF0070C0"/>
        <rFont val="Arial"/>
        <family val="2"/>
        <scheme val="minor"/>
      </rPr>
      <t>Recommandation collaborative :</t>
    </r>
    <r>
      <rPr>
        <b/>
        <sz val="10"/>
        <color rgb="FF000000"/>
        <rFont val="Arial"/>
        <family val="2"/>
        <scheme val="minor"/>
      </rPr>
      <t xml:space="preserve"> Proposer des articles basés sur les préférences des utilisateurs et les tendances actuelles.</t>
    </r>
  </si>
  <si>
    <r>
      <rPr>
        <b/>
        <sz val="10"/>
        <color rgb="FF0070C0"/>
        <rFont val="Arial"/>
        <family val="2"/>
        <scheme val="minor"/>
      </rPr>
      <t>Traitement du langage naturel :</t>
    </r>
    <r>
      <rPr>
        <b/>
        <sz val="10"/>
        <color rgb="FF000000"/>
        <rFont val="Arial"/>
        <family val="2"/>
        <scheme val="minor"/>
      </rPr>
      <t xml:space="preserve"> Analyse des avis clients, descriptions de produits et tendances pour améliorer les recommandations.</t>
    </r>
  </si>
  <si>
    <t>Coût annuel d’utilisation 
des machines virtuelles NC6</t>
  </si>
  <si>
    <t>Coût annuel d’utilisation 
des machines virtuelles NC12</t>
  </si>
  <si>
    <t>30 jours par mois, multiplié par 12 mois.</t>
  </si>
  <si>
    <t>Coût Total Annuel d'infrastructure Azure (Phase de production)
pour NC6</t>
  </si>
  <si>
    <t>Coût Total Annuel d'infrastructure Azure (Phase de production) 
pour NC12</t>
  </si>
  <si>
    <t xml:space="preserve">Coût Journalier </t>
  </si>
  <si>
    <t xml:space="preserve">Coût Total </t>
  </si>
  <si>
    <t>Stockage</t>
  </si>
  <si>
    <t>Machines virtuelles</t>
  </si>
  <si>
    <t xml:space="preserve">TOTAL </t>
  </si>
  <si>
    <t>Les Story Points sont une unité de mesure en gestion de projet agile, utilisée pour estimer l'effort relatif ou la complexité d'une tâche (User Story.</t>
  </si>
  <si>
    <t>Periode</t>
  </si>
  <si>
    <t xml:space="preserve">Ces deux User Stories sont indispensables au succès du projet et nécessitent une attention accrue dans la gestion des données personnelles pour minimiser les risques et respecter les obligations légales. </t>
  </si>
  <si>
    <t>Le registre de traitements sera principalement structuré autour de ces fonctionnalités clés.</t>
  </si>
  <si>
    <t>Dans le cadre de l'application mobile Fashion-Insta, il est essentiel de prioriser les User Stories qui traitent directement des données personnelles sensibles afin de garantir la conformité avec les exigences du RGPD.</t>
  </si>
  <si>
    <t>Deux sous-besoins clés se distinguent par leur importance dans ce projet :</t>
  </si>
  <si>
    <t>1. Sélection des User Stories pour le registre de traitements</t>
  </si>
  <si>
    <t>1. Matrice d'analyse des risques</t>
  </si>
  <si>
    <t>Risque 
(événement redouté)</t>
  </si>
  <si>
    <t>Risques liés à la 
gestion de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</si>
</sst>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0\ &quot;€&quot;;[Red]\-#,##0\ &quot;€&quot;"/>
    <numFmt numFmtId="44" formatCode="_-* #,##0.00\ &quot;€&quot;_-;\-* #,##0.00\ &quot;€&quot;_-;_-* &quot;-&quot;??\ &quot;€&quot;_-;_-@_-"/>
    <numFmt numFmtId="43" formatCode="_-* #,##0.00_-;\-* #,##0.00_-;_-* &quot;-&quot;??_-;_-@_-"/>
    <numFmt numFmtId="164" formatCode="#,##0.00\ &quot;€&quot;"/>
    <numFmt numFmtId="165" formatCode="#&quot; &quot;##&quot; &quot;##&quot; &quot;##&quot; &quot;#0"/>
    <numFmt numFmtId="166" formatCode="_-* #,##0.00\ [$€-40C]_-;\-* #,##0.00\ [$€-40C]_-;_-* &quot;-&quot;??\ [$€-40C]_-;_-@_-"/>
    <numFmt numFmtId="167" formatCode="_-* #,##0\ [$€-40C]_-;\-* #,##0\ [$€-40C]_-;_-* &quot;-&quot;??\ [$€-40C]_-;_-@_-"/>
    <numFmt numFmtId="168" formatCode="_-* #,##0_-;\-* #,##0_-;_-* &quot;-&quot;??_-;_-@_-"/>
    <numFmt numFmtId="169" formatCode="_-* #,##0\ &quot;€&quot;_-;\-* #,##0\ &quot;€&quot;_-;_-* &quot;-&quot;??\ &quot;€&quot;_-;_-@_-"/>
    <numFmt numFmtId="170" formatCode="#,##0\ &quot;€&quot;"/>
  </numFmts>
  <fonts count="50"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b/>
      <sz val="11"/>
      <color rgb="FF3F3F3F"/>
      <name val="Arial"/>
      <family val="2"/>
      <scheme val="minor"/>
    </font>
    <font>
      <b/>
      <sz val="11"/>
      <color theme="1"/>
      <name val="Arial"/>
      <family val="2"/>
      <scheme val="minor"/>
    </font>
    <font>
      <b/>
      <sz val="10"/>
      <color rgb="FF000000"/>
      <name val="Arial"/>
      <family val="2"/>
      <scheme val="minor"/>
    </font>
    <font>
      <sz val="10"/>
      <color rgb="FF000000"/>
      <name val="Arial"/>
      <family val="2"/>
      <scheme val="minor"/>
    </font>
    <font>
      <sz val="11"/>
      <color rgb="FF006100"/>
      <name val="Arial"/>
      <family val="2"/>
      <scheme val="minor"/>
    </font>
    <font>
      <sz val="10"/>
      <color rgb="FF000000"/>
      <name val="Arial"/>
      <family val="2"/>
      <scheme val="minor"/>
    </font>
    <font>
      <b/>
      <sz val="11"/>
      <color rgb="FF000000"/>
      <name val="Arial"/>
      <family val="2"/>
      <scheme val="minor"/>
    </font>
    <font>
      <sz val="11"/>
      <color rgb="FF000000"/>
      <name val="Arial"/>
      <family val="2"/>
      <scheme val="minor"/>
    </font>
    <font>
      <b/>
      <sz val="11"/>
      <color theme="8"/>
      <name val="Arial"/>
      <family val="2"/>
      <scheme val="minor"/>
    </font>
    <font>
      <b/>
      <sz val="14"/>
      <color theme="1"/>
      <name val="Arial"/>
      <family val="2"/>
      <scheme val="minor"/>
    </font>
    <font>
      <b/>
      <sz val="11"/>
      <color rgb="FF0070C0"/>
      <name val="Arial"/>
      <family val="2"/>
      <scheme val="minor"/>
    </font>
    <font>
      <b/>
      <sz val="14"/>
      <color rgb="FF0070C0"/>
      <name val="Arial"/>
      <family val="2"/>
      <scheme val="minor"/>
    </font>
    <font>
      <sz val="10"/>
      <color rgb="FF000000"/>
      <name val="Arial"/>
      <family val="2"/>
      <scheme val="minor"/>
    </font>
    <font>
      <b/>
      <sz val="11"/>
      <name val="Arial"/>
      <family val="2"/>
      <scheme val="minor"/>
    </font>
    <font>
      <b/>
      <sz val="14"/>
      <color theme="8" tint="-0.249977111117893"/>
      <name val="Arial"/>
      <family val="2"/>
      <scheme val="minor"/>
    </font>
    <font>
      <sz val="10"/>
      <name val="Arial"/>
      <family val="2"/>
      <scheme val="minor"/>
    </font>
    <font>
      <b/>
      <sz val="10"/>
      <color rgb="FF0070C0"/>
      <name val="Arial"/>
      <family val="2"/>
      <scheme val="minor"/>
    </font>
    <font>
      <b/>
      <sz val="12"/>
      <color rgb="FF000000"/>
      <name val="Arial"/>
      <family val="2"/>
      <scheme val="minor"/>
    </font>
    <font>
      <b/>
      <sz val="14"/>
      <color theme="5" tint="-0.249977111117893"/>
      <name val="Arial"/>
      <family val="2"/>
      <scheme val="minor"/>
    </font>
    <font>
      <sz val="14"/>
      <color rgb="FF000000"/>
      <name val="Arial"/>
      <family val="2"/>
      <scheme val="minor"/>
    </font>
    <font>
      <sz val="12"/>
      <color rgb="FF000000"/>
      <name val="Arial"/>
      <family val="2"/>
      <scheme val="minor"/>
    </font>
    <font>
      <sz val="14"/>
      <color theme="8" tint="-0.249977111117893"/>
      <name val="Arial"/>
      <family val="2"/>
      <scheme val="minor"/>
    </font>
    <font>
      <b/>
      <sz val="12"/>
      <color theme="7" tint="-0.249977111117893"/>
      <name val="Arial"/>
      <family val="2"/>
      <scheme val="minor"/>
    </font>
    <font>
      <sz val="12"/>
      <color theme="7" tint="-0.249977111117893"/>
      <name val="Arial"/>
      <family val="2"/>
      <scheme val="minor"/>
    </font>
    <font>
      <sz val="10"/>
      <color theme="7" tint="-0.249977111117893"/>
      <name val="Arial"/>
      <family val="2"/>
      <scheme val="minor"/>
    </font>
    <font>
      <sz val="11"/>
      <name val="Arial"/>
      <family val="2"/>
      <scheme val="minor"/>
    </font>
    <font>
      <sz val="11"/>
      <color theme="7" tint="-0.249977111117893"/>
      <name val="Arial"/>
      <family val="2"/>
      <scheme val="minor"/>
    </font>
    <font>
      <sz val="10"/>
      <color rgb="FF000000"/>
      <name val="Georgia"/>
      <family val="1"/>
    </font>
    <font>
      <b/>
      <sz val="11"/>
      <color rgb="FF000000"/>
      <name val="Arial"/>
      <family val="2"/>
      <scheme val="major"/>
    </font>
    <font>
      <sz val="11"/>
      <color rgb="FF000000"/>
      <name val="Arial"/>
      <family val="2"/>
      <scheme val="major"/>
    </font>
    <font>
      <b/>
      <sz val="12"/>
      <color rgb="FF0070C0"/>
      <name val="Arial"/>
      <family val="2"/>
      <scheme val="minor"/>
    </font>
    <font>
      <sz val="10"/>
      <color rgb="FF000000"/>
      <name val="Arial"/>
      <scheme val="minor"/>
    </font>
    <font>
      <b/>
      <sz val="11"/>
      <color theme="0"/>
      <name val="Arial"/>
      <family val="2"/>
      <scheme val="minor"/>
    </font>
    <font>
      <b/>
      <sz val="11"/>
      <color theme="5" tint="-0.249977111117893"/>
      <name val="Arial"/>
      <family val="2"/>
      <scheme val="minor"/>
    </font>
    <font>
      <b/>
      <sz val="11"/>
      <color theme="7" tint="-0.249977111117893"/>
      <name val="Arial"/>
      <family val="2"/>
      <scheme val="minor"/>
    </font>
    <font>
      <b/>
      <sz val="11"/>
      <color rgb="FF006100"/>
      <name val="Arial"/>
      <family val="2"/>
      <scheme val="minor"/>
    </font>
    <font>
      <b/>
      <sz val="12"/>
      <color theme="0"/>
      <name val="Georgia"/>
      <family val="1"/>
    </font>
    <font>
      <b/>
      <sz val="11"/>
      <color theme="8" tint="-0.249977111117893"/>
      <name val="Arial"/>
      <family val="2"/>
      <scheme val="minor"/>
    </font>
    <font>
      <sz val="11"/>
      <color rgb="FF000000"/>
      <name val="Calibri"/>
      <family val="2"/>
    </font>
    <font>
      <b/>
      <sz val="11"/>
      <color rgb="FF1F4E78"/>
      <name val="Arial"/>
      <family val="2"/>
    </font>
    <font>
      <b/>
      <sz val="11"/>
      <color rgb="FFFFFFFF"/>
      <name val="Arial"/>
      <family val="2"/>
    </font>
    <font>
      <b/>
      <sz val="11"/>
      <color rgb="FF000000"/>
      <name val="Arial"/>
      <family val="2"/>
    </font>
    <font>
      <b/>
      <sz val="11"/>
      <color rgb="FF0070C0"/>
      <name val="Arial"/>
      <family val="2"/>
    </font>
    <font>
      <b/>
      <sz val="14"/>
      <color rgb="FF0070C0"/>
      <name val="Arial"/>
      <family val="2"/>
    </font>
    <font>
      <b/>
      <sz val="12"/>
      <color theme="1"/>
      <name val="Arial"/>
      <family val="2"/>
      <scheme val="minor"/>
    </font>
    <font>
      <b/>
      <sz val="16"/>
      <color rgb="FF0070C0"/>
      <name val="Arial"/>
      <family val="2"/>
      <scheme val="minor"/>
    </font>
  </fonts>
  <fills count="20">
    <fill>
      <patternFill patternType="none"/>
    </fill>
    <fill>
      <patternFill patternType="gray125"/>
    </fill>
    <fill>
      <patternFill patternType="solid">
        <fgColor rgb="FFF2F2F2"/>
      </patternFill>
    </fill>
    <fill>
      <patternFill patternType="solid">
        <fgColor theme="9" tint="0.79998168889431442"/>
        <bgColor indexed="65"/>
      </patternFill>
    </fill>
    <fill>
      <patternFill patternType="solid">
        <fgColor rgb="FFC6EFCE"/>
      </patternFill>
    </fill>
    <fill>
      <patternFill patternType="solid">
        <fgColor theme="6"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002060"/>
        <bgColor indexed="64"/>
      </patternFill>
    </fill>
    <fill>
      <patternFill patternType="solid">
        <fgColor rgb="FF0070C0"/>
        <bgColor indexed="64"/>
      </patternFill>
    </fill>
  </fills>
  <borders count="8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right/>
      <top style="thin">
        <color rgb="FFFFFFFF"/>
      </top>
      <bottom/>
      <diagonal/>
    </border>
    <border>
      <left style="medium">
        <color indexed="64"/>
      </left>
      <right/>
      <top style="medium">
        <color indexed="64"/>
      </top>
      <bottom style="thin">
        <color rgb="FFFFFFFF"/>
      </bottom>
      <diagonal/>
    </border>
    <border>
      <left/>
      <right/>
      <top style="medium">
        <color indexed="64"/>
      </top>
      <bottom style="thin">
        <color rgb="FFFFFFFF"/>
      </bottom>
      <diagonal/>
    </border>
    <border>
      <left/>
      <right style="medium">
        <color indexed="64"/>
      </right>
      <top style="medium">
        <color indexed="64"/>
      </top>
      <bottom style="thin">
        <color rgb="FFFFFFFF"/>
      </bottom>
      <diagonal/>
    </border>
    <border>
      <left style="medium">
        <color indexed="64"/>
      </left>
      <right/>
      <top/>
      <bottom style="thin">
        <color rgb="FFFFFFFF"/>
      </bottom>
      <diagonal/>
    </border>
    <border>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right style="medium">
        <color indexed="64"/>
      </right>
      <top/>
      <bottom/>
      <diagonal/>
    </border>
    <border>
      <left style="thin">
        <color rgb="FFFFFFFF"/>
      </left>
      <right style="medium">
        <color indexed="64"/>
      </right>
      <top/>
      <bottom style="thin">
        <color rgb="FFFFFFFF"/>
      </bottom>
      <diagonal/>
    </border>
    <border>
      <left style="thin">
        <color rgb="FFFFFFFF"/>
      </left>
      <right style="medium">
        <color indexed="64"/>
      </right>
      <top/>
      <bottom/>
      <diagonal/>
    </border>
    <border>
      <left style="thin">
        <color rgb="FFFFFFFF"/>
      </left>
      <right style="medium">
        <color indexed="64"/>
      </right>
      <top style="thin">
        <color rgb="FFFFFFFF"/>
      </top>
      <bottom/>
      <diagonal/>
    </border>
    <border>
      <left style="medium">
        <color indexed="64"/>
      </left>
      <right/>
      <top style="thin">
        <color rgb="FFE7E6E6"/>
      </top>
      <bottom/>
      <diagonal/>
    </border>
    <border>
      <left style="medium">
        <color indexed="64"/>
      </left>
      <right/>
      <top/>
      <bottom style="medium">
        <color indexed="64"/>
      </bottom>
      <diagonal/>
    </border>
    <border>
      <left/>
      <right style="medium">
        <color indexed="64"/>
      </right>
      <top style="thin">
        <color rgb="FFFFFFFF"/>
      </top>
      <bottom/>
      <diagonal/>
    </border>
    <border>
      <left/>
      <right/>
      <top/>
      <bottom style="thin">
        <color rgb="FFFFFFFF"/>
      </bottom>
      <diagonal/>
    </border>
    <border>
      <left/>
      <right style="medium">
        <color indexed="64"/>
      </right>
      <top/>
      <bottom style="thin">
        <color rgb="FFFFFFF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rgb="FF3F3F3F"/>
      </left>
      <right style="double">
        <color rgb="FF3F3F3F"/>
      </right>
      <top style="double">
        <color rgb="FF3F3F3F"/>
      </top>
      <bottom/>
      <diagonal/>
    </border>
    <border>
      <left style="double">
        <color rgb="FF3F3F3F"/>
      </left>
      <right style="double">
        <color rgb="FF3F3F3F"/>
      </right>
      <top/>
      <bottom/>
      <diagonal/>
    </border>
    <border>
      <left style="double">
        <color rgb="FF3F3F3F"/>
      </left>
      <right style="double">
        <color rgb="FF3F3F3F"/>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6">
    <xf numFmtId="0" fontId="0" fillId="0" borderId="0"/>
    <xf numFmtId="0" fontId="4" fillId="2" borderId="1" applyNumberFormat="0" applyAlignment="0" applyProtection="0"/>
    <xf numFmtId="0" fontId="3" fillId="3" borderId="0" applyNumberFormat="0" applyBorder="0" applyAlignment="0" applyProtection="0"/>
    <xf numFmtId="43" fontId="7" fillId="0" borderId="0" applyFont="0" applyFill="0" applyBorder="0" applyAlignment="0" applyProtection="0"/>
    <xf numFmtId="0" fontId="8"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6" fillId="0" borderId="0"/>
    <xf numFmtId="9" fontId="16" fillId="0" borderId="0" applyFont="0" applyFill="0" applyBorder="0" applyAlignment="0" applyProtection="0"/>
    <xf numFmtId="44" fontId="35"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0" borderId="0"/>
  </cellStyleXfs>
  <cellXfs count="460">
    <xf numFmtId="0" fontId="0" fillId="0" borderId="0" xfId="0"/>
    <xf numFmtId="0" fontId="6" fillId="0" borderId="0" xfId="0" applyFont="1"/>
    <xf numFmtId="0" fontId="6" fillId="0" borderId="0" xfId="0" applyFont="1" applyAlignment="1">
      <alignment vertical="center" wrapText="1"/>
    </xf>
    <xf numFmtId="0" fontId="9"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vertical="center" indent="1"/>
    </xf>
    <xf numFmtId="0" fontId="11" fillId="0" borderId="0" xfId="0" applyFont="1"/>
    <xf numFmtId="0" fontId="11" fillId="0" borderId="0" xfId="0" applyFont="1" applyAlignment="1">
      <alignment horizontal="left" vertical="center" indent="1"/>
    </xf>
    <xf numFmtId="0" fontId="10" fillId="0" borderId="0" xfId="0" applyFont="1"/>
    <xf numFmtId="0" fontId="12" fillId="0" borderId="0" xfId="0" applyFont="1"/>
    <xf numFmtId="0" fontId="2" fillId="8" borderId="0" xfId="8"/>
    <xf numFmtId="0" fontId="0" fillId="0" borderId="0" xfId="0" applyAlignment="1">
      <alignment horizontal="left"/>
    </xf>
    <xf numFmtId="0" fontId="11" fillId="0" borderId="0" xfId="0" applyFont="1" applyAlignment="1">
      <alignment horizontal="right"/>
    </xf>
    <xf numFmtId="0" fontId="15" fillId="8" borderId="0" xfId="8" applyFont="1"/>
    <xf numFmtId="0" fontId="15" fillId="8" borderId="0" xfId="8" applyFont="1" applyAlignment="1">
      <alignment horizontal="left" vertical="center" indent="1"/>
    </xf>
    <xf numFmtId="0" fontId="15" fillId="8" borderId="0" xfId="8" applyFont="1" applyAlignment="1">
      <alignment horizontal="right"/>
    </xf>
    <xf numFmtId="0" fontId="15" fillId="0" borderId="0" xfId="0" applyFont="1"/>
    <xf numFmtId="0" fontId="10" fillId="0" borderId="0" xfId="0" applyFont="1" applyAlignment="1">
      <alignment horizontal="right"/>
    </xf>
    <xf numFmtId="0" fontId="14" fillId="8" borderId="0" xfId="8" applyFont="1"/>
    <xf numFmtId="0" fontId="14" fillId="8" borderId="0" xfId="8" applyFont="1" applyAlignment="1">
      <alignment horizontal="right"/>
    </xf>
    <xf numFmtId="0" fontId="5" fillId="3" borderId="5" xfId="2" applyFont="1" applyBorder="1" applyAlignment="1">
      <alignment horizontal="center" vertical="center" wrapText="1"/>
    </xf>
    <xf numFmtId="0" fontId="5" fillId="5" borderId="5" xfId="5" applyFont="1" applyBorder="1" applyAlignment="1">
      <alignment horizontal="center" vertical="center" wrapText="1"/>
    </xf>
    <xf numFmtId="0" fontId="5" fillId="7" borderId="5" xfId="7" applyFont="1" applyBorder="1" applyAlignment="1">
      <alignment horizontal="center" vertical="center" wrapText="1"/>
    </xf>
    <xf numFmtId="0" fontId="5" fillId="3" borderId="2" xfId="3" applyNumberFormat="1" applyFont="1" applyFill="1" applyBorder="1" applyAlignment="1">
      <alignment horizontal="center" vertical="center" wrapText="1"/>
    </xf>
    <xf numFmtId="0" fontId="5" fillId="3" borderId="5" xfId="3" applyNumberFormat="1" applyFont="1" applyFill="1" applyBorder="1" applyAlignment="1">
      <alignment horizontal="center" vertical="center" wrapText="1"/>
    </xf>
    <xf numFmtId="0" fontId="5" fillId="5" borderId="2" xfId="3" applyNumberFormat="1" applyFont="1" applyFill="1" applyBorder="1" applyAlignment="1">
      <alignment horizontal="center" vertical="center" wrapText="1"/>
    </xf>
    <xf numFmtId="0" fontId="5" fillId="5" borderId="5" xfId="3" applyNumberFormat="1" applyFont="1" applyFill="1" applyBorder="1" applyAlignment="1">
      <alignment horizontal="center" vertical="center" wrapText="1"/>
    </xf>
    <xf numFmtId="0" fontId="5" fillId="7" borderId="2" xfId="3" applyNumberFormat="1" applyFont="1" applyFill="1" applyBorder="1" applyAlignment="1">
      <alignment horizontal="center" vertical="center" wrapText="1"/>
    </xf>
    <xf numFmtId="0" fontId="5" fillId="7" borderId="5" xfId="3" applyNumberFormat="1" applyFont="1" applyFill="1" applyBorder="1" applyAlignment="1">
      <alignment horizontal="center" vertical="center" wrapText="1"/>
    </xf>
    <xf numFmtId="0" fontId="5" fillId="3" borderId="6" xfId="3" applyNumberFormat="1" applyFont="1" applyFill="1" applyBorder="1" applyAlignment="1">
      <alignment horizontal="center" vertical="center" wrapText="1"/>
    </xf>
    <xf numFmtId="0" fontId="5" fillId="5" borderId="6" xfId="3" applyNumberFormat="1" applyFont="1" applyFill="1" applyBorder="1" applyAlignment="1">
      <alignment horizontal="center" vertical="center" wrapText="1"/>
    </xf>
    <xf numFmtId="0" fontId="5" fillId="7" borderId="6" xfId="3" applyNumberFormat="1" applyFont="1" applyFill="1" applyBorder="1" applyAlignment="1">
      <alignment horizontal="center" vertical="center" wrapText="1"/>
    </xf>
    <xf numFmtId="0" fontId="5" fillId="3" borderId="7" xfId="3" applyNumberFormat="1" applyFont="1" applyFill="1" applyBorder="1" applyAlignment="1">
      <alignment horizontal="center" vertical="center" wrapText="1"/>
    </xf>
    <xf numFmtId="0" fontId="5" fillId="3" borderId="8" xfId="3" applyNumberFormat="1" applyFont="1" applyFill="1" applyBorder="1" applyAlignment="1">
      <alignment horizontal="center" vertical="center" wrapText="1"/>
    </xf>
    <xf numFmtId="0" fontId="5" fillId="3" borderId="7" xfId="2" applyFont="1" applyBorder="1" applyAlignment="1">
      <alignment horizontal="center" vertical="center" wrapText="1"/>
    </xf>
    <xf numFmtId="0" fontId="5" fillId="3" borderId="12" xfId="3"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Alignment="1">
      <alignment vertical="center"/>
    </xf>
    <xf numFmtId="9" fontId="0" fillId="0" borderId="0" xfId="0" applyNumberFormat="1"/>
    <xf numFmtId="0" fontId="5" fillId="7" borderId="3" xfId="3" applyNumberFormat="1" applyFont="1" applyFill="1" applyBorder="1" applyAlignment="1">
      <alignment horizontal="center" vertical="center" wrapText="1"/>
    </xf>
    <xf numFmtId="0" fontId="5" fillId="7" borderId="16" xfId="3" applyNumberFormat="1" applyFont="1" applyFill="1" applyBorder="1" applyAlignment="1">
      <alignment horizontal="center" vertical="center" wrapText="1"/>
    </xf>
    <xf numFmtId="0" fontId="5" fillId="7" borderId="15" xfId="3" applyNumberFormat="1" applyFont="1" applyFill="1" applyBorder="1" applyAlignment="1">
      <alignment horizontal="center" vertical="center" wrapText="1"/>
    </xf>
    <xf numFmtId="0" fontId="17" fillId="0" borderId="0" xfId="0" applyFont="1"/>
    <xf numFmtId="0" fontId="18" fillId="0" borderId="0" xfId="0" applyFont="1"/>
    <xf numFmtId="0" fontId="5" fillId="3" borderId="13" xfId="2" applyFont="1" applyBorder="1" applyAlignment="1">
      <alignment horizontal="center" vertical="center" wrapText="1"/>
    </xf>
    <xf numFmtId="0" fontId="7" fillId="0" borderId="0" xfId="0" applyFont="1"/>
    <xf numFmtId="0" fontId="5" fillId="7" borderId="23" xfId="7" applyFont="1" applyBorder="1" applyAlignment="1">
      <alignment horizontal="center" vertical="center" wrapText="1"/>
    </xf>
    <xf numFmtId="0" fontId="5" fillId="5" borderId="18" xfId="3" applyNumberFormat="1" applyFont="1" applyFill="1" applyBorder="1" applyAlignment="1">
      <alignment horizontal="center" vertical="center" wrapText="1"/>
    </xf>
    <xf numFmtId="0" fontId="3" fillId="3" borderId="26" xfId="2" applyBorder="1"/>
    <xf numFmtId="0" fontId="3" fillId="3" borderId="22" xfId="2" applyBorder="1"/>
    <xf numFmtId="0" fontId="3" fillId="3" borderId="21" xfId="2" applyBorder="1"/>
    <xf numFmtId="0" fontId="3" fillId="3" borderId="18" xfId="2" applyBorder="1" applyAlignment="1">
      <alignment horizontal="center"/>
    </xf>
    <xf numFmtId="0" fontId="5" fillId="3" borderId="26" xfId="2" applyFont="1" applyBorder="1" applyAlignment="1">
      <alignment vertical="center"/>
    </xf>
    <xf numFmtId="0" fontId="13" fillId="6" borderId="2" xfId="6" applyFont="1" applyBorder="1"/>
    <xf numFmtId="0" fontId="13" fillId="6" borderId="2" xfId="6" applyFont="1" applyBorder="1" applyAlignment="1">
      <alignment horizontal="right"/>
    </xf>
    <xf numFmtId="0" fontId="13" fillId="6" borderId="2" xfId="6" applyFont="1" applyBorder="1" applyAlignment="1"/>
    <xf numFmtId="0" fontId="22" fillId="0" borderId="0" xfId="0" applyFont="1" applyAlignment="1">
      <alignment vertical="center"/>
    </xf>
    <xf numFmtId="0" fontId="23" fillId="0" borderId="0" xfId="0" applyFont="1"/>
    <xf numFmtId="0" fontId="6" fillId="0" borderId="0" xfId="0" applyFont="1" applyAlignment="1">
      <alignment horizontal="left" vertical="center" indent="1"/>
    </xf>
    <xf numFmtId="0" fontId="17" fillId="0" borderId="0" xfId="0" applyFont="1" applyAlignment="1">
      <alignment vertical="center"/>
    </xf>
    <xf numFmtId="0" fontId="18" fillId="0" borderId="0" xfId="0" applyFont="1" applyAlignment="1">
      <alignment vertical="center"/>
    </xf>
    <xf numFmtId="0" fontId="25" fillId="0" borderId="0" xfId="0" applyFont="1"/>
    <xf numFmtId="0" fontId="24" fillId="0" borderId="0" xfId="0" applyFont="1"/>
    <xf numFmtId="0" fontId="26" fillId="0" borderId="0" xfId="0" applyFont="1" applyAlignment="1">
      <alignment vertical="center"/>
    </xf>
    <xf numFmtId="0" fontId="27" fillId="0" borderId="0" xfId="0" applyFont="1"/>
    <xf numFmtId="0" fontId="26" fillId="0" borderId="0" xfId="0" applyFont="1"/>
    <xf numFmtId="0" fontId="28" fillId="0" borderId="0" xfId="0" applyFont="1"/>
    <xf numFmtId="0" fontId="20" fillId="0" borderId="0" xfId="0" applyFont="1"/>
    <xf numFmtId="0" fontId="26" fillId="0" borderId="0" xfId="0" applyFont="1" applyAlignment="1">
      <alignment vertical="top"/>
    </xf>
    <xf numFmtId="0" fontId="29" fillId="0" borderId="0" xfId="0" applyFont="1"/>
    <xf numFmtId="0" fontId="19" fillId="0" borderId="0" xfId="0" applyFont="1"/>
    <xf numFmtId="0" fontId="30" fillId="0" borderId="0" xfId="0" applyFont="1"/>
    <xf numFmtId="0" fontId="31" fillId="9" borderId="0" xfId="0" applyFont="1" applyFill="1"/>
    <xf numFmtId="0" fontId="32" fillId="9" borderId="27" xfId="0" applyFont="1" applyFill="1" applyBorder="1" applyAlignment="1">
      <alignment horizontal="center" vertical="center"/>
    </xf>
    <xf numFmtId="0" fontId="11" fillId="0" borderId="2" xfId="0" applyFont="1" applyBorder="1" applyAlignment="1">
      <alignment horizontal="center" vertical="center"/>
    </xf>
    <xf numFmtId="0" fontId="15" fillId="8" borderId="0" xfId="8" applyFont="1" applyAlignment="1">
      <alignment horizontal="left"/>
    </xf>
    <xf numFmtId="0" fontId="15" fillId="8" borderId="0" xfId="8" applyFont="1" applyAlignment="1">
      <alignment horizontal="left" vertical="top"/>
    </xf>
    <xf numFmtId="0" fontId="2" fillId="8" borderId="0" xfId="8" applyAlignment="1">
      <alignment horizontal="left"/>
    </xf>
    <xf numFmtId="0" fontId="15" fillId="0" borderId="0" xfId="0" applyFont="1" applyAlignment="1">
      <alignment horizontal="left"/>
    </xf>
    <xf numFmtId="0" fontId="0" fillId="0" borderId="0" xfId="0" applyAlignment="1">
      <alignment wrapText="1"/>
    </xf>
    <xf numFmtId="0" fontId="34" fillId="0" borderId="0" xfId="0" applyFont="1"/>
    <xf numFmtId="0" fontId="34" fillId="0" borderId="0" xfId="0" applyFont="1" applyAlignment="1">
      <alignment wrapText="1"/>
    </xf>
    <xf numFmtId="0" fontId="33" fillId="0" borderId="0" xfId="0" applyFont="1" applyAlignment="1">
      <alignment wrapText="1"/>
    </xf>
    <xf numFmtId="0" fontId="32" fillId="9" borderId="27" xfId="0" applyFont="1" applyFill="1" applyBorder="1" applyAlignment="1">
      <alignment horizontal="center" vertical="center" wrapText="1"/>
    </xf>
    <xf numFmtId="0" fontId="32" fillId="9" borderId="31" xfId="0" applyFont="1" applyFill="1" applyBorder="1" applyAlignment="1">
      <alignment horizontal="center" vertical="center" wrapText="1"/>
    </xf>
    <xf numFmtId="0" fontId="32" fillId="9" borderId="34" xfId="0" applyFont="1" applyFill="1" applyBorder="1" applyAlignment="1">
      <alignment horizontal="center" vertical="center" wrapText="1"/>
    </xf>
    <xf numFmtId="0" fontId="15" fillId="8" borderId="0" xfId="8" applyFont="1" applyAlignment="1">
      <alignment vertical="center"/>
    </xf>
    <xf numFmtId="0" fontId="15" fillId="8" borderId="0" xfId="8" applyFont="1" applyAlignment="1">
      <alignment horizontal="right" vertical="center"/>
    </xf>
    <xf numFmtId="0" fontId="2" fillId="8" borderId="0" xfId="8" applyAlignment="1">
      <alignment vertical="center"/>
    </xf>
    <xf numFmtId="0" fontId="0" fillId="0" borderId="0" xfId="0" applyAlignment="1">
      <alignment vertical="center"/>
    </xf>
    <xf numFmtId="0" fontId="0" fillId="0" borderId="0" xfId="0" applyAlignment="1">
      <alignment horizontal="center" vertical="center"/>
    </xf>
    <xf numFmtId="0" fontId="15" fillId="8" borderId="0" xfId="8" applyFont="1" applyAlignment="1"/>
    <xf numFmtId="0" fontId="5" fillId="6" borderId="28" xfId="6" applyFont="1" applyBorder="1" applyAlignment="1">
      <alignment horizontal="center" vertical="center" wrapText="1"/>
    </xf>
    <xf numFmtId="0" fontId="5" fillId="6" borderId="36" xfId="6" applyFont="1" applyBorder="1" applyAlignment="1">
      <alignment horizontal="center" vertical="center" wrapText="1"/>
    </xf>
    <xf numFmtId="0" fontId="5" fillId="6" borderId="34" xfId="6" applyFont="1" applyBorder="1" applyAlignment="1">
      <alignment horizontal="center" vertical="center" wrapText="1"/>
    </xf>
    <xf numFmtId="0" fontId="10" fillId="0" borderId="0" xfId="0" applyFont="1" applyAlignment="1">
      <alignment horizontal="left" vertical="center" indent="1"/>
    </xf>
    <xf numFmtId="0" fontId="38" fillId="0" borderId="0" xfId="0" applyFont="1"/>
    <xf numFmtId="0" fontId="5" fillId="6" borderId="30" xfId="6" applyFont="1" applyBorder="1" applyAlignment="1">
      <alignment horizontal="center" vertical="center" wrapText="1"/>
    </xf>
    <xf numFmtId="0" fontId="8" fillId="4" borderId="0" xfId="4"/>
    <xf numFmtId="0" fontId="39" fillId="4" borderId="0" xfId="4" applyFont="1"/>
    <xf numFmtId="0" fontId="11" fillId="0" borderId="4" xfId="0" applyFont="1" applyBorder="1" applyAlignment="1">
      <alignment horizontal="center" vertical="center"/>
    </xf>
    <xf numFmtId="14" fontId="10" fillId="0" borderId="2" xfId="0" applyNumberFormat="1" applyFont="1" applyBorder="1" applyAlignment="1">
      <alignment horizontal="center" vertical="center" wrapText="1"/>
    </xf>
    <xf numFmtId="0" fontId="33" fillId="0" borderId="0" xfId="0" applyFont="1"/>
    <xf numFmtId="17" fontId="33" fillId="9" borderId="39" xfId="0" applyNumberFormat="1" applyFont="1" applyFill="1" applyBorder="1" applyAlignment="1">
      <alignment horizontal="center" vertical="center"/>
    </xf>
    <xf numFmtId="17" fontId="33" fillId="9" borderId="38" xfId="0" applyNumberFormat="1" applyFont="1" applyFill="1" applyBorder="1" applyAlignment="1">
      <alignment horizontal="center" vertical="center"/>
    </xf>
    <xf numFmtId="0" fontId="32" fillId="0" borderId="0" xfId="0" applyFont="1"/>
    <xf numFmtId="0" fontId="6" fillId="0" borderId="2" xfId="0" applyFont="1" applyBorder="1" applyAlignment="1">
      <alignment horizontal="left" vertical="center" wrapText="1"/>
    </xf>
    <xf numFmtId="0" fontId="14" fillId="3" borderId="0" xfId="2" applyFont="1"/>
    <xf numFmtId="0" fontId="43" fillId="16" borderId="46" xfId="0" applyFont="1" applyFill="1" applyBorder="1" applyAlignment="1">
      <alignment horizontal="left" vertical="top" shrinkToFit="1"/>
    </xf>
    <xf numFmtId="0" fontId="44" fillId="13" borderId="53" xfId="0" applyFont="1" applyFill="1" applyBorder="1" applyAlignment="1">
      <alignment horizontal="right" vertical="center" wrapText="1"/>
    </xf>
    <xf numFmtId="0" fontId="44" fillId="14" borderId="56" xfId="0" applyFont="1" applyFill="1" applyBorder="1" applyAlignment="1">
      <alignment horizontal="right" wrapText="1"/>
    </xf>
    <xf numFmtId="0" fontId="44" fillId="14" borderId="58" xfId="0" applyFont="1" applyFill="1" applyBorder="1" applyAlignment="1">
      <alignment horizontal="right" wrapText="1"/>
    </xf>
    <xf numFmtId="49" fontId="43" fillId="16" borderId="43" xfId="0" applyNumberFormat="1" applyFont="1" applyFill="1" applyBorder="1" applyAlignment="1">
      <alignment vertical="center"/>
    </xf>
    <xf numFmtId="49" fontId="43" fillId="16" borderId="57" xfId="0" applyNumberFormat="1" applyFont="1" applyFill="1" applyBorder="1" applyAlignment="1">
      <alignment vertical="center"/>
    </xf>
    <xf numFmtId="0" fontId="44" fillId="14" borderId="59" xfId="0" applyFont="1" applyFill="1" applyBorder="1" applyAlignment="1">
      <alignment horizontal="right" wrapText="1"/>
    </xf>
    <xf numFmtId="0" fontId="44" fillId="13" borderId="58" xfId="0" applyFont="1" applyFill="1" applyBorder="1" applyAlignment="1">
      <alignment horizontal="right" wrapText="1"/>
    </xf>
    <xf numFmtId="0" fontId="44" fillId="13" borderId="42" xfId="0" applyFont="1" applyFill="1" applyBorder="1" applyAlignment="1">
      <alignment vertical="center"/>
    </xf>
    <xf numFmtId="0" fontId="44" fillId="13" borderId="42" xfId="0" applyFont="1" applyFill="1" applyBorder="1" applyAlignment="1">
      <alignment horizontal="center" vertical="center"/>
    </xf>
    <xf numFmtId="0" fontId="44" fillId="13" borderId="60" xfId="0" applyFont="1" applyFill="1" applyBorder="1" applyAlignment="1">
      <alignment horizontal="center" vertical="center"/>
    </xf>
    <xf numFmtId="0" fontId="43" fillId="15" borderId="46" xfId="0" applyFont="1" applyFill="1" applyBorder="1" applyAlignment="1">
      <alignment vertical="center"/>
    </xf>
    <xf numFmtId="49" fontId="43" fillId="15" borderId="45" xfId="0" applyNumberFormat="1" applyFont="1" applyFill="1" applyBorder="1" applyAlignment="1">
      <alignment vertical="center"/>
    </xf>
    <xf numFmtId="49" fontId="43" fillId="15" borderId="57" xfId="0" applyNumberFormat="1" applyFont="1" applyFill="1" applyBorder="1" applyAlignment="1">
      <alignment vertical="center"/>
    </xf>
    <xf numFmtId="0" fontId="43" fillId="16" borderId="46" xfId="0" applyFont="1" applyFill="1" applyBorder="1" applyAlignment="1">
      <alignment vertical="center" shrinkToFit="1"/>
    </xf>
    <xf numFmtId="49" fontId="43" fillId="16" borderId="45" xfId="0" applyNumberFormat="1" applyFont="1" applyFill="1" applyBorder="1" applyAlignment="1">
      <alignment horizontal="left" vertical="center"/>
    </xf>
    <xf numFmtId="165" fontId="43" fillId="16" borderId="57" xfId="0" applyNumberFormat="1" applyFont="1" applyFill="1" applyBorder="1" applyAlignment="1">
      <alignment horizontal="left" vertical="center"/>
    </xf>
    <xf numFmtId="0" fontId="43" fillId="15" borderId="46" xfId="0" applyFont="1" applyFill="1" applyBorder="1" applyAlignment="1">
      <alignment horizontal="left" vertical="center" shrinkToFit="1"/>
    </xf>
    <xf numFmtId="14" fontId="43" fillId="15" borderId="45" xfId="0" applyNumberFormat="1" applyFont="1" applyFill="1" applyBorder="1" applyAlignment="1">
      <alignment horizontal="left" vertical="center"/>
    </xf>
    <xf numFmtId="14" fontId="43" fillId="15" borderId="46" xfId="0" applyNumberFormat="1" applyFont="1" applyFill="1" applyBorder="1" applyAlignment="1">
      <alignment horizontal="left" vertical="center"/>
    </xf>
    <xf numFmtId="14" fontId="43" fillId="15" borderId="57" xfId="0" applyNumberFormat="1" applyFont="1" applyFill="1" applyBorder="1" applyAlignment="1">
      <alignment horizontal="left" vertical="center"/>
    </xf>
    <xf numFmtId="49" fontId="43" fillId="16" borderId="46" xfId="0" applyNumberFormat="1" applyFont="1" applyFill="1" applyBorder="1" applyAlignment="1">
      <alignment horizontal="left" vertical="center"/>
    </xf>
    <xf numFmtId="49" fontId="43" fillId="16" borderId="57" xfId="0" applyNumberFormat="1" applyFont="1" applyFill="1" applyBorder="1" applyAlignment="1">
      <alignment horizontal="left" vertical="center"/>
    </xf>
    <xf numFmtId="0" fontId="44" fillId="17" borderId="35" xfId="0" applyFont="1" applyFill="1" applyBorder="1" applyAlignment="1">
      <alignment horizontal="right" wrapText="1"/>
    </xf>
    <xf numFmtId="0" fontId="44" fillId="13" borderId="35" xfId="0" applyFont="1" applyFill="1" applyBorder="1" applyAlignment="1">
      <alignment horizontal="right" wrapText="1"/>
    </xf>
    <xf numFmtId="0" fontId="44" fillId="13" borderId="47" xfId="0" applyFont="1" applyFill="1" applyBorder="1" applyAlignment="1">
      <alignment vertical="center"/>
    </xf>
    <xf numFmtId="0" fontId="44" fillId="13" borderId="44" xfId="0" applyFont="1" applyFill="1" applyBorder="1" applyAlignment="1">
      <alignment vertical="center"/>
    </xf>
    <xf numFmtId="0" fontId="44" fillId="13" borderId="62" xfId="0" applyFont="1" applyFill="1" applyBorder="1" applyAlignment="1">
      <alignment vertical="center"/>
    </xf>
    <xf numFmtId="0" fontId="44" fillId="14" borderId="35" xfId="0" applyFont="1" applyFill="1" applyBorder="1" applyAlignment="1">
      <alignment horizontal="right" wrapText="1"/>
    </xf>
    <xf numFmtId="0" fontId="44" fillId="13" borderId="48" xfId="0" applyFont="1" applyFill="1" applyBorder="1" applyAlignment="1">
      <alignment vertical="center"/>
    </xf>
    <xf numFmtId="0" fontId="44" fillId="13" borderId="63" xfId="0" applyFont="1" applyFill="1" applyBorder="1" applyAlignment="1">
      <alignment vertical="center"/>
    </xf>
    <xf numFmtId="0" fontId="44" fillId="13" borderId="51" xfId="0" applyFont="1" applyFill="1" applyBorder="1" applyAlignment="1">
      <alignment vertical="center"/>
    </xf>
    <xf numFmtId="49" fontId="43" fillId="16" borderId="45" xfId="0" applyNumberFormat="1" applyFont="1" applyFill="1" applyBorder="1" applyAlignment="1">
      <alignment vertical="center"/>
    </xf>
    <xf numFmtId="0" fontId="44" fillId="0" borderId="35" xfId="0" applyFont="1" applyBorder="1" applyAlignment="1">
      <alignment horizontal="right" wrapText="1"/>
    </xf>
    <xf numFmtId="0" fontId="44" fillId="13" borderId="65" xfId="0" applyFont="1" applyFill="1" applyBorder="1" applyAlignment="1">
      <alignment horizontal="right" wrapText="1"/>
    </xf>
    <xf numFmtId="0" fontId="44" fillId="13" borderId="45" xfId="0" applyFont="1" applyFill="1" applyBorder="1" applyAlignment="1">
      <alignment horizontal="center" vertical="center"/>
    </xf>
    <xf numFmtId="0" fontId="44" fillId="13" borderId="45" xfId="0" applyFont="1" applyFill="1" applyBorder="1" applyAlignment="1">
      <alignment vertical="center"/>
    </xf>
    <xf numFmtId="0" fontId="44" fillId="13" borderId="60" xfId="0" applyFont="1" applyFill="1" applyBorder="1" applyAlignment="1">
      <alignment vertical="center"/>
    </xf>
    <xf numFmtId="0" fontId="44" fillId="14" borderId="66" xfId="0" applyFont="1" applyFill="1" applyBorder="1" applyAlignment="1">
      <alignment horizontal="right" wrapText="1"/>
    </xf>
    <xf numFmtId="49" fontId="44" fillId="13" borderId="54" xfId="0" applyNumberFormat="1" applyFont="1" applyFill="1" applyBorder="1" applyAlignment="1">
      <alignment horizontal="center" vertical="top"/>
    </xf>
    <xf numFmtId="49" fontId="44" fillId="13" borderId="55" xfId="0" applyNumberFormat="1" applyFont="1" applyFill="1" applyBorder="1" applyAlignment="1">
      <alignment horizontal="center" vertical="top"/>
    </xf>
    <xf numFmtId="0" fontId="45" fillId="0" borderId="35" xfId="0" applyFont="1" applyBorder="1" applyAlignment="1">
      <alignment vertical="center" wrapText="1"/>
    </xf>
    <xf numFmtId="0" fontId="45" fillId="0" borderId="0" xfId="0" applyFont="1" applyAlignment="1">
      <alignment vertical="top"/>
    </xf>
    <xf numFmtId="0" fontId="45" fillId="0" borderId="61" xfId="0" applyFont="1" applyBorder="1" applyAlignment="1">
      <alignment vertical="top"/>
    </xf>
    <xf numFmtId="49" fontId="45" fillId="17" borderId="0" xfId="0" applyNumberFormat="1" applyFont="1" applyFill="1" applyAlignment="1">
      <alignment vertical="top"/>
    </xf>
    <xf numFmtId="49" fontId="45" fillId="17" borderId="61" xfId="0" applyNumberFormat="1" applyFont="1" applyFill="1" applyBorder="1" applyAlignment="1">
      <alignment vertical="top"/>
    </xf>
    <xf numFmtId="49" fontId="45" fillId="13" borderId="43" xfId="0" applyNumberFormat="1" applyFont="1" applyFill="1" applyBorder="1" applyAlignment="1">
      <alignment vertical="top"/>
    </xf>
    <xf numFmtId="49" fontId="45" fillId="13" borderId="57" xfId="0" applyNumberFormat="1" applyFont="1" applyFill="1" applyBorder="1" applyAlignment="1">
      <alignment vertical="top"/>
    </xf>
    <xf numFmtId="0" fontId="45" fillId="0" borderId="35" xfId="0" applyFont="1" applyBorder="1" applyAlignment="1">
      <alignment horizontal="right" wrapText="1"/>
    </xf>
    <xf numFmtId="0" fontId="45" fillId="0" borderId="35" xfId="0" applyFont="1" applyBorder="1" applyAlignment="1">
      <alignment horizontal="right" vertical="center" wrapText="1"/>
    </xf>
    <xf numFmtId="0" fontId="45" fillId="0" borderId="52" xfId="0" applyFont="1" applyBorder="1" applyAlignment="1">
      <alignment vertical="top"/>
    </xf>
    <xf numFmtId="49" fontId="43" fillId="0" borderId="42" xfId="0" applyNumberFormat="1" applyFont="1" applyBorder="1" applyAlignment="1">
      <alignment vertical="top"/>
    </xf>
    <xf numFmtId="49" fontId="43" fillId="0" borderId="43" xfId="0" applyNumberFormat="1" applyFont="1" applyBorder="1" applyAlignment="1">
      <alignment vertical="top"/>
    </xf>
    <xf numFmtId="49" fontId="45" fillId="0" borderId="43" xfId="0" applyNumberFormat="1" applyFont="1" applyBorder="1" applyAlignment="1">
      <alignment vertical="top"/>
    </xf>
    <xf numFmtId="49" fontId="45" fillId="0" borderId="43" xfId="0" applyNumberFormat="1" applyFont="1" applyBorder="1" applyAlignment="1">
      <alignment horizontal="center" vertical="top"/>
    </xf>
    <xf numFmtId="49" fontId="45" fillId="0" borderId="57" xfId="0" applyNumberFormat="1" applyFont="1" applyBorder="1" applyAlignment="1">
      <alignment horizontal="center" vertical="top"/>
    </xf>
    <xf numFmtId="0" fontId="45" fillId="15" borderId="43" xfId="0" applyFont="1" applyFill="1" applyBorder="1"/>
    <xf numFmtId="0" fontId="45" fillId="15" borderId="57" xfId="0" applyFont="1" applyFill="1" applyBorder="1"/>
    <xf numFmtId="14" fontId="45" fillId="15" borderId="43" xfId="0" applyNumberFormat="1" applyFont="1" applyFill="1" applyBorder="1"/>
    <xf numFmtId="14" fontId="45" fillId="16" borderId="42" xfId="0" applyNumberFormat="1" applyFont="1" applyFill="1" applyBorder="1"/>
    <xf numFmtId="0" fontId="45" fillId="16" borderId="42" xfId="0" applyFont="1" applyFill="1" applyBorder="1"/>
    <xf numFmtId="0" fontId="45" fillId="16" borderId="60" xfId="0" applyFont="1" applyFill="1" applyBorder="1"/>
    <xf numFmtId="0" fontId="45" fillId="16" borderId="43" xfId="0" applyFont="1" applyFill="1" applyBorder="1"/>
    <xf numFmtId="0" fontId="45" fillId="16" borderId="57" xfId="0" applyFont="1" applyFill="1" applyBorder="1"/>
    <xf numFmtId="0" fontId="45" fillId="15" borderId="42" xfId="0" applyFont="1" applyFill="1" applyBorder="1"/>
    <xf numFmtId="0" fontId="45" fillId="15" borderId="60" xfId="0" applyFont="1" applyFill="1" applyBorder="1"/>
    <xf numFmtId="0" fontId="45" fillId="16" borderId="45" xfId="0" applyFont="1" applyFill="1" applyBorder="1"/>
    <xf numFmtId="0" fontId="45" fillId="15" borderId="45" xfId="0" applyFont="1" applyFill="1" applyBorder="1"/>
    <xf numFmtId="0" fontId="45" fillId="16" borderId="46" xfId="0" applyFont="1" applyFill="1" applyBorder="1"/>
    <xf numFmtId="0" fontId="45" fillId="15" borderId="44" xfId="0" applyFont="1" applyFill="1" applyBorder="1"/>
    <xf numFmtId="0" fontId="45" fillId="15" borderId="62" xfId="0" applyFont="1" applyFill="1" applyBorder="1"/>
    <xf numFmtId="0" fontId="45" fillId="16" borderId="49" xfId="0" applyFont="1" applyFill="1" applyBorder="1"/>
    <xf numFmtId="0" fontId="45" fillId="16" borderId="50" xfId="0" applyFont="1" applyFill="1" applyBorder="1"/>
    <xf numFmtId="0" fontId="45" fillId="16" borderId="64" xfId="0" applyFont="1" applyFill="1" applyBorder="1"/>
    <xf numFmtId="0" fontId="45" fillId="16" borderId="44" xfId="0" applyFont="1" applyFill="1" applyBorder="1"/>
    <xf numFmtId="0" fontId="45" fillId="16" borderId="62" xfId="0" applyFont="1" applyFill="1" applyBorder="1"/>
    <xf numFmtId="0" fontId="45" fillId="16" borderId="45" xfId="0" applyFont="1" applyFill="1" applyBorder="1" applyAlignment="1">
      <alignment vertical="center"/>
    </xf>
    <xf numFmtId="0" fontId="47" fillId="8" borderId="0" xfId="8" applyFont="1"/>
    <xf numFmtId="0" fontId="1" fillId="10" borderId="2" xfId="12"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xf>
    <xf numFmtId="0" fontId="48" fillId="6" borderId="17" xfId="6" applyFont="1" applyBorder="1" applyAlignment="1">
      <alignment horizontal="center" vertical="center" wrapText="1"/>
    </xf>
    <xf numFmtId="0" fontId="48" fillId="6" borderId="28" xfId="6" applyFont="1" applyBorder="1" applyAlignment="1">
      <alignment horizontal="center" vertical="center" wrapText="1"/>
    </xf>
    <xf numFmtId="0" fontId="48" fillId="6" borderId="27" xfId="6" applyFont="1" applyBorder="1" applyAlignment="1">
      <alignment horizontal="center" vertical="center" wrapText="1"/>
    </xf>
    <xf numFmtId="0" fontId="48" fillId="6" borderId="36" xfId="6" applyFont="1" applyBorder="1" applyAlignment="1">
      <alignment horizontal="center" vertical="center" wrapText="1"/>
    </xf>
    <xf numFmtId="0" fontId="48" fillId="6" borderId="34" xfId="6" applyFont="1" applyBorder="1" applyAlignment="1">
      <alignment horizontal="center" vertical="center" wrapText="1"/>
    </xf>
    <xf numFmtId="0" fontId="15" fillId="0" borderId="0" xfId="0" applyFont="1" applyAlignment="1">
      <alignment vertical="center"/>
    </xf>
    <xf numFmtId="0" fontId="6" fillId="0" borderId="0" xfId="0" applyFont="1" applyAlignment="1">
      <alignment horizontal="left" indent="1"/>
    </xf>
    <xf numFmtId="0" fontId="14" fillId="0" borderId="0" xfId="0" applyFont="1"/>
    <xf numFmtId="0" fontId="32" fillId="9" borderId="17" xfId="0" applyFont="1" applyFill="1" applyBorder="1" applyAlignment="1">
      <alignment horizontal="center" vertical="center"/>
    </xf>
    <xf numFmtId="0" fontId="32" fillId="9" borderId="30" xfId="0" applyFont="1" applyFill="1" applyBorder="1" applyAlignment="1">
      <alignment horizontal="center" vertical="center"/>
    </xf>
    <xf numFmtId="0" fontId="6" fillId="0" borderId="73" xfId="0" applyFont="1" applyBorder="1" applyAlignment="1">
      <alignment vertical="center" wrapText="1"/>
    </xf>
    <xf numFmtId="0" fontId="6" fillId="0" borderId="74" xfId="0" applyFont="1" applyBorder="1" applyAlignment="1">
      <alignment vertical="center" wrapText="1"/>
    </xf>
    <xf numFmtId="0" fontId="6" fillId="0" borderId="72" xfId="0" applyFont="1" applyBorder="1" applyAlignment="1">
      <alignment vertical="center" wrapText="1"/>
    </xf>
    <xf numFmtId="0" fontId="6" fillId="0" borderId="17"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1"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1" xfId="0" applyFont="1" applyBorder="1" applyAlignment="1">
      <alignment horizontal="center" vertical="center" wrapText="1"/>
    </xf>
    <xf numFmtId="0" fontId="11" fillId="0" borderId="0" xfId="0" applyFont="1" applyAlignment="1">
      <alignment horizontal="center" vertical="center" wrapText="1"/>
    </xf>
    <xf numFmtId="4" fontId="11" fillId="0" borderId="0" xfId="0" applyNumberFormat="1" applyFont="1" applyAlignment="1">
      <alignment horizontal="center" vertical="center" wrapText="1"/>
    </xf>
    <xf numFmtId="164" fontId="0" fillId="0" borderId="0" xfId="0" applyNumberFormat="1"/>
    <xf numFmtId="0" fontId="6" fillId="0" borderId="0" xfId="0" applyFont="1" applyAlignment="1">
      <alignment vertical="center"/>
    </xf>
    <xf numFmtId="0" fontId="11" fillId="0" borderId="0" xfId="0" applyFont="1" applyAlignment="1">
      <alignment horizontal="center" vertical="center"/>
    </xf>
    <xf numFmtId="6" fontId="7" fillId="0" borderId="77" xfId="0" applyNumberFormat="1" applyFont="1" applyBorder="1" applyAlignment="1">
      <alignment horizontal="center" vertical="center" wrapText="1"/>
    </xf>
    <xf numFmtId="9" fontId="7" fillId="0" borderId="78" xfId="0" applyNumberFormat="1" applyFont="1" applyBorder="1" applyAlignment="1">
      <alignment horizontal="center" vertical="center" wrapText="1"/>
    </xf>
    <xf numFmtId="6" fontId="7" fillId="0" borderId="79" xfId="0" applyNumberFormat="1" applyFont="1" applyBorder="1" applyAlignment="1">
      <alignment horizontal="center" vertical="center" wrapText="1"/>
    </xf>
    <xf numFmtId="0" fontId="6" fillId="0" borderId="28" xfId="0" applyFont="1" applyBorder="1" applyAlignment="1">
      <alignment horizontal="center" vertical="center" wrapText="1"/>
    </xf>
    <xf numFmtId="2" fontId="10" fillId="0" borderId="17" xfId="0" applyNumberFormat="1" applyFont="1" applyBorder="1" applyAlignment="1">
      <alignment horizontal="center" vertical="center" wrapText="1"/>
    </xf>
    <xf numFmtId="2" fontId="10" fillId="0" borderId="72" xfId="0" applyNumberFormat="1" applyFont="1" applyBorder="1" applyAlignment="1">
      <alignment horizontal="center" vertical="center"/>
    </xf>
    <xf numFmtId="2" fontId="10" fillId="0" borderId="73" xfId="0" applyNumberFormat="1" applyFont="1" applyBorder="1" applyAlignment="1">
      <alignment horizontal="center" vertical="center" wrapText="1"/>
    </xf>
    <xf numFmtId="2" fontId="10" fillId="0" borderId="74" xfId="0" applyNumberFormat="1" applyFont="1" applyBorder="1" applyAlignment="1">
      <alignment horizontal="center" vertical="center" wrapText="1"/>
    </xf>
    <xf numFmtId="2" fontId="10" fillId="0" borderId="30" xfId="0" applyNumberFormat="1" applyFont="1" applyBorder="1" applyAlignment="1">
      <alignment horizontal="center" vertical="center" wrapText="1"/>
    </xf>
    <xf numFmtId="0" fontId="11" fillId="0" borderId="29"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38" xfId="0" applyFont="1" applyBorder="1" applyAlignment="1">
      <alignment horizontal="center" vertical="center" wrapText="1"/>
    </xf>
    <xf numFmtId="0" fontId="32" fillId="0" borderId="27" xfId="0" applyFont="1" applyBorder="1" applyAlignment="1">
      <alignment horizontal="center" vertical="center" wrapText="1"/>
    </xf>
    <xf numFmtId="0" fontId="32" fillId="0" borderId="28" xfId="0" applyFont="1" applyBorder="1" applyAlignment="1">
      <alignment horizontal="center" vertical="center" wrapText="1"/>
    </xf>
    <xf numFmtId="0" fontId="10" fillId="0" borderId="28" xfId="0" applyFont="1" applyBorder="1" applyAlignment="1">
      <alignment horizontal="center" vertical="center"/>
    </xf>
    <xf numFmtId="0" fontId="10" fillId="0" borderId="31" xfId="0" applyFont="1" applyBorder="1" applyAlignment="1">
      <alignment horizontal="center" vertical="center"/>
    </xf>
    <xf numFmtId="0" fontId="1" fillId="11" borderId="29" xfId="13" applyBorder="1" applyAlignment="1">
      <alignment horizontal="center" vertical="center" wrapText="1"/>
    </xf>
    <xf numFmtId="43" fontId="1" fillId="11" borderId="32" xfId="13" applyNumberFormat="1" applyBorder="1" applyAlignment="1">
      <alignment horizontal="center"/>
    </xf>
    <xf numFmtId="0" fontId="1" fillId="12" borderId="39" xfId="14" applyBorder="1" applyAlignment="1">
      <alignment horizontal="center" vertical="center" wrapText="1"/>
    </xf>
    <xf numFmtId="43" fontId="1" fillId="12" borderId="40" xfId="14" applyNumberFormat="1" applyBorder="1" applyAlignment="1">
      <alignment horizontal="center"/>
    </xf>
    <xf numFmtId="0" fontId="1" fillId="12" borderId="38" xfId="14" applyBorder="1" applyAlignment="1">
      <alignment horizontal="center" vertical="center" wrapText="1"/>
    </xf>
    <xf numFmtId="43" fontId="1" fillId="12" borderId="41" xfId="14" applyNumberFormat="1" applyBorder="1" applyAlignment="1">
      <alignment horizontal="center"/>
    </xf>
    <xf numFmtId="0" fontId="10" fillId="0" borderId="36" xfId="0" applyFont="1" applyBorder="1" applyAlignment="1">
      <alignment horizontal="center" vertical="center"/>
    </xf>
    <xf numFmtId="43" fontId="1" fillId="11" borderId="21" xfId="13" applyNumberFormat="1" applyBorder="1" applyAlignment="1">
      <alignment horizontal="center"/>
    </xf>
    <xf numFmtId="43" fontId="1" fillId="12" borderId="5" xfId="14" applyNumberFormat="1" applyBorder="1" applyAlignment="1">
      <alignment horizontal="center"/>
    </xf>
    <xf numFmtId="43" fontId="1" fillId="12" borderId="25" xfId="14" applyNumberFormat="1" applyBorder="1" applyAlignment="1">
      <alignment horizontal="center"/>
    </xf>
    <xf numFmtId="0" fontId="10" fillId="0" borderId="29" xfId="0" applyFont="1" applyBorder="1" applyAlignment="1">
      <alignment vertical="center" wrapText="1"/>
    </xf>
    <xf numFmtId="0" fontId="10" fillId="0" borderId="39" xfId="0" applyFont="1" applyBorder="1" applyAlignment="1">
      <alignment vertical="center" wrapText="1"/>
    </xf>
    <xf numFmtId="0" fontId="10" fillId="0" borderId="38" xfId="0" applyFont="1" applyBorder="1" applyAlignment="1">
      <alignment vertical="center" wrapText="1"/>
    </xf>
    <xf numFmtId="0" fontId="10" fillId="0" borderId="37" xfId="0" applyFont="1" applyBorder="1" applyAlignment="1">
      <alignment vertical="center" wrapText="1"/>
    </xf>
    <xf numFmtId="9" fontId="10" fillId="0" borderId="40" xfId="10" applyFont="1" applyBorder="1" applyAlignment="1">
      <alignment horizontal="center" vertical="center" wrapText="1"/>
    </xf>
    <xf numFmtId="9" fontId="10" fillId="0" borderId="41" xfId="10" applyFont="1" applyBorder="1" applyAlignment="1">
      <alignment horizontal="center" vertical="center" wrapText="1"/>
    </xf>
    <xf numFmtId="9" fontId="10" fillId="0" borderId="32" xfId="10" applyFont="1" applyBorder="1" applyAlignment="1">
      <alignment horizontal="center" vertical="center" wrapText="1"/>
    </xf>
    <xf numFmtId="0" fontId="10" fillId="0" borderId="4" xfId="0" applyFont="1" applyBorder="1" applyAlignment="1">
      <alignment horizontal="center" vertical="center" wrapText="1"/>
    </xf>
    <xf numFmtId="0" fontId="10" fillId="0" borderId="27" xfId="0" applyFont="1" applyBorder="1" applyAlignment="1">
      <alignment horizontal="center" vertical="center"/>
    </xf>
    <xf numFmtId="9" fontId="10" fillId="0" borderId="83" xfId="10" applyFont="1" applyBorder="1" applyAlignment="1">
      <alignment horizontal="center" vertical="center"/>
    </xf>
    <xf numFmtId="9" fontId="10" fillId="0" borderId="84" xfId="10" applyFont="1" applyBorder="1" applyAlignment="1">
      <alignment horizontal="center" vertical="center"/>
    </xf>
    <xf numFmtId="0" fontId="6" fillId="0" borderId="39" xfId="0" applyFont="1" applyBorder="1" applyAlignment="1">
      <alignment horizontal="center" vertical="center" wrapText="1"/>
    </xf>
    <xf numFmtId="9" fontId="6" fillId="0" borderId="84" xfId="10" applyFont="1" applyBorder="1" applyAlignment="1">
      <alignment horizontal="center" vertical="center"/>
    </xf>
    <xf numFmtId="0" fontId="6" fillId="0" borderId="38" xfId="0" applyFont="1" applyBorder="1" applyAlignment="1">
      <alignment horizontal="center" vertical="center" wrapText="1"/>
    </xf>
    <xf numFmtId="9" fontId="6" fillId="0" borderId="85" xfId="10" applyFont="1" applyBorder="1" applyAlignment="1">
      <alignment horizontal="center" vertical="center"/>
    </xf>
    <xf numFmtId="167" fontId="10" fillId="0" borderId="4" xfId="0" applyNumberFormat="1" applyFont="1" applyBorder="1" applyAlignment="1">
      <alignment vertical="center" wrapText="1"/>
    </xf>
    <xf numFmtId="167" fontId="10" fillId="0" borderId="2" xfId="0" applyNumberFormat="1" applyFont="1" applyBorder="1" applyAlignment="1">
      <alignment vertical="center" wrapText="1"/>
    </xf>
    <xf numFmtId="167" fontId="10" fillId="0" borderId="32" xfId="0" applyNumberFormat="1" applyFont="1" applyBorder="1" applyAlignment="1">
      <alignment vertical="center" wrapText="1"/>
    </xf>
    <xf numFmtId="167" fontId="10" fillId="0" borderId="40" xfId="0" applyNumberFormat="1" applyFont="1" applyBorder="1" applyAlignment="1">
      <alignment vertical="center" wrapText="1"/>
    </xf>
    <xf numFmtId="167" fontId="10" fillId="0" borderId="41" xfId="0" applyNumberFormat="1" applyFont="1" applyBorder="1" applyAlignment="1">
      <alignment vertical="center" wrapText="1"/>
    </xf>
    <xf numFmtId="168" fontId="10" fillId="0" borderId="4" xfId="3" applyNumberFormat="1" applyFont="1" applyBorder="1" applyAlignment="1">
      <alignment vertical="center" wrapText="1"/>
    </xf>
    <xf numFmtId="168" fontId="10" fillId="0" borderId="2" xfId="3" applyNumberFormat="1" applyFont="1" applyBorder="1" applyAlignment="1">
      <alignment vertical="center" wrapText="1"/>
    </xf>
    <xf numFmtId="0" fontId="11" fillId="0" borderId="74" xfId="0" applyFont="1" applyBorder="1" applyAlignment="1">
      <alignment horizontal="left"/>
    </xf>
    <xf numFmtId="0" fontId="33" fillId="9" borderId="72" xfId="0" applyFont="1" applyFill="1" applyBorder="1" applyAlignment="1">
      <alignment horizontal="left" vertical="center"/>
    </xf>
    <xf numFmtId="0" fontId="33" fillId="9" borderId="73" xfId="0" applyFont="1" applyFill="1" applyBorder="1" applyAlignment="1">
      <alignment horizontal="left" vertical="center"/>
    </xf>
    <xf numFmtId="168" fontId="33" fillId="9" borderId="13" xfId="3" applyNumberFormat="1" applyFont="1" applyFill="1" applyBorder="1" applyAlignment="1">
      <alignment horizontal="center" vertical="center"/>
    </xf>
    <xf numFmtId="0" fontId="33" fillId="9" borderId="75" xfId="0" applyFont="1" applyFill="1" applyBorder="1" applyAlignment="1">
      <alignment horizontal="right" vertical="center"/>
    </xf>
    <xf numFmtId="167" fontId="11" fillId="0" borderId="76" xfId="0" applyNumberFormat="1" applyFont="1" applyBorder="1" applyAlignment="1">
      <alignment horizontal="center" vertical="center"/>
    </xf>
    <xf numFmtId="168" fontId="7" fillId="0" borderId="29" xfId="3" applyNumberFormat="1" applyFont="1" applyBorder="1" applyAlignment="1">
      <alignment horizontal="center" vertical="center" wrapText="1"/>
    </xf>
    <xf numFmtId="168" fontId="7" fillId="0" borderId="32" xfId="3" applyNumberFormat="1" applyFont="1" applyBorder="1" applyAlignment="1">
      <alignment horizontal="center" vertical="center" wrapText="1"/>
    </xf>
    <xf numFmtId="168" fontId="7" fillId="0" borderId="39" xfId="3" applyNumberFormat="1" applyFont="1" applyBorder="1" applyAlignment="1">
      <alignment horizontal="center" vertical="center" wrapText="1"/>
    </xf>
    <xf numFmtId="168" fontId="7" fillId="0" borderId="40" xfId="3" applyNumberFormat="1" applyFont="1" applyBorder="1" applyAlignment="1">
      <alignment horizontal="center" vertical="center" wrapText="1"/>
    </xf>
    <xf numFmtId="44" fontId="7" fillId="0" borderId="39" xfId="11" applyFont="1" applyBorder="1" applyAlignment="1">
      <alignment vertical="center" wrapText="1"/>
    </xf>
    <xf numFmtId="44" fontId="7" fillId="0" borderId="40" xfId="11" applyFont="1" applyBorder="1" applyAlignment="1">
      <alignment vertical="center" wrapText="1"/>
    </xf>
    <xf numFmtId="44" fontId="7" fillId="0" borderId="39" xfId="11" applyFont="1" applyBorder="1" applyAlignment="1">
      <alignment horizontal="center" vertical="center" wrapText="1"/>
    </xf>
    <xf numFmtId="44" fontId="7" fillId="0" borderId="40" xfId="11" applyFont="1" applyBorder="1" applyAlignment="1">
      <alignment horizontal="center" vertical="center" wrapText="1"/>
    </xf>
    <xf numFmtId="44" fontId="6" fillId="0" borderId="38" xfId="11" applyFont="1" applyBorder="1" applyAlignment="1">
      <alignment horizontal="center" vertical="center" wrapText="1"/>
    </xf>
    <xf numFmtId="44" fontId="6" fillId="0" borderId="41" xfId="11" applyFont="1" applyBorder="1" applyAlignment="1">
      <alignment horizontal="center" vertical="center" wrapText="1"/>
    </xf>
    <xf numFmtId="44" fontId="11" fillId="0" borderId="4" xfId="11" applyFont="1" applyBorder="1" applyAlignment="1">
      <alignment horizontal="center" vertical="center" wrapText="1"/>
    </xf>
    <xf numFmtId="166" fontId="10" fillId="0" borderId="32" xfId="11" applyNumberFormat="1" applyFont="1" applyBorder="1" applyAlignment="1">
      <alignment horizontal="center" vertical="center" wrapText="1"/>
    </xf>
    <xf numFmtId="166" fontId="11" fillId="0" borderId="37" xfId="11" applyNumberFormat="1" applyFont="1" applyBorder="1" applyAlignment="1">
      <alignment horizontal="center" vertical="center" wrapText="1"/>
    </xf>
    <xf numFmtId="166" fontId="10" fillId="0" borderId="41" xfId="11" applyNumberFormat="1" applyFont="1" applyBorder="1" applyAlignment="1">
      <alignment horizontal="center" vertical="center" wrapText="1"/>
    </xf>
    <xf numFmtId="167" fontId="11" fillId="0" borderId="4" xfId="11" applyNumberFormat="1" applyFont="1" applyBorder="1" applyAlignment="1">
      <alignment horizontal="center" vertical="center" wrapText="1"/>
    </xf>
    <xf numFmtId="167" fontId="11" fillId="0" borderId="37" xfId="11" applyNumberFormat="1" applyFont="1" applyBorder="1" applyAlignment="1">
      <alignment horizontal="center" vertical="center" wrapText="1"/>
    </xf>
    <xf numFmtId="44" fontId="11" fillId="0" borderId="76" xfId="11" applyFont="1" applyBorder="1" applyAlignment="1">
      <alignment vertical="center" wrapText="1"/>
    </xf>
    <xf numFmtId="43" fontId="11" fillId="0" borderId="13" xfId="3" applyFont="1" applyBorder="1" applyAlignment="1">
      <alignment vertical="center" wrapText="1"/>
    </xf>
    <xf numFmtId="43" fontId="11" fillId="0" borderId="75" xfId="3" applyFont="1" applyBorder="1" applyAlignment="1">
      <alignment vertical="center" wrapText="1"/>
    </xf>
    <xf numFmtId="168" fontId="11" fillId="0" borderId="4" xfId="3" applyNumberFormat="1" applyFont="1" applyBorder="1" applyAlignment="1">
      <alignment vertical="center" wrapText="1"/>
    </xf>
    <xf numFmtId="168" fontId="11" fillId="0" borderId="2" xfId="3" applyNumberFormat="1" applyFont="1" applyBorder="1" applyAlignment="1">
      <alignment vertical="center" wrapText="1"/>
    </xf>
    <xf numFmtId="168" fontId="11" fillId="0" borderId="37" xfId="3" applyNumberFormat="1" applyFont="1" applyBorder="1" applyAlignment="1">
      <alignment vertical="center" wrapText="1"/>
    </xf>
    <xf numFmtId="169" fontId="1" fillId="11" borderId="4" xfId="11" applyNumberFormat="1" applyFont="1" applyFill="1" applyBorder="1" applyAlignment="1">
      <alignment horizontal="center" vertical="center" wrapText="1"/>
    </xf>
    <xf numFmtId="169" fontId="1" fillId="12" borderId="2" xfId="11" applyNumberFormat="1" applyFont="1" applyFill="1" applyBorder="1" applyAlignment="1">
      <alignment horizontal="center" vertical="center" wrapText="1"/>
    </xf>
    <xf numFmtId="169" fontId="1" fillId="12" borderId="37" xfId="11" applyNumberFormat="1" applyFont="1" applyFill="1" applyBorder="1" applyAlignment="1">
      <alignment horizontal="center" vertical="center" wrapText="1"/>
    </xf>
    <xf numFmtId="169" fontId="1" fillId="11" borderId="18" xfId="11" applyNumberFormat="1" applyFont="1" applyFill="1" applyBorder="1" applyAlignment="1">
      <alignment horizontal="center"/>
    </xf>
    <xf numFmtId="169" fontId="1" fillId="12" borderId="6" xfId="11" applyNumberFormat="1" applyFont="1" applyFill="1" applyBorder="1" applyAlignment="1">
      <alignment horizontal="center"/>
    </xf>
    <xf numFmtId="169" fontId="1" fillId="12" borderId="24" xfId="11" applyNumberFormat="1" applyFont="1" applyFill="1" applyBorder="1" applyAlignment="1">
      <alignment horizontal="center"/>
    </xf>
    <xf numFmtId="169" fontId="1" fillId="11" borderId="4" xfId="11" applyNumberFormat="1" applyFont="1" applyFill="1" applyBorder="1" applyAlignment="1">
      <alignment horizontal="center"/>
    </xf>
    <xf numFmtId="169" fontId="1" fillId="11" borderId="29" xfId="11" applyNumberFormat="1" applyFont="1" applyFill="1" applyBorder="1" applyAlignment="1">
      <alignment horizontal="center" vertical="center" wrapText="1"/>
    </xf>
    <xf numFmtId="169" fontId="1" fillId="11" borderId="32" xfId="11" applyNumberFormat="1" applyFont="1" applyFill="1" applyBorder="1" applyAlignment="1">
      <alignment horizontal="center" vertical="center" wrapText="1"/>
    </xf>
    <xf numFmtId="169" fontId="1" fillId="12" borderId="39" xfId="11" applyNumberFormat="1" applyFont="1" applyFill="1" applyBorder="1" applyAlignment="1">
      <alignment horizontal="center" vertical="center" wrapText="1"/>
    </xf>
    <xf numFmtId="169" fontId="1" fillId="12" borderId="40" xfId="11" applyNumberFormat="1" applyFont="1" applyFill="1" applyBorder="1" applyAlignment="1">
      <alignment horizontal="center" vertical="center" wrapText="1"/>
    </xf>
    <xf numFmtId="169" fontId="1" fillId="12" borderId="38" xfId="11" applyNumberFormat="1" applyFont="1" applyFill="1" applyBorder="1" applyAlignment="1">
      <alignment horizontal="center" vertical="center" wrapText="1"/>
    </xf>
    <xf numFmtId="169" fontId="1" fillId="12" borderId="41" xfId="11" applyNumberFormat="1" applyFont="1" applyFill="1" applyBorder="1" applyAlignment="1">
      <alignment horizontal="center" vertical="center" wrapText="1"/>
    </xf>
    <xf numFmtId="169" fontId="11" fillId="0" borderId="4" xfId="11" applyNumberFormat="1" applyFont="1" applyBorder="1" applyAlignment="1">
      <alignment vertical="center" wrapText="1"/>
    </xf>
    <xf numFmtId="169" fontId="11" fillId="0" borderId="32" xfId="11" applyNumberFormat="1" applyFont="1" applyBorder="1" applyAlignment="1">
      <alignment vertical="center" wrapText="1"/>
    </xf>
    <xf numFmtId="169" fontId="11" fillId="0" borderId="2" xfId="11" applyNumberFormat="1" applyFont="1" applyBorder="1" applyAlignment="1">
      <alignment vertical="center" wrapText="1"/>
    </xf>
    <xf numFmtId="169" fontId="11" fillId="0" borderId="40" xfId="11" applyNumberFormat="1" applyFont="1" applyBorder="1" applyAlignment="1">
      <alignment vertical="center" wrapText="1"/>
    </xf>
    <xf numFmtId="169" fontId="11" fillId="0" borderId="37" xfId="11" applyNumberFormat="1" applyFont="1" applyBorder="1" applyAlignment="1">
      <alignment vertical="center" wrapText="1"/>
    </xf>
    <xf numFmtId="169" fontId="11" fillId="0" borderId="41" xfId="11" applyNumberFormat="1" applyFont="1" applyBorder="1" applyAlignment="1">
      <alignment vertical="center" wrapText="1"/>
    </xf>
    <xf numFmtId="169" fontId="11" fillId="0" borderId="4" xfId="11" applyNumberFormat="1" applyFont="1" applyBorder="1" applyAlignment="1">
      <alignment horizontal="center" vertical="center" wrapText="1"/>
    </xf>
    <xf numFmtId="169" fontId="11" fillId="0" borderId="32" xfId="11" applyNumberFormat="1" applyFont="1" applyBorder="1" applyAlignment="1">
      <alignment horizontal="center" vertical="center" wrapText="1"/>
    </xf>
    <xf numFmtId="169" fontId="11" fillId="0" borderId="2" xfId="11" applyNumberFormat="1" applyFont="1" applyBorder="1" applyAlignment="1">
      <alignment horizontal="center" vertical="center" wrapText="1"/>
    </xf>
    <xf numFmtId="169" fontId="11" fillId="0" borderId="40" xfId="11" applyNumberFormat="1" applyFont="1" applyBorder="1" applyAlignment="1">
      <alignment horizontal="center" vertical="center" wrapText="1"/>
    </xf>
    <xf numFmtId="169" fontId="11" fillId="0" borderId="37" xfId="11" applyNumberFormat="1" applyFont="1" applyBorder="1" applyAlignment="1">
      <alignment horizontal="center" vertical="center" wrapText="1"/>
    </xf>
    <xf numFmtId="169" fontId="11" fillId="0" borderId="41" xfId="11" applyNumberFormat="1" applyFont="1" applyBorder="1" applyAlignment="1">
      <alignment horizontal="center" vertical="center" wrapText="1"/>
    </xf>
    <xf numFmtId="168" fontId="11" fillId="0" borderId="4" xfId="3" applyNumberFormat="1" applyFont="1" applyBorder="1" applyAlignment="1">
      <alignment horizontal="center" vertical="center" wrapText="1"/>
    </xf>
    <xf numFmtId="168" fontId="11" fillId="0" borderId="2" xfId="3" applyNumberFormat="1" applyFont="1" applyBorder="1" applyAlignment="1">
      <alignment horizontal="center" vertical="center" wrapText="1"/>
    </xf>
    <xf numFmtId="168" fontId="11" fillId="0" borderId="37" xfId="3" applyNumberFormat="1" applyFont="1" applyBorder="1" applyAlignment="1">
      <alignment horizontal="center" vertical="center" wrapText="1"/>
    </xf>
    <xf numFmtId="169" fontId="11" fillId="0" borderId="32" xfId="11" applyNumberFormat="1" applyFont="1" applyBorder="1"/>
    <xf numFmtId="169" fontId="11" fillId="0" borderId="40" xfId="11" applyNumberFormat="1" applyFont="1" applyBorder="1"/>
    <xf numFmtId="169" fontId="11" fillId="0" borderId="41" xfId="11" applyNumberFormat="1" applyFont="1" applyBorder="1"/>
    <xf numFmtId="170" fontId="11" fillId="0" borderId="4" xfId="0" applyNumberFormat="1" applyFont="1" applyBorder="1"/>
    <xf numFmtId="170" fontId="11" fillId="0" borderId="32" xfId="0" applyNumberFormat="1" applyFont="1" applyBorder="1"/>
    <xf numFmtId="170" fontId="11" fillId="0" borderId="2" xfId="0" applyNumberFormat="1" applyFont="1" applyBorder="1"/>
    <xf numFmtId="170" fontId="11" fillId="0" borderId="40" xfId="0" applyNumberFormat="1" applyFont="1" applyBorder="1"/>
    <xf numFmtId="170" fontId="11" fillId="0" borderId="37" xfId="0" applyNumberFormat="1" applyFont="1" applyBorder="1"/>
    <xf numFmtId="170" fontId="11" fillId="0" borderId="41" xfId="0" applyNumberFormat="1" applyFont="1" applyBorder="1"/>
    <xf numFmtId="0" fontId="5" fillId="7" borderId="37" xfId="3" applyNumberFormat="1" applyFont="1" applyFill="1" applyBorder="1" applyAlignment="1">
      <alignment horizontal="center" vertical="center" wrapText="1"/>
    </xf>
    <xf numFmtId="0" fontId="5" fillId="7" borderId="25" xfId="3" applyNumberFormat="1" applyFont="1" applyFill="1" applyBorder="1" applyAlignment="1">
      <alignment horizontal="center" vertical="center" wrapText="1"/>
    </xf>
    <xf numFmtId="0" fontId="5" fillId="7" borderId="24" xfId="3" applyNumberFormat="1" applyFont="1" applyFill="1" applyBorder="1" applyAlignment="1">
      <alignment horizontal="center" vertical="center" wrapText="1"/>
    </xf>
    <xf numFmtId="0" fontId="5" fillId="3" borderId="4" xfId="3" applyNumberFormat="1" applyFont="1" applyFill="1" applyBorder="1" applyAlignment="1">
      <alignment horizontal="center" vertical="center" wrapText="1"/>
    </xf>
    <xf numFmtId="0" fontId="5" fillId="3" borderId="75" xfId="2" applyFont="1" applyBorder="1" applyAlignment="1">
      <alignment horizontal="center" vertical="center" wrapText="1"/>
    </xf>
    <xf numFmtId="0" fontId="5" fillId="5" borderId="75" xfId="5" applyFont="1" applyBorder="1" applyAlignment="1">
      <alignment horizontal="center" vertical="center" wrapText="1"/>
    </xf>
    <xf numFmtId="0" fontId="5" fillId="7" borderId="75" xfId="7" applyFont="1" applyBorder="1" applyAlignment="1">
      <alignment horizontal="center" vertical="center" wrapText="1"/>
    </xf>
    <xf numFmtId="0" fontId="5" fillId="7" borderId="76" xfId="7" applyFont="1" applyBorder="1" applyAlignment="1">
      <alignment horizontal="center" vertical="center" wrapText="1"/>
    </xf>
    <xf numFmtId="0" fontId="5" fillId="3" borderId="21" xfId="3" applyNumberFormat="1" applyFont="1" applyFill="1" applyBorder="1" applyAlignment="1">
      <alignment horizontal="center" vertical="center" wrapText="1"/>
    </xf>
    <xf numFmtId="0" fontId="5" fillId="3" borderId="18" xfId="3" applyNumberFormat="1" applyFont="1" applyFill="1" applyBorder="1" applyAlignment="1">
      <alignment horizontal="center" vertical="center" wrapText="1"/>
    </xf>
    <xf numFmtId="0" fontId="14" fillId="2" borderId="13" xfId="1" applyFont="1" applyBorder="1" applyAlignment="1">
      <alignment horizontal="center" vertical="center"/>
    </xf>
    <xf numFmtId="0" fontId="14" fillId="2" borderId="75" xfId="1" applyFont="1" applyBorder="1" applyAlignment="1">
      <alignment horizontal="center" vertical="center"/>
    </xf>
    <xf numFmtId="0" fontId="14" fillId="2" borderId="76" xfId="1" applyFont="1" applyBorder="1" applyAlignment="1">
      <alignment horizontal="center" vertical="center"/>
    </xf>
    <xf numFmtId="0" fontId="14" fillId="7" borderId="39" xfId="7" applyFont="1" applyBorder="1" applyAlignment="1">
      <alignment horizontal="center" vertical="center" wrapText="1"/>
    </xf>
    <xf numFmtId="0" fontId="14" fillId="7" borderId="38" xfId="7" applyFont="1" applyBorder="1" applyAlignment="1">
      <alignment horizontal="center" vertical="center" wrapText="1"/>
    </xf>
    <xf numFmtId="0" fontId="10" fillId="0" borderId="37" xfId="0" applyFont="1" applyBorder="1" applyAlignment="1">
      <alignment horizontal="center" vertical="center" wrapText="1"/>
    </xf>
    <xf numFmtId="14" fontId="10" fillId="0" borderId="37" xfId="0" applyNumberFormat="1" applyFont="1" applyBorder="1" applyAlignment="1">
      <alignment horizontal="center" vertical="center" wrapText="1"/>
    </xf>
    <xf numFmtId="0" fontId="14" fillId="7" borderId="29" xfId="7" applyFont="1" applyBorder="1" applyAlignment="1">
      <alignment horizontal="center" vertical="center" wrapText="1"/>
    </xf>
    <xf numFmtId="14" fontId="10" fillId="0" borderId="4" xfId="0" applyNumberFormat="1" applyFont="1" applyBorder="1" applyAlignment="1">
      <alignment horizontal="center" vertical="center" wrapText="1"/>
    </xf>
    <xf numFmtId="0" fontId="5" fillId="7" borderId="27" xfId="7" applyFont="1" applyBorder="1" applyAlignment="1">
      <alignment horizontal="center" vertical="center" wrapText="1"/>
    </xf>
    <xf numFmtId="0" fontId="5" fillId="7" borderId="28" xfId="7" applyFont="1" applyBorder="1" applyAlignment="1">
      <alignment horizontal="center" vertical="center" wrapText="1"/>
    </xf>
    <xf numFmtId="1" fontId="11" fillId="0" borderId="40" xfId="10" applyNumberFormat="1" applyFont="1" applyBorder="1" applyAlignment="1">
      <alignment horizontal="center" vertical="center"/>
    </xf>
    <xf numFmtId="0" fontId="11" fillId="0" borderId="37" xfId="0" applyFont="1" applyBorder="1" applyAlignment="1">
      <alignment horizontal="center" vertical="center"/>
    </xf>
    <xf numFmtId="1" fontId="11" fillId="0" borderId="41" xfId="10" applyNumberFormat="1" applyFont="1" applyBorder="1" applyAlignment="1">
      <alignment horizontal="center" vertical="center"/>
    </xf>
    <xf numFmtId="0" fontId="5" fillId="12" borderId="27" xfId="14" applyFont="1" applyBorder="1" applyAlignment="1">
      <alignment horizontal="center" vertical="center"/>
    </xf>
    <xf numFmtId="0" fontId="5" fillId="12" borderId="31" xfId="14" applyFont="1" applyBorder="1" applyAlignment="1">
      <alignment horizontal="center" vertical="center"/>
    </xf>
    <xf numFmtId="17" fontId="33" fillId="9" borderId="29" xfId="0" applyNumberFormat="1" applyFont="1" applyFill="1" applyBorder="1" applyAlignment="1">
      <alignment horizontal="center" vertical="center"/>
    </xf>
    <xf numFmtId="1" fontId="11" fillId="0" borderId="32" xfId="10" applyNumberFormat="1" applyFont="1" applyBorder="1" applyAlignment="1">
      <alignment horizontal="center" vertical="center"/>
    </xf>
    <xf numFmtId="0" fontId="6" fillId="0" borderId="40" xfId="0" applyFont="1" applyBorder="1" applyAlignment="1">
      <alignment horizontal="left" vertical="center" wrapText="1"/>
    </xf>
    <xf numFmtId="0" fontId="6" fillId="0" borderId="37" xfId="0" applyFont="1" applyBorder="1" applyAlignment="1">
      <alignment horizontal="left" vertical="center" wrapText="1"/>
    </xf>
    <xf numFmtId="0" fontId="6" fillId="0" borderId="41" xfId="0" applyFont="1" applyBorder="1" applyAlignment="1">
      <alignment horizontal="left" vertical="center" wrapText="1"/>
    </xf>
    <xf numFmtId="0" fontId="6" fillId="0" borderId="4" xfId="0" applyFont="1" applyBorder="1" applyAlignment="1">
      <alignment horizontal="left" vertical="center" wrapText="1"/>
    </xf>
    <xf numFmtId="0" fontId="6" fillId="0" borderId="32" xfId="0" applyFont="1" applyBorder="1" applyAlignment="1">
      <alignment horizontal="left" vertical="center" wrapText="1"/>
    </xf>
    <xf numFmtId="0" fontId="41" fillId="12" borderId="28" xfId="14" applyFont="1" applyBorder="1" applyAlignment="1">
      <alignment horizontal="center" vertical="center" wrapText="1"/>
    </xf>
    <xf numFmtId="0" fontId="41" fillId="12" borderId="31" xfId="14" applyFont="1" applyBorder="1" applyAlignment="1">
      <alignment horizontal="center" vertical="center" wrapText="1"/>
    </xf>
    <xf numFmtId="0" fontId="41" fillId="12" borderId="36" xfId="14" applyFont="1" applyBorder="1" applyAlignment="1">
      <alignment horizontal="center" vertical="center" wrapText="1"/>
    </xf>
    <xf numFmtId="0" fontId="6" fillId="0" borderId="21" xfId="0" applyFont="1" applyBorder="1" applyAlignment="1">
      <alignment horizontal="left" vertical="center" wrapText="1"/>
    </xf>
    <xf numFmtId="0" fontId="6" fillId="0" borderId="5" xfId="0" applyFont="1" applyBorder="1" applyAlignment="1">
      <alignment horizontal="left" vertical="center" wrapText="1"/>
    </xf>
    <xf numFmtId="0" fontId="6" fillId="0" borderId="25" xfId="0" applyFont="1" applyBorder="1" applyAlignment="1">
      <alignment horizontal="left" vertical="center" wrapText="1"/>
    </xf>
    <xf numFmtId="0" fontId="41" fillId="12" borderId="30" xfId="14" applyFont="1" applyBorder="1" applyAlignment="1">
      <alignment horizontal="left" vertical="center" wrapText="1"/>
    </xf>
    <xf numFmtId="0" fontId="14" fillId="12" borderId="13" xfId="14" applyFont="1" applyBorder="1" applyAlignment="1">
      <alignment horizontal="left" vertical="center" wrapText="1"/>
    </xf>
    <xf numFmtId="0" fontId="14" fillId="12" borderId="75" xfId="14" applyFont="1" applyBorder="1" applyAlignment="1">
      <alignment horizontal="left" vertical="center" wrapText="1"/>
    </xf>
    <xf numFmtId="0" fontId="14" fillId="12" borderId="76" xfId="14" applyFont="1" applyBorder="1" applyAlignment="1">
      <alignment horizontal="left" vertical="center" wrapText="1"/>
    </xf>
    <xf numFmtId="0" fontId="1" fillId="10" borderId="2" xfId="12" applyBorder="1" applyAlignment="1">
      <alignment horizontal="center" vertical="center" wrapText="1"/>
    </xf>
    <xf numFmtId="0" fontId="1" fillId="10" borderId="40" xfId="12" applyBorder="1" applyAlignment="1">
      <alignment horizontal="left" vertical="center" wrapText="1"/>
    </xf>
    <xf numFmtId="0" fontId="1" fillId="10" borderId="37" xfId="12" applyBorder="1" applyAlignment="1">
      <alignment horizontal="left" vertical="center" wrapText="1"/>
    </xf>
    <xf numFmtId="0" fontId="1" fillId="10" borderId="37" xfId="12" applyBorder="1" applyAlignment="1">
      <alignment horizontal="center" vertical="center" wrapText="1"/>
    </xf>
    <xf numFmtId="0" fontId="1" fillId="10" borderId="41" xfId="12" applyBorder="1" applyAlignment="1">
      <alignment horizontal="left" vertical="center" wrapText="1"/>
    </xf>
    <xf numFmtId="0" fontId="40" fillId="19" borderId="4" xfId="0" applyFont="1" applyFill="1" applyBorder="1" applyAlignment="1">
      <alignment horizontal="left" vertical="center" wrapText="1"/>
    </xf>
    <xf numFmtId="0" fontId="40" fillId="19" borderId="32" xfId="0" applyFont="1" applyFill="1" applyBorder="1" applyAlignment="1">
      <alignment horizontal="left" vertical="center" wrapText="1"/>
    </xf>
    <xf numFmtId="0" fontId="36" fillId="18" borderId="28" xfId="15" applyFont="1" applyFill="1" applyBorder="1" applyAlignment="1">
      <alignment horizontal="center" vertical="center" wrapText="1"/>
    </xf>
    <xf numFmtId="0" fontId="36" fillId="18" borderId="31" xfId="15" applyFont="1" applyFill="1" applyBorder="1" applyAlignment="1">
      <alignment horizontal="center" vertical="center" wrapText="1"/>
    </xf>
    <xf numFmtId="0" fontId="36" fillId="18" borderId="36" xfId="15" applyFont="1" applyFill="1" applyBorder="1" applyAlignment="1">
      <alignment horizontal="center" vertical="center" wrapText="1"/>
    </xf>
    <xf numFmtId="0" fontId="40" fillId="19" borderId="21" xfId="0" applyFont="1" applyFill="1" applyBorder="1" applyAlignment="1">
      <alignment horizontal="left" vertical="center" wrapText="1"/>
    </xf>
    <xf numFmtId="0" fontId="1" fillId="10" borderId="5" xfId="12" applyBorder="1" applyAlignment="1">
      <alignment horizontal="left" vertical="center" wrapText="1"/>
    </xf>
    <xf numFmtId="0" fontId="1" fillId="10" borderId="25" xfId="12" applyBorder="1" applyAlignment="1">
      <alignment horizontal="left" vertical="center" wrapText="1"/>
    </xf>
    <xf numFmtId="0" fontId="36" fillId="18" borderId="30" xfId="15" applyFont="1" applyFill="1" applyBorder="1" applyAlignment="1">
      <alignment horizontal="center" vertical="center" wrapText="1"/>
    </xf>
    <xf numFmtId="0" fontId="40" fillId="19" borderId="13" xfId="0" applyFont="1" applyFill="1" applyBorder="1" applyAlignment="1">
      <alignment horizontal="left" vertical="center" wrapText="1"/>
    </xf>
    <xf numFmtId="0" fontId="14" fillId="10" borderId="75" xfId="12" applyFont="1" applyBorder="1" applyAlignment="1">
      <alignment horizontal="left" vertical="center" wrapText="1"/>
    </xf>
    <xf numFmtId="0" fontId="14" fillId="10" borderId="76" xfId="12" applyFont="1" applyBorder="1" applyAlignment="1">
      <alignment horizontal="left" vertical="center" wrapText="1"/>
    </xf>
    <xf numFmtId="49" fontId="43" fillId="15" borderId="45" xfId="0" applyNumberFormat="1" applyFont="1" applyFill="1" applyBorder="1" applyAlignment="1">
      <alignment horizontal="center" vertical="center"/>
    </xf>
    <xf numFmtId="49" fontId="43" fillId="15" borderId="57" xfId="0" applyNumberFormat="1" applyFont="1" applyFill="1" applyBorder="1" applyAlignment="1">
      <alignment horizontal="center" vertical="center"/>
    </xf>
    <xf numFmtId="49" fontId="43" fillId="16" borderId="45" xfId="0" applyNumberFormat="1" applyFont="1" applyFill="1" applyBorder="1" applyAlignment="1">
      <alignment horizontal="center" vertical="center"/>
    </xf>
    <xf numFmtId="165" fontId="43" fillId="16" borderId="57" xfId="0" applyNumberFormat="1" applyFont="1" applyFill="1" applyBorder="1" applyAlignment="1">
      <alignment horizontal="center" vertical="center"/>
    </xf>
    <xf numFmtId="14" fontId="43" fillId="15" borderId="45" xfId="0" applyNumberFormat="1" applyFont="1" applyFill="1" applyBorder="1" applyAlignment="1">
      <alignment horizontal="center" vertical="center"/>
    </xf>
    <xf numFmtId="14" fontId="43" fillId="15" borderId="46" xfId="0" applyNumberFormat="1" applyFont="1" applyFill="1" applyBorder="1" applyAlignment="1">
      <alignment horizontal="center" vertical="center"/>
    </xf>
    <xf numFmtId="49" fontId="43" fillId="16" borderId="46" xfId="0" applyNumberFormat="1" applyFont="1" applyFill="1" applyBorder="1" applyAlignment="1">
      <alignment horizontal="center" vertical="center"/>
    </xf>
    <xf numFmtId="44" fontId="1" fillId="12" borderId="80" xfId="11" applyFont="1" applyFill="1" applyBorder="1" applyAlignment="1">
      <alignment horizontal="center"/>
    </xf>
    <xf numFmtId="44" fontId="1" fillId="12" borderId="81" xfId="11" applyFont="1" applyFill="1" applyBorder="1" applyAlignment="1">
      <alignment horizontal="center"/>
    </xf>
    <xf numFmtId="44" fontId="1" fillId="12" borderId="82" xfId="11" applyFont="1" applyFill="1" applyBorder="1" applyAlignment="1">
      <alignment horizontal="center"/>
    </xf>
    <xf numFmtId="0" fontId="15" fillId="0" borderId="0" xfId="0" applyFont="1" applyAlignment="1">
      <alignment horizontal="center" vertical="center"/>
    </xf>
    <xf numFmtId="0" fontId="15" fillId="0" borderId="35" xfId="0" applyFont="1" applyBorder="1" applyAlignment="1">
      <alignment horizontal="center" vertical="center"/>
    </xf>
    <xf numFmtId="0" fontId="48" fillId="6" borderId="17" xfId="6" applyFont="1" applyBorder="1" applyAlignment="1">
      <alignment horizontal="center" vertical="center" wrapText="1"/>
    </xf>
    <xf numFmtId="0" fontId="48" fillId="6" borderId="19" xfId="6" applyFont="1" applyBorder="1" applyAlignment="1">
      <alignment horizontal="center" vertical="center" wrapText="1"/>
    </xf>
    <xf numFmtId="0" fontId="32" fillId="9" borderId="11" xfId="0" applyFont="1" applyFill="1" applyBorder="1" applyAlignment="1">
      <alignment horizontal="center" vertical="center"/>
    </xf>
    <xf numFmtId="0" fontId="32" fillId="9" borderId="33" xfId="0" applyFont="1" applyFill="1" applyBorder="1" applyAlignment="1">
      <alignment horizontal="center" vertical="center"/>
    </xf>
    <xf numFmtId="0" fontId="17" fillId="0" borderId="0" xfId="0" applyFont="1" applyAlignment="1">
      <alignment horizontal="left" wrapText="1"/>
    </xf>
    <xf numFmtId="0" fontId="7" fillId="0" borderId="0" xfId="0" applyFont="1" applyAlignment="1">
      <alignment horizontal="center"/>
    </xf>
    <xf numFmtId="0" fontId="14" fillId="0" borderId="0" xfId="0" applyFont="1" applyAlignment="1">
      <alignment horizontal="center"/>
    </xf>
    <xf numFmtId="0" fontId="5" fillId="5" borderId="16" xfId="5" applyFont="1" applyBorder="1" applyAlignment="1">
      <alignment horizontal="center" vertical="center"/>
    </xf>
    <xf numFmtId="0" fontId="5" fillId="5" borderId="15" xfId="5" applyFont="1" applyBorder="1" applyAlignment="1">
      <alignment horizontal="center" vertical="center"/>
    </xf>
    <xf numFmtId="0" fontId="5" fillId="5" borderId="26" xfId="5" applyFont="1" applyBorder="1" applyAlignment="1">
      <alignment horizontal="center" vertical="center"/>
    </xf>
    <xf numFmtId="0" fontId="5" fillId="5" borderId="22" xfId="5" applyFont="1" applyBorder="1" applyAlignment="1">
      <alignment horizontal="center" vertical="center"/>
    </xf>
    <xf numFmtId="0" fontId="5" fillId="5" borderId="18" xfId="5" applyFont="1" applyBorder="1" applyAlignment="1">
      <alignment horizontal="center" vertical="center"/>
    </xf>
    <xf numFmtId="0" fontId="5" fillId="5" borderId="21" xfId="5" applyFont="1" applyBorder="1" applyAlignment="1">
      <alignment horizontal="center" vertical="center"/>
    </xf>
    <xf numFmtId="0" fontId="5" fillId="7" borderId="16" xfId="7" applyFont="1" applyBorder="1" applyAlignment="1">
      <alignment horizontal="center" vertical="center"/>
    </xf>
    <xf numFmtId="0" fontId="5" fillId="7" borderId="15" xfId="7" applyFont="1" applyBorder="1" applyAlignment="1">
      <alignment horizontal="center" vertical="center"/>
    </xf>
    <xf numFmtId="0" fontId="5" fillId="7" borderId="26" xfId="7" applyFont="1" applyBorder="1" applyAlignment="1">
      <alignment horizontal="center" vertical="center"/>
    </xf>
    <xf numFmtId="0" fontId="5" fillId="7" borderId="22" xfId="7" applyFont="1" applyBorder="1" applyAlignment="1">
      <alignment horizontal="center" vertical="center"/>
    </xf>
    <xf numFmtId="0" fontId="5" fillId="7" borderId="18" xfId="7" applyFont="1" applyBorder="1" applyAlignment="1">
      <alignment horizontal="center" vertical="center"/>
    </xf>
    <xf numFmtId="0" fontId="5" fillId="7" borderId="21" xfId="7" applyFont="1" applyBorder="1" applyAlignment="1">
      <alignment horizontal="center" vertical="center"/>
    </xf>
    <xf numFmtId="0" fontId="13" fillId="6" borderId="6" xfId="6" applyFont="1" applyBorder="1" applyAlignment="1">
      <alignment horizontal="center"/>
    </xf>
    <xf numFmtId="0" fontId="13" fillId="6" borderId="20" xfId="6" applyFont="1" applyBorder="1" applyAlignment="1">
      <alignment horizontal="center"/>
    </xf>
    <xf numFmtId="0" fontId="13" fillId="6" borderId="5" xfId="6" applyFont="1" applyBorder="1" applyAlignment="1">
      <alignment horizontal="center"/>
    </xf>
    <xf numFmtId="0" fontId="5" fillId="3" borderId="9" xfId="2" applyFont="1" applyBorder="1" applyAlignment="1">
      <alignment horizontal="center" vertical="center" wrapText="1"/>
    </xf>
    <xf numFmtId="0" fontId="5" fillId="3" borderId="10" xfId="2" applyFont="1" applyBorder="1" applyAlignment="1">
      <alignment horizontal="center" vertical="center" wrapText="1"/>
    </xf>
    <xf numFmtId="0" fontId="5" fillId="3" borderId="13" xfId="2" applyFont="1" applyBorder="1" applyAlignment="1">
      <alignment horizontal="center" vertical="center" wrapText="1"/>
    </xf>
    <xf numFmtId="0" fontId="5" fillId="5" borderId="14" xfId="5" applyFont="1" applyBorder="1" applyAlignment="1">
      <alignment horizontal="center" vertical="center" wrapText="1"/>
    </xf>
    <xf numFmtId="0" fontId="5" fillId="5" borderId="10" xfId="5" applyFont="1" applyBorder="1" applyAlignment="1">
      <alignment horizontal="center" vertical="center" wrapText="1"/>
    </xf>
    <xf numFmtId="0" fontId="5" fillId="5" borderId="13" xfId="5" applyFont="1" applyBorder="1" applyAlignment="1">
      <alignment horizontal="center" vertical="center" wrapText="1"/>
    </xf>
    <xf numFmtId="0" fontId="5" fillId="7" borderId="14" xfId="7" applyFont="1" applyBorder="1" applyAlignment="1">
      <alignment horizontal="center" vertical="center" wrapText="1"/>
    </xf>
    <xf numFmtId="0" fontId="5" fillId="7" borderId="10" xfId="7" applyFont="1" applyBorder="1" applyAlignment="1">
      <alignment horizontal="center" vertical="center" wrapText="1"/>
    </xf>
    <xf numFmtId="0" fontId="10" fillId="0" borderId="37"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40" xfId="0" applyFont="1" applyBorder="1" applyAlignment="1">
      <alignment horizontal="center" vertical="center" wrapText="1"/>
    </xf>
    <xf numFmtId="0" fontId="5" fillId="5" borderId="75" xfId="5" applyFont="1" applyBorder="1" applyAlignment="1">
      <alignment horizontal="center" vertical="center" wrapText="1"/>
    </xf>
    <xf numFmtId="0" fontId="5" fillId="7" borderId="75" xfId="7" applyFont="1" applyBorder="1" applyAlignment="1">
      <alignment horizontal="center" vertical="center" wrapText="1"/>
    </xf>
    <xf numFmtId="0" fontId="5" fillId="7" borderId="76" xfId="7" applyFont="1" applyBorder="1" applyAlignment="1">
      <alignment horizontal="center" vertical="center" wrapText="1"/>
    </xf>
    <xf numFmtId="0" fontId="5" fillId="7" borderId="28" xfId="7" applyFont="1" applyBorder="1" applyAlignment="1">
      <alignment horizontal="center" vertical="center" wrapText="1"/>
    </xf>
    <xf numFmtId="0" fontId="5" fillId="7" borderId="31" xfId="7" applyFont="1" applyBorder="1" applyAlignment="1">
      <alignment horizontal="center" vertical="center" wrapText="1"/>
    </xf>
    <xf numFmtId="0" fontId="10" fillId="0" borderId="4" xfId="0" applyFont="1" applyBorder="1" applyAlignment="1">
      <alignment horizontal="center" vertical="center" wrapText="1"/>
    </xf>
    <xf numFmtId="0" fontId="10" fillId="0" borderId="32" xfId="0" applyFont="1" applyBorder="1" applyAlignment="1">
      <alignment horizontal="center" vertical="center" wrapText="1"/>
    </xf>
    <xf numFmtId="0" fontId="5" fillId="3" borderId="75" xfId="2" applyFont="1" applyBorder="1" applyAlignment="1">
      <alignment horizontal="center" vertical="center" wrapText="1"/>
    </xf>
    <xf numFmtId="0" fontId="49" fillId="0" borderId="0" xfId="0" applyFont="1" applyAlignment="1">
      <alignment horizontal="center"/>
    </xf>
    <xf numFmtId="0" fontId="46" fillId="15" borderId="50" xfId="0" applyFont="1" applyFill="1" applyBorder="1" applyAlignment="1">
      <alignment horizontal="center" vertical="center"/>
    </xf>
    <xf numFmtId="0" fontId="45" fillId="15" borderId="52" xfId="0" applyFont="1" applyFill="1" applyBorder="1" applyAlignment="1">
      <alignment horizontal="center" vertical="center"/>
    </xf>
    <xf numFmtId="0" fontId="45" fillId="15" borderId="67" xfId="0" applyFont="1" applyFill="1" applyBorder="1" applyAlignment="1">
      <alignment horizontal="center" vertical="center"/>
    </xf>
    <xf numFmtId="0" fontId="45" fillId="15" borderId="48" xfId="0" applyFont="1" applyFill="1" applyBorder="1" applyAlignment="1">
      <alignment horizontal="center" vertical="center"/>
    </xf>
    <xf numFmtId="0" fontId="45" fillId="15" borderId="0" xfId="0" applyFont="1" applyFill="1" applyAlignment="1">
      <alignment horizontal="center" vertical="center"/>
    </xf>
    <xf numFmtId="0" fontId="45" fillId="15" borderId="61" xfId="0" applyFont="1" applyFill="1" applyBorder="1" applyAlignment="1">
      <alignment horizontal="center" vertical="center"/>
    </xf>
    <xf numFmtId="0" fontId="45" fillId="15" borderId="44" xfId="0" applyFont="1" applyFill="1" applyBorder="1" applyAlignment="1">
      <alignment horizontal="center" vertical="center"/>
    </xf>
    <xf numFmtId="0" fontId="45" fillId="15" borderId="68" xfId="0" applyFont="1" applyFill="1" applyBorder="1" applyAlignment="1">
      <alignment horizontal="center" vertical="center"/>
    </xf>
    <xf numFmtId="0" fontId="45" fillId="15" borderId="69" xfId="0" applyFont="1" applyFill="1" applyBorder="1" applyAlignment="1">
      <alignment horizontal="center" vertical="center"/>
    </xf>
    <xf numFmtId="49" fontId="43" fillId="16" borderId="52" xfId="0" applyNumberFormat="1" applyFont="1" applyFill="1" applyBorder="1" applyAlignment="1">
      <alignment horizontal="center" vertical="center"/>
    </xf>
    <xf numFmtId="49" fontId="43" fillId="16" borderId="67" xfId="0" applyNumberFormat="1" applyFont="1" applyFill="1" applyBorder="1" applyAlignment="1">
      <alignment horizontal="center" vertical="center"/>
    </xf>
    <xf numFmtId="49" fontId="43" fillId="16" borderId="0" xfId="0" applyNumberFormat="1" applyFont="1" applyFill="1" applyAlignment="1">
      <alignment horizontal="center" vertical="center"/>
    </xf>
    <xf numFmtId="49" fontId="43" fillId="16" borderId="61" xfId="0" applyNumberFormat="1" applyFont="1" applyFill="1" applyBorder="1" applyAlignment="1">
      <alignment horizontal="center" vertical="center"/>
    </xf>
    <xf numFmtId="49" fontId="43" fillId="16" borderId="70" xfId="0" applyNumberFormat="1" applyFont="1" applyFill="1" applyBorder="1" applyAlignment="1">
      <alignment horizontal="center" vertical="center"/>
    </xf>
    <xf numFmtId="49" fontId="43" fillId="16" borderId="71" xfId="0" applyNumberFormat="1" applyFont="1" applyFill="1" applyBorder="1" applyAlignment="1">
      <alignment horizontal="center" vertical="center"/>
    </xf>
  </cellXfs>
  <cellStyles count="16">
    <cellStyle name="20 % - Accent1" xfId="12" builtinId="30"/>
    <cellStyle name="20 % - Accent2" xfId="13" builtinId="34"/>
    <cellStyle name="20 % - Accent3" xfId="5" builtinId="38"/>
    <cellStyle name="20 % - Accent4" xfId="14" builtinId="42"/>
    <cellStyle name="20 % - Accent5" xfId="7" builtinId="46"/>
    <cellStyle name="20 % - Accent6" xfId="2" builtinId="50"/>
    <cellStyle name="40 % - Accent4" xfId="6" builtinId="43"/>
    <cellStyle name="40 % - Accent5" xfId="8" builtinId="47"/>
    <cellStyle name="Milliers" xfId="3" builtinId="3"/>
    <cellStyle name="Monétaire" xfId="11" builtinId="4"/>
    <cellStyle name="Normal" xfId="0" builtinId="0"/>
    <cellStyle name="Normal 2" xfId="15" xr:uid="{F94EB80B-F652-4AB8-ABCF-DF2F8BD95933}"/>
    <cellStyle name="Pourcentage" xfId="10" builtinId="5"/>
    <cellStyle name="Satisfaisant" xfId="4" builtinId="26"/>
    <cellStyle name="Sortie" xfId="1" builtinId="21"/>
    <cellStyle name="Style 1" xfId="9" xr:uid="{28435407-DCCC-4857-A92B-1006E688D6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Evolution</a:t>
            </a:r>
            <a:r>
              <a:rPr lang="fr-FR" baseline="0"/>
              <a:t> du ROI Annuel</a:t>
            </a:r>
          </a:p>
          <a:p>
            <a:pPr>
              <a:defRPr/>
            </a:pPr>
            <a:r>
              <a:rPr lang="fr-FR" baseline="0"/>
              <a:t>pour les Scénarios NC6 /NC12</a:t>
            </a:r>
            <a:endParaRPr lang="fr-F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tx>
            <c:strRef>
              <c:f>'Chiffrage et Rentabilité'!$H$261</c:f>
              <c:strCache>
                <c:ptCount val="1"/>
                <c:pt idx="0">
                  <c:v>ROI par année (NC6)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'Chiffrage et Rentabilité'!$B$262:$B$272</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'Chiffrage et Rentabilité'!$H$262:$H$272</c:f>
              <c:numCache>
                <c:formatCode>_(* #,##0.00_);_(* \(#,##0.00\);_(* "-"??_);_(@_)</c:formatCode>
                <c:ptCount val="11"/>
                <c:pt idx="0">
                  <c:v>0.49731855877077041</c:v>
                </c:pt>
                <c:pt idx="1">
                  <c:v>1.25617202796914</c:v>
                </c:pt>
                <c:pt idx="2">
                  <c:v>1.8605302105858592</c:v>
                </c:pt>
                <c:pt idx="3">
                  <c:v>2.2546528834053889</c:v>
                </c:pt>
                <c:pt idx="4">
                  <c:v>2.4913512425529891</c:v>
                </c:pt>
                <c:pt idx="5">
                  <c:v>2.6126644992425589</c:v>
                </c:pt>
                <c:pt idx="6">
                  <c:v>2.7136126048681817</c:v>
                </c:pt>
                <c:pt idx="7">
                  <c:v>2.7824524595806075</c:v>
                </c:pt>
                <c:pt idx="8">
                  <c:v>2.8413027376315108</c:v>
                </c:pt>
                <c:pt idx="9">
                  <c:v>2.8817115741752795</c:v>
                </c:pt>
                <c:pt idx="10">
                  <c:v>2.9177084088352321</c:v>
                </c:pt>
              </c:numCache>
            </c:numRef>
          </c:val>
          <c:extLst>
            <c:ext xmlns:c16="http://schemas.microsoft.com/office/drawing/2014/chart" uri="{C3380CC4-5D6E-409C-BE32-E72D297353CC}">
              <c16:uniqueId val="{00000000-7B7F-4713-98A2-63CEFB005B02}"/>
            </c:ext>
          </c:extLst>
        </c:ser>
        <c:ser>
          <c:idx val="1"/>
          <c:order val="1"/>
          <c:tx>
            <c:strRef>
              <c:f>'Chiffrage et Rentabilité'!$I$261</c:f>
              <c:strCache>
                <c:ptCount val="1"/>
                <c:pt idx="0">
                  <c:v>ROI (NC12)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'Chiffrage et Rentabilité'!$B$262:$B$272</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'Chiffrage et Rentabilité'!$I$262:$I$272</c:f>
              <c:numCache>
                <c:formatCode>_(* #,##0.00_);_(* \(#,##0.00\);_(* "-"??_);_(@_)</c:formatCode>
                <c:ptCount val="11"/>
                <c:pt idx="0">
                  <c:v>0.49721682270754802</c:v>
                </c:pt>
                <c:pt idx="1">
                  <c:v>1.2555231421421849</c:v>
                </c:pt>
                <c:pt idx="2">
                  <c:v>1.8590898387971502</c:v>
                </c:pt>
                <c:pt idx="3">
                  <c:v>2.2525239932252208</c:v>
                </c:pt>
                <c:pt idx="4">
                  <c:v>2.458566116582364</c:v>
                </c:pt>
                <c:pt idx="5">
                  <c:v>2.6098073669998088</c:v>
                </c:pt>
                <c:pt idx="6">
                  <c:v>2.6926346996053789</c:v>
                </c:pt>
                <c:pt idx="7">
                  <c:v>2.750989011998445</c:v>
                </c:pt>
                <c:pt idx="8">
                  <c:v>2.8150960183702156</c:v>
                </c:pt>
                <c:pt idx="9">
                  <c:v>2.8595673034878306</c:v>
                </c:pt>
                <c:pt idx="10">
                  <c:v>2.8908942845839425</c:v>
                </c:pt>
              </c:numCache>
            </c:numRef>
          </c:val>
          <c:extLst>
            <c:ext xmlns:c16="http://schemas.microsoft.com/office/drawing/2014/chart" uri="{C3380CC4-5D6E-409C-BE32-E72D297353CC}">
              <c16:uniqueId val="{00000001-7B7F-4713-98A2-63CEFB005B02}"/>
            </c:ext>
          </c:extLst>
        </c:ser>
        <c:dLbls>
          <c:showLegendKey val="0"/>
          <c:showVal val="0"/>
          <c:showCatName val="0"/>
          <c:showSerName val="0"/>
          <c:showPercent val="0"/>
          <c:showBubbleSize val="0"/>
        </c:dLbls>
        <c:gapWidth val="100"/>
        <c:overlap val="-24"/>
        <c:axId val="532487247"/>
        <c:axId val="532479567"/>
      </c:barChart>
      <c:catAx>
        <c:axId val="532487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32479567"/>
        <c:crosses val="autoZero"/>
        <c:auto val="1"/>
        <c:lblAlgn val="ctr"/>
        <c:lblOffset val="100"/>
        <c:noMultiLvlLbl val="0"/>
      </c:catAx>
      <c:valAx>
        <c:axId val="532479567"/>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3248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 - Reste à faire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tx>
            <c:strRef>
              <c:f>'Plannification des sprints '!$D$61</c:f>
              <c:strCache>
                <c:ptCount val="1"/>
                <c:pt idx="0">
                  <c:v>Reste à faire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'Plannification des sprints '!$B$62:$B$71</c:f>
              <c:numCache>
                <c:formatCode>mmm\-yy</c:formatCode>
                <c:ptCount val="10"/>
                <c:pt idx="0">
                  <c:v>45658</c:v>
                </c:pt>
                <c:pt idx="1">
                  <c:v>45689</c:v>
                </c:pt>
                <c:pt idx="2">
                  <c:v>45717</c:v>
                </c:pt>
                <c:pt idx="3">
                  <c:v>45748</c:v>
                </c:pt>
                <c:pt idx="4">
                  <c:v>45778</c:v>
                </c:pt>
                <c:pt idx="5">
                  <c:v>45809</c:v>
                </c:pt>
                <c:pt idx="6">
                  <c:v>45839</c:v>
                </c:pt>
                <c:pt idx="7">
                  <c:v>45870</c:v>
                </c:pt>
                <c:pt idx="8">
                  <c:v>45901</c:v>
                </c:pt>
                <c:pt idx="9">
                  <c:v>45931</c:v>
                </c:pt>
              </c:numCache>
            </c:numRef>
          </c:cat>
          <c:val>
            <c:numRef>
              <c:f>'Plannification des sprints '!$D$62:$D$71</c:f>
              <c:numCache>
                <c:formatCode>General</c:formatCode>
                <c:ptCount val="10"/>
                <c:pt idx="0">
                  <c:v>374</c:v>
                </c:pt>
                <c:pt idx="1">
                  <c:v>261</c:v>
                </c:pt>
                <c:pt idx="2">
                  <c:v>161</c:v>
                </c:pt>
                <c:pt idx="3">
                  <c:v>135</c:v>
                </c:pt>
                <c:pt idx="4">
                  <c:v>119</c:v>
                </c:pt>
                <c:pt idx="5">
                  <c:v>111</c:v>
                </c:pt>
                <c:pt idx="6">
                  <c:v>61</c:v>
                </c:pt>
                <c:pt idx="7">
                  <c:v>30</c:v>
                </c:pt>
                <c:pt idx="8">
                  <c:v>10</c:v>
                </c:pt>
                <c:pt idx="9">
                  <c:v>0</c:v>
                </c:pt>
              </c:numCache>
            </c:numRef>
          </c:val>
          <c:extLst>
            <c:ext xmlns:c16="http://schemas.microsoft.com/office/drawing/2014/chart" uri="{C3380CC4-5D6E-409C-BE32-E72D297353CC}">
              <c16:uniqueId val="{00000000-9287-4033-9B38-55B6B556D74C}"/>
            </c:ext>
          </c:extLst>
        </c:ser>
        <c:dLbls>
          <c:dLblPos val="inEnd"/>
          <c:showLegendKey val="0"/>
          <c:showVal val="1"/>
          <c:showCatName val="0"/>
          <c:showSerName val="0"/>
          <c:showPercent val="0"/>
          <c:showBubbleSize val="0"/>
        </c:dLbls>
        <c:gapWidth val="65"/>
        <c:axId val="758135679"/>
        <c:axId val="758151519"/>
      </c:barChart>
      <c:dateAx>
        <c:axId val="758135679"/>
        <c:scaling>
          <c:orientation val="minMax"/>
        </c:scaling>
        <c:delete val="0"/>
        <c:axPos val="b"/>
        <c:numFmt formatCode="mmm\-yy"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758151519"/>
        <c:crosses val="autoZero"/>
        <c:auto val="1"/>
        <c:lblOffset val="100"/>
        <c:baseTimeUnit val="months"/>
      </c:dateAx>
      <c:valAx>
        <c:axId val="7581515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13567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Story Points par sprint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tx>
            <c:strRef>
              <c:f>'Plannification des sprints '!$C$61</c:f>
              <c:strCache>
                <c:ptCount val="1"/>
                <c:pt idx="0">
                  <c:v>Story Points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'Plannification des sprints '!$B$62:$B$71</c:f>
              <c:numCache>
                <c:formatCode>mmm\-yy</c:formatCode>
                <c:ptCount val="10"/>
                <c:pt idx="0">
                  <c:v>45658</c:v>
                </c:pt>
                <c:pt idx="1">
                  <c:v>45689</c:v>
                </c:pt>
                <c:pt idx="2">
                  <c:v>45717</c:v>
                </c:pt>
                <c:pt idx="3">
                  <c:v>45748</c:v>
                </c:pt>
                <c:pt idx="4">
                  <c:v>45778</c:v>
                </c:pt>
                <c:pt idx="5">
                  <c:v>45809</c:v>
                </c:pt>
                <c:pt idx="6">
                  <c:v>45839</c:v>
                </c:pt>
                <c:pt idx="7">
                  <c:v>45870</c:v>
                </c:pt>
                <c:pt idx="8">
                  <c:v>45901</c:v>
                </c:pt>
                <c:pt idx="9">
                  <c:v>45931</c:v>
                </c:pt>
              </c:numCache>
            </c:numRef>
          </c:cat>
          <c:val>
            <c:numRef>
              <c:f>'Plannification des sprints '!$C$62:$C$71</c:f>
              <c:numCache>
                <c:formatCode>General</c:formatCode>
                <c:ptCount val="10"/>
                <c:pt idx="0">
                  <c:v>113</c:v>
                </c:pt>
                <c:pt idx="1">
                  <c:v>113</c:v>
                </c:pt>
                <c:pt idx="2">
                  <c:v>100</c:v>
                </c:pt>
                <c:pt idx="3">
                  <c:v>26</c:v>
                </c:pt>
                <c:pt idx="4">
                  <c:v>16</c:v>
                </c:pt>
                <c:pt idx="5">
                  <c:v>8</c:v>
                </c:pt>
                <c:pt idx="6">
                  <c:v>50</c:v>
                </c:pt>
                <c:pt idx="7">
                  <c:v>31</c:v>
                </c:pt>
                <c:pt idx="8">
                  <c:v>20</c:v>
                </c:pt>
                <c:pt idx="9">
                  <c:v>10</c:v>
                </c:pt>
              </c:numCache>
            </c:numRef>
          </c:val>
          <c:extLst>
            <c:ext xmlns:c16="http://schemas.microsoft.com/office/drawing/2014/chart" uri="{C3380CC4-5D6E-409C-BE32-E72D297353CC}">
              <c16:uniqueId val="{00000000-9F1C-43F7-A355-CBF3C15680A4}"/>
            </c:ext>
          </c:extLst>
        </c:ser>
        <c:dLbls>
          <c:dLblPos val="inEnd"/>
          <c:showLegendKey val="0"/>
          <c:showVal val="1"/>
          <c:showCatName val="0"/>
          <c:showSerName val="0"/>
          <c:showPercent val="0"/>
          <c:showBubbleSize val="0"/>
        </c:dLbls>
        <c:gapWidth val="65"/>
        <c:axId val="481876175"/>
        <c:axId val="481881455"/>
      </c:barChart>
      <c:dateAx>
        <c:axId val="481876175"/>
        <c:scaling>
          <c:orientation val="minMax"/>
        </c:scaling>
        <c:delete val="0"/>
        <c:axPos val="b"/>
        <c:numFmt formatCode="mmm\-yy"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81881455"/>
        <c:crosses val="autoZero"/>
        <c:auto val="1"/>
        <c:lblOffset val="100"/>
        <c:baseTimeUnit val="months"/>
      </c:dateAx>
      <c:valAx>
        <c:axId val="4818814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187617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410900</xdr:colOff>
      <xdr:row>259</xdr:row>
      <xdr:rowOff>551640</xdr:rowOff>
    </xdr:from>
    <xdr:to>
      <xdr:col>11</xdr:col>
      <xdr:colOff>1262196</xdr:colOff>
      <xdr:row>271</xdr:row>
      <xdr:rowOff>140855</xdr:rowOff>
    </xdr:to>
    <xdr:graphicFrame macro="">
      <xdr:nvGraphicFramePr>
        <xdr:cNvPr id="3" name="Graphique 2">
          <a:extLst>
            <a:ext uri="{FF2B5EF4-FFF2-40B4-BE49-F238E27FC236}">
              <a16:creationId xmlns:a16="http://schemas.microsoft.com/office/drawing/2014/main" id="{D51B1398-6843-A8E9-31E4-EA312366A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742950</xdr:colOff>
      <xdr:row>74</xdr:row>
      <xdr:rowOff>9525</xdr:rowOff>
    </xdr:from>
    <xdr:to>
      <xdr:col>4</xdr:col>
      <xdr:colOff>266700</xdr:colOff>
      <xdr:row>90</xdr:row>
      <xdr:rowOff>142875</xdr:rowOff>
    </xdr:to>
    <xdr:graphicFrame macro="">
      <xdr:nvGraphicFramePr>
        <xdr:cNvPr id="12" name="Graphique 11">
          <a:extLst>
            <a:ext uri="{FF2B5EF4-FFF2-40B4-BE49-F238E27FC236}">
              <a16:creationId xmlns:a16="http://schemas.microsoft.com/office/drawing/2014/main" id="{49C410CD-B09E-D618-ACD1-1C72EFB0B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74</xdr:row>
      <xdr:rowOff>9525</xdr:rowOff>
    </xdr:from>
    <xdr:to>
      <xdr:col>8</xdr:col>
      <xdr:colOff>304800</xdr:colOff>
      <xdr:row>90</xdr:row>
      <xdr:rowOff>142875</xdr:rowOff>
    </xdr:to>
    <xdr:graphicFrame macro="">
      <xdr:nvGraphicFramePr>
        <xdr:cNvPr id="13" name="Graphique 12">
          <a:extLst>
            <a:ext uri="{FF2B5EF4-FFF2-40B4-BE49-F238E27FC236}">
              <a16:creationId xmlns:a16="http://schemas.microsoft.com/office/drawing/2014/main" id="{B09F3C44-6037-5FA6-78E4-B0711B1E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2024-4BDF-4D5F-B600-D944B757A17E}">
  <sheetPr>
    <tabColor theme="7" tint="0.79998168889431442"/>
  </sheetPr>
  <dimension ref="A1:AB272"/>
  <sheetViews>
    <sheetView tabSelected="1" view="pageBreakPreview" zoomScale="85" zoomScaleNormal="100" zoomScaleSheetLayoutView="85" workbookViewId="0">
      <selection activeCell="J254" sqref="J254"/>
    </sheetView>
  </sheetViews>
  <sheetFormatPr baseColWidth="10" defaultRowHeight="12.75" x14ac:dyDescent="0.2"/>
  <cols>
    <col min="1" max="1" width="5.7109375" customWidth="1"/>
    <col min="2" max="10" width="28.5703125" customWidth="1"/>
    <col min="11" max="12" width="21.5703125" customWidth="1"/>
    <col min="13" max="15" width="11.42578125" customWidth="1"/>
    <col min="16" max="16" width="21.42578125" customWidth="1"/>
  </cols>
  <sheetData>
    <row r="1" spans="1:17" ht="15" x14ac:dyDescent="0.25">
      <c r="I1" s="4"/>
      <c r="J1" s="4"/>
      <c r="K1" s="4"/>
      <c r="L1" s="4"/>
      <c r="M1" s="4"/>
      <c r="N1" s="9"/>
    </row>
    <row r="2" spans="1:17" ht="18" x14ac:dyDescent="0.25">
      <c r="A2" s="15" t="s">
        <v>50</v>
      </c>
      <c r="B2" s="15"/>
      <c r="C2" s="14"/>
      <c r="D2" s="14"/>
      <c r="E2" s="14"/>
      <c r="F2" s="14"/>
      <c r="G2" s="14"/>
      <c r="H2" s="14"/>
      <c r="I2" s="16"/>
      <c r="J2" s="16"/>
      <c r="K2" s="16"/>
      <c r="L2" s="16"/>
      <c r="M2" s="16"/>
      <c r="N2" s="16"/>
      <c r="O2" s="16"/>
      <c r="P2" s="16"/>
      <c r="Q2" s="11"/>
    </row>
    <row r="3" spans="1:17" ht="15" x14ac:dyDescent="0.25">
      <c r="I3" s="4"/>
      <c r="J3" s="4"/>
      <c r="K3" s="4"/>
      <c r="L3" s="4"/>
      <c r="M3" s="4"/>
      <c r="N3" s="9"/>
    </row>
    <row r="4" spans="1:17" ht="15" x14ac:dyDescent="0.25">
      <c r="B4" s="9" t="s">
        <v>169</v>
      </c>
      <c r="C4" s="7"/>
      <c r="D4" s="7"/>
      <c r="E4" s="7"/>
      <c r="F4" s="7"/>
      <c r="G4" s="7"/>
      <c r="H4" s="7"/>
      <c r="I4" s="13"/>
      <c r="J4" s="13"/>
      <c r="K4" s="13"/>
      <c r="L4" s="13"/>
      <c r="M4" s="13"/>
      <c r="N4" s="9"/>
    </row>
    <row r="5" spans="1:17" ht="15" x14ac:dyDescent="0.25">
      <c r="I5" s="4"/>
      <c r="J5" s="4"/>
      <c r="K5" s="4"/>
      <c r="L5" s="4"/>
      <c r="M5" s="4"/>
      <c r="N5" s="9"/>
    </row>
    <row r="6" spans="1:17" ht="15" x14ac:dyDescent="0.25">
      <c r="B6" s="9" t="s">
        <v>170</v>
      </c>
      <c r="C6" s="7"/>
      <c r="D6" s="7"/>
      <c r="E6" s="7"/>
      <c r="F6" s="7"/>
      <c r="G6" s="7"/>
      <c r="H6" s="7"/>
      <c r="I6" s="13"/>
      <c r="J6" s="13"/>
      <c r="K6" s="13"/>
      <c r="L6" s="13"/>
      <c r="M6" s="13"/>
      <c r="N6" s="9"/>
    </row>
    <row r="7" spans="1:17" ht="15" x14ac:dyDescent="0.25">
      <c r="I7" s="4"/>
      <c r="J7" s="4"/>
      <c r="K7" s="4"/>
      <c r="L7" s="4"/>
      <c r="M7" s="4"/>
      <c r="N7" s="9"/>
    </row>
    <row r="8" spans="1:17" ht="15" x14ac:dyDescent="0.25">
      <c r="B8" s="9" t="s">
        <v>171</v>
      </c>
      <c r="C8" s="7"/>
      <c r="D8" s="7"/>
      <c r="E8" s="7"/>
      <c r="F8" s="7"/>
      <c r="G8" s="7"/>
      <c r="H8" s="7"/>
      <c r="I8" s="13"/>
      <c r="J8" s="13"/>
      <c r="K8" s="13"/>
      <c r="L8" s="13"/>
      <c r="M8" s="13"/>
      <c r="N8" s="9"/>
    </row>
    <row r="9" spans="1:17" ht="15" x14ac:dyDescent="0.25">
      <c r="I9" s="4"/>
      <c r="J9" s="4"/>
      <c r="K9" s="4"/>
      <c r="L9" s="4"/>
      <c r="M9" s="4"/>
      <c r="N9" s="9"/>
    </row>
    <row r="10" spans="1:17" ht="15" x14ac:dyDescent="0.25">
      <c r="B10" s="9" t="s">
        <v>172</v>
      </c>
      <c r="C10" s="7"/>
      <c r="D10" s="7"/>
      <c r="E10" s="7"/>
      <c r="F10" s="7"/>
      <c r="G10" s="7"/>
      <c r="H10" s="7"/>
      <c r="I10" s="13"/>
      <c r="J10" s="13"/>
      <c r="K10" s="13"/>
      <c r="L10" s="13"/>
      <c r="M10" s="13"/>
      <c r="N10" s="9"/>
    </row>
    <row r="11" spans="1:17" ht="15" x14ac:dyDescent="0.25">
      <c r="I11" s="4"/>
      <c r="J11" s="4"/>
      <c r="K11" s="4"/>
      <c r="L11" s="4"/>
      <c r="M11" s="4"/>
      <c r="N11" s="9"/>
    </row>
    <row r="12" spans="1:17" ht="15" x14ac:dyDescent="0.25">
      <c r="B12" s="9" t="s">
        <v>492</v>
      </c>
      <c r="C12" s="7"/>
      <c r="D12" s="7"/>
      <c r="E12" s="7"/>
      <c r="F12" s="7"/>
      <c r="G12" s="7"/>
      <c r="H12" s="7"/>
      <c r="I12" s="13"/>
      <c r="J12" s="13"/>
      <c r="K12" s="13"/>
      <c r="L12" s="13"/>
      <c r="M12" s="13"/>
      <c r="N12" s="9"/>
    </row>
    <row r="13" spans="1:17" ht="15" x14ac:dyDescent="0.25">
      <c r="I13" s="4"/>
      <c r="J13" s="4"/>
      <c r="K13" s="4"/>
      <c r="L13" s="4"/>
      <c r="M13" s="4"/>
      <c r="N13" s="9"/>
    </row>
    <row r="14" spans="1:17" s="90" customFormat="1" ht="18" x14ac:dyDescent="0.2">
      <c r="A14" s="87" t="s">
        <v>125</v>
      </c>
      <c r="B14" s="87"/>
      <c r="C14" s="87"/>
      <c r="D14" s="87"/>
      <c r="E14" s="87"/>
      <c r="F14" s="87"/>
      <c r="G14" s="87"/>
      <c r="H14" s="87"/>
      <c r="I14" s="88"/>
      <c r="J14" s="88"/>
      <c r="K14" s="88"/>
      <c r="L14" s="88"/>
      <c r="M14" s="88"/>
      <c r="N14" s="88"/>
      <c r="O14" s="88"/>
      <c r="P14" s="88"/>
      <c r="Q14" s="89"/>
    </row>
    <row r="15" spans="1:17" ht="15" x14ac:dyDescent="0.25">
      <c r="C15" s="10"/>
      <c r="D15" s="7"/>
      <c r="E15" s="7"/>
      <c r="F15" s="7"/>
      <c r="G15" s="7"/>
      <c r="H15" s="7"/>
      <c r="I15" s="13"/>
      <c r="J15" s="13"/>
      <c r="K15" s="13"/>
      <c r="L15" s="13"/>
      <c r="M15" s="13"/>
      <c r="N15" s="9"/>
    </row>
    <row r="16" spans="1:17" ht="15.75" thickBot="1" x14ac:dyDescent="0.3">
      <c r="M16" s="4"/>
      <c r="N16" s="9"/>
    </row>
    <row r="17" spans="2:12" ht="32.25" thickBot="1" x14ac:dyDescent="0.25">
      <c r="B17" s="190" t="s">
        <v>18</v>
      </c>
      <c r="C17" s="191" t="s">
        <v>23</v>
      </c>
      <c r="D17" s="191" t="s">
        <v>0</v>
      </c>
      <c r="E17" s="191" t="s">
        <v>24</v>
      </c>
      <c r="F17" s="192" t="s">
        <v>25</v>
      </c>
      <c r="G17" s="193" t="s">
        <v>26</v>
      </c>
      <c r="H17" s="191" t="s">
        <v>27</v>
      </c>
      <c r="I17" s="191" t="s">
        <v>28</v>
      </c>
      <c r="J17" s="194" t="s">
        <v>29</v>
      </c>
      <c r="K17" s="402" t="s">
        <v>493</v>
      </c>
      <c r="L17" s="403"/>
    </row>
    <row r="18" spans="2:12" ht="30" customHeight="1" x14ac:dyDescent="0.2">
      <c r="B18" s="424" t="s">
        <v>19</v>
      </c>
      <c r="C18" s="35" t="s">
        <v>2</v>
      </c>
      <c r="D18" s="34">
        <v>9</v>
      </c>
      <c r="E18" s="34">
        <f t="shared" ref="E18:E34" si="0">SUM(F18:J18)</f>
        <v>45</v>
      </c>
      <c r="F18" s="34">
        <v>27</v>
      </c>
      <c r="G18" s="33">
        <v>11</v>
      </c>
      <c r="H18" s="34">
        <v>0</v>
      </c>
      <c r="I18" s="34">
        <v>4</v>
      </c>
      <c r="J18" s="36">
        <v>3</v>
      </c>
      <c r="K18" s="49"/>
      <c r="L18" s="50"/>
    </row>
    <row r="19" spans="2:12" ht="30" customHeight="1" x14ac:dyDescent="0.2">
      <c r="B19" s="425"/>
      <c r="C19" s="21" t="s">
        <v>16</v>
      </c>
      <c r="D19" s="24">
        <v>8</v>
      </c>
      <c r="E19" s="24">
        <f t="shared" si="0"/>
        <v>40</v>
      </c>
      <c r="F19" s="24">
        <v>24</v>
      </c>
      <c r="G19" s="25">
        <v>10</v>
      </c>
      <c r="H19" s="24">
        <v>0</v>
      </c>
      <c r="I19" s="24">
        <v>3</v>
      </c>
      <c r="J19" s="30">
        <v>3</v>
      </c>
      <c r="K19" s="53">
        <f>SUM(E18:E20)</f>
        <v>135</v>
      </c>
      <c r="L19" s="50"/>
    </row>
    <row r="20" spans="2:12" ht="30" customHeight="1" x14ac:dyDescent="0.2">
      <c r="B20" s="426"/>
      <c r="C20" s="21" t="s">
        <v>17</v>
      </c>
      <c r="D20" s="24">
        <v>10</v>
      </c>
      <c r="E20" s="24">
        <f t="shared" si="0"/>
        <v>50</v>
      </c>
      <c r="F20" s="24">
        <v>20</v>
      </c>
      <c r="G20" s="25">
        <v>10</v>
      </c>
      <c r="H20" s="24">
        <v>20</v>
      </c>
      <c r="I20" s="24">
        <v>0</v>
      </c>
      <c r="J20" s="30">
        <v>0</v>
      </c>
      <c r="K20" s="52"/>
      <c r="L20" s="51"/>
    </row>
    <row r="21" spans="2:12" ht="30" customHeight="1" x14ac:dyDescent="0.2">
      <c r="B21" s="427" t="s">
        <v>20</v>
      </c>
      <c r="C21" s="22" t="s">
        <v>3</v>
      </c>
      <c r="D21" s="26">
        <v>13</v>
      </c>
      <c r="E21" s="26">
        <f t="shared" si="0"/>
        <v>65</v>
      </c>
      <c r="F21" s="26">
        <v>26</v>
      </c>
      <c r="G21" s="27">
        <v>13</v>
      </c>
      <c r="H21" s="26">
        <v>20</v>
      </c>
      <c r="I21" s="26">
        <v>3</v>
      </c>
      <c r="J21" s="48">
        <v>3</v>
      </c>
      <c r="K21" s="409">
        <f>SUM(E21:E28)</f>
        <v>310</v>
      </c>
      <c r="L21" s="410"/>
    </row>
    <row r="22" spans="2:12" ht="30" customHeight="1" x14ac:dyDescent="0.2">
      <c r="B22" s="428"/>
      <c r="C22" s="22" t="s">
        <v>4</v>
      </c>
      <c r="D22" s="26">
        <v>6</v>
      </c>
      <c r="E22" s="26">
        <f t="shared" si="0"/>
        <v>30</v>
      </c>
      <c r="F22" s="26">
        <v>12</v>
      </c>
      <c r="G22" s="27">
        <v>9</v>
      </c>
      <c r="H22" s="26">
        <v>3</v>
      </c>
      <c r="I22" s="26">
        <v>3</v>
      </c>
      <c r="J22" s="31">
        <v>3</v>
      </c>
      <c r="K22" s="411"/>
      <c r="L22" s="412"/>
    </row>
    <row r="23" spans="2:12" ht="30" customHeight="1" x14ac:dyDescent="0.2">
      <c r="B23" s="428"/>
      <c r="C23" s="22" t="s">
        <v>5</v>
      </c>
      <c r="D23" s="26">
        <v>10</v>
      </c>
      <c r="E23" s="26">
        <f t="shared" si="0"/>
        <v>50</v>
      </c>
      <c r="F23" s="26">
        <v>20</v>
      </c>
      <c r="G23" s="27">
        <v>10</v>
      </c>
      <c r="H23" s="26">
        <v>15</v>
      </c>
      <c r="I23" s="26">
        <v>3</v>
      </c>
      <c r="J23" s="31">
        <v>2</v>
      </c>
      <c r="K23" s="411"/>
      <c r="L23" s="412"/>
    </row>
    <row r="24" spans="2:12" ht="30" customHeight="1" x14ac:dyDescent="0.2">
      <c r="B24" s="428"/>
      <c r="C24" s="22" t="s">
        <v>6</v>
      </c>
      <c r="D24" s="26">
        <v>8</v>
      </c>
      <c r="E24" s="26">
        <f t="shared" si="0"/>
        <v>40</v>
      </c>
      <c r="F24" s="26">
        <v>16</v>
      </c>
      <c r="G24" s="27">
        <v>8</v>
      </c>
      <c r="H24" s="26">
        <v>8</v>
      </c>
      <c r="I24" s="26">
        <v>4</v>
      </c>
      <c r="J24" s="31">
        <v>4</v>
      </c>
      <c r="K24" s="411"/>
      <c r="L24" s="412"/>
    </row>
    <row r="25" spans="2:12" ht="30" customHeight="1" x14ac:dyDescent="0.2">
      <c r="B25" s="428"/>
      <c r="C25" s="22" t="s">
        <v>7</v>
      </c>
      <c r="D25" s="26">
        <v>6</v>
      </c>
      <c r="E25" s="26">
        <f t="shared" si="0"/>
        <v>30</v>
      </c>
      <c r="F25" s="26">
        <v>15</v>
      </c>
      <c r="G25" s="27">
        <v>10</v>
      </c>
      <c r="H25" s="26">
        <v>0</v>
      </c>
      <c r="I25" s="26">
        <v>3</v>
      </c>
      <c r="J25" s="31">
        <v>2</v>
      </c>
      <c r="K25" s="411"/>
      <c r="L25" s="412"/>
    </row>
    <row r="26" spans="2:12" ht="30" customHeight="1" x14ac:dyDescent="0.2">
      <c r="B26" s="428"/>
      <c r="C26" s="22" t="s">
        <v>8</v>
      </c>
      <c r="D26" s="26">
        <v>6</v>
      </c>
      <c r="E26" s="26">
        <f t="shared" si="0"/>
        <v>30</v>
      </c>
      <c r="F26" s="26">
        <v>12</v>
      </c>
      <c r="G26" s="27">
        <v>6</v>
      </c>
      <c r="H26" s="26">
        <v>0</v>
      </c>
      <c r="I26" s="26">
        <v>6</v>
      </c>
      <c r="J26" s="31">
        <v>6</v>
      </c>
      <c r="K26" s="411"/>
      <c r="L26" s="412"/>
    </row>
    <row r="27" spans="2:12" ht="30" customHeight="1" x14ac:dyDescent="0.2">
      <c r="B27" s="428"/>
      <c r="C27" s="22" t="s">
        <v>9</v>
      </c>
      <c r="D27" s="26">
        <v>5</v>
      </c>
      <c r="E27" s="26">
        <f t="shared" si="0"/>
        <v>25</v>
      </c>
      <c r="F27" s="26">
        <v>10</v>
      </c>
      <c r="G27" s="27">
        <v>5</v>
      </c>
      <c r="H27" s="26">
        <v>0</v>
      </c>
      <c r="I27" s="26">
        <v>5</v>
      </c>
      <c r="J27" s="31">
        <v>5</v>
      </c>
      <c r="K27" s="411"/>
      <c r="L27" s="412"/>
    </row>
    <row r="28" spans="2:12" ht="30" customHeight="1" x14ac:dyDescent="0.2">
      <c r="B28" s="429"/>
      <c r="C28" s="22" t="s">
        <v>10</v>
      </c>
      <c r="D28" s="26">
        <v>8</v>
      </c>
      <c r="E28" s="26">
        <f t="shared" si="0"/>
        <v>40</v>
      </c>
      <c r="F28" s="26">
        <v>16</v>
      </c>
      <c r="G28" s="27">
        <v>8</v>
      </c>
      <c r="H28" s="26">
        <v>8</v>
      </c>
      <c r="I28" s="26">
        <v>4</v>
      </c>
      <c r="J28" s="31">
        <v>4</v>
      </c>
      <c r="K28" s="413"/>
      <c r="L28" s="414"/>
    </row>
    <row r="29" spans="2:12" ht="30" customHeight="1" x14ac:dyDescent="0.2">
      <c r="B29" s="430" t="s">
        <v>21</v>
      </c>
      <c r="C29" s="23" t="s">
        <v>30</v>
      </c>
      <c r="D29" s="28">
        <v>13</v>
      </c>
      <c r="E29" s="28">
        <f t="shared" si="0"/>
        <v>65</v>
      </c>
      <c r="F29" s="28">
        <v>26</v>
      </c>
      <c r="G29" s="29">
        <v>13</v>
      </c>
      <c r="H29" s="28">
        <v>13</v>
      </c>
      <c r="I29" s="28">
        <v>8</v>
      </c>
      <c r="J29" s="32">
        <v>5</v>
      </c>
      <c r="K29" s="415">
        <f>SUM(E29:E34)</f>
        <v>260</v>
      </c>
      <c r="L29" s="416"/>
    </row>
    <row r="30" spans="2:12" ht="30" customHeight="1" x14ac:dyDescent="0.2">
      <c r="B30" s="431"/>
      <c r="C30" s="23" t="s">
        <v>12</v>
      </c>
      <c r="D30" s="28">
        <v>5</v>
      </c>
      <c r="E30" s="28">
        <f t="shared" si="0"/>
        <v>25</v>
      </c>
      <c r="F30" s="28">
        <v>10</v>
      </c>
      <c r="G30" s="29">
        <v>7</v>
      </c>
      <c r="H30" s="28">
        <v>0</v>
      </c>
      <c r="I30" s="28">
        <v>5</v>
      </c>
      <c r="J30" s="32">
        <v>3</v>
      </c>
      <c r="K30" s="417"/>
      <c r="L30" s="418"/>
    </row>
    <row r="31" spans="2:12" ht="30" customHeight="1" x14ac:dyDescent="0.2">
      <c r="B31" s="431"/>
      <c r="C31" s="23" t="s">
        <v>13</v>
      </c>
      <c r="D31" s="28">
        <v>8</v>
      </c>
      <c r="E31" s="28">
        <f t="shared" si="0"/>
        <v>40</v>
      </c>
      <c r="F31" s="28">
        <v>20</v>
      </c>
      <c r="G31" s="29">
        <v>10</v>
      </c>
      <c r="H31" s="28">
        <v>0</v>
      </c>
      <c r="I31" s="28">
        <v>6</v>
      </c>
      <c r="J31" s="32">
        <v>4</v>
      </c>
      <c r="K31" s="417"/>
      <c r="L31" s="418"/>
    </row>
    <row r="32" spans="2:12" ht="30" customHeight="1" x14ac:dyDescent="0.2">
      <c r="B32" s="431"/>
      <c r="C32" s="23" t="s">
        <v>14</v>
      </c>
      <c r="D32" s="28">
        <v>13</v>
      </c>
      <c r="E32" s="28">
        <f t="shared" si="0"/>
        <v>65</v>
      </c>
      <c r="F32" s="28">
        <v>30</v>
      </c>
      <c r="G32" s="29">
        <v>15</v>
      </c>
      <c r="H32" s="28">
        <v>15</v>
      </c>
      <c r="I32" s="28">
        <v>3</v>
      </c>
      <c r="J32" s="32">
        <v>2</v>
      </c>
      <c r="K32" s="417"/>
      <c r="L32" s="418"/>
    </row>
    <row r="33" spans="1:17" ht="30" customHeight="1" x14ac:dyDescent="0.2">
      <c r="B33" s="431"/>
      <c r="C33" s="23" t="s">
        <v>15</v>
      </c>
      <c r="D33" s="28">
        <v>8</v>
      </c>
      <c r="E33" s="28">
        <f t="shared" si="0"/>
        <v>40</v>
      </c>
      <c r="F33" s="28">
        <v>15</v>
      </c>
      <c r="G33" s="29">
        <v>11</v>
      </c>
      <c r="H33" s="28">
        <v>0</v>
      </c>
      <c r="I33" s="28">
        <v>8</v>
      </c>
      <c r="J33" s="32">
        <v>6</v>
      </c>
      <c r="K33" s="417"/>
      <c r="L33" s="418"/>
    </row>
    <row r="34" spans="1:17" ht="30" customHeight="1" x14ac:dyDescent="0.2">
      <c r="B34" s="431"/>
      <c r="C34" s="47" t="s">
        <v>11</v>
      </c>
      <c r="D34" s="40">
        <v>5</v>
      </c>
      <c r="E34" s="40">
        <f t="shared" si="0"/>
        <v>25</v>
      </c>
      <c r="F34" s="40">
        <v>10</v>
      </c>
      <c r="G34" s="42">
        <v>7</v>
      </c>
      <c r="H34" s="40">
        <v>0</v>
      </c>
      <c r="I34" s="40">
        <v>4</v>
      </c>
      <c r="J34" s="41">
        <v>4</v>
      </c>
      <c r="K34" s="419"/>
      <c r="L34" s="420"/>
    </row>
    <row r="35" spans="1:17" ht="30" customHeight="1" x14ac:dyDescent="0.25">
      <c r="B35" s="421" t="s">
        <v>56</v>
      </c>
      <c r="C35" s="422"/>
      <c r="D35" s="423"/>
      <c r="E35" s="56">
        <f t="shared" ref="E35:J35" si="1">SUM(E18:E34)</f>
        <v>705</v>
      </c>
      <c r="F35" s="54">
        <f t="shared" si="1"/>
        <v>309</v>
      </c>
      <c r="G35" s="54">
        <f t="shared" si="1"/>
        <v>163</v>
      </c>
      <c r="H35" s="54">
        <f t="shared" si="1"/>
        <v>102</v>
      </c>
      <c r="I35" s="55">
        <f t="shared" si="1"/>
        <v>72</v>
      </c>
      <c r="J35" s="55">
        <f t="shared" si="1"/>
        <v>59</v>
      </c>
      <c r="M35" s="4"/>
      <c r="N35" s="9"/>
    </row>
    <row r="36" spans="1:17" ht="15" x14ac:dyDescent="0.25">
      <c r="I36" s="4"/>
      <c r="J36" s="4"/>
      <c r="K36" s="4"/>
      <c r="L36" s="4"/>
      <c r="M36" s="4"/>
      <c r="N36" s="9"/>
    </row>
    <row r="37" spans="1:17" ht="15" x14ac:dyDescent="0.25">
      <c r="I37" s="4"/>
      <c r="J37" s="4"/>
      <c r="K37" s="4"/>
      <c r="L37" s="4"/>
      <c r="M37" s="4"/>
      <c r="N37" s="9"/>
    </row>
    <row r="38" spans="1:17" ht="18" x14ac:dyDescent="0.25">
      <c r="A38" s="14" t="s">
        <v>124</v>
      </c>
      <c r="B38" s="14"/>
      <c r="C38" s="14"/>
      <c r="D38" s="14"/>
      <c r="E38" s="14"/>
      <c r="F38" s="14"/>
      <c r="G38" s="14"/>
      <c r="H38" s="14"/>
      <c r="I38" s="16"/>
      <c r="J38" s="16"/>
      <c r="K38" s="16"/>
      <c r="L38" s="16"/>
      <c r="M38" s="16"/>
      <c r="N38" s="19"/>
      <c r="O38" s="19"/>
      <c r="P38" s="19"/>
      <c r="Q38" s="11"/>
    </row>
    <row r="39" spans="1:17" ht="15.75" thickBot="1" x14ac:dyDescent="0.3">
      <c r="B39" s="3"/>
      <c r="I39" s="4"/>
      <c r="J39" s="4"/>
      <c r="K39" s="4"/>
      <c r="L39" s="4"/>
      <c r="M39" s="4"/>
      <c r="N39" s="9"/>
    </row>
    <row r="40" spans="1:17" ht="15" customHeight="1" thickBot="1" x14ac:dyDescent="0.3">
      <c r="B40" s="251" t="s">
        <v>31</v>
      </c>
      <c r="C40" s="232" t="s">
        <v>32</v>
      </c>
      <c r="D40" s="400" t="s">
        <v>38</v>
      </c>
      <c r="E40" s="400"/>
      <c r="F40" s="400"/>
      <c r="G40" s="400"/>
      <c r="H40" s="195"/>
      <c r="I40" s="195"/>
      <c r="J40" s="195"/>
      <c r="K40" s="195"/>
      <c r="L40" s="195"/>
      <c r="M40" s="18"/>
      <c r="N40" s="9"/>
    </row>
    <row r="41" spans="1:17" ht="15" customHeight="1" x14ac:dyDescent="0.25">
      <c r="B41" s="208" t="s">
        <v>33</v>
      </c>
      <c r="C41" s="252">
        <f>F35/E35</f>
        <v>0.43829787234042555</v>
      </c>
      <c r="D41" s="400"/>
      <c r="E41" s="400"/>
      <c r="F41" s="400"/>
      <c r="G41" s="400"/>
      <c r="H41" s="195"/>
      <c r="I41" s="195"/>
      <c r="J41" s="195"/>
      <c r="K41" s="195"/>
      <c r="L41" s="195"/>
      <c r="M41" s="13"/>
      <c r="N41" s="9"/>
      <c r="O41" s="7"/>
      <c r="P41" s="7"/>
    </row>
    <row r="42" spans="1:17" ht="15" customHeight="1" x14ac:dyDescent="0.25">
      <c r="B42" s="206" t="s">
        <v>34</v>
      </c>
      <c r="C42" s="253">
        <f>G35/E35</f>
        <v>0.23120567375886525</v>
      </c>
      <c r="D42" s="400"/>
      <c r="E42" s="400"/>
      <c r="F42" s="400"/>
      <c r="G42" s="400"/>
      <c r="H42" s="195"/>
      <c r="I42" s="195"/>
      <c r="J42" s="195"/>
      <c r="K42" s="195"/>
      <c r="L42" s="195"/>
      <c r="M42" s="13"/>
      <c r="N42" s="9"/>
      <c r="O42" s="7"/>
      <c r="P42" s="7"/>
    </row>
    <row r="43" spans="1:17" ht="15" customHeight="1" x14ac:dyDescent="0.25">
      <c r="B43" s="206" t="s">
        <v>35</v>
      </c>
      <c r="C43" s="253">
        <f>H35/E35</f>
        <v>0.14468085106382977</v>
      </c>
      <c r="D43" s="400"/>
      <c r="E43" s="400"/>
      <c r="F43" s="400"/>
      <c r="G43" s="400"/>
      <c r="H43" s="195"/>
      <c r="I43" s="195"/>
      <c r="J43" s="195"/>
      <c r="K43" s="195"/>
      <c r="L43" s="195"/>
      <c r="M43" s="13"/>
      <c r="N43" s="9"/>
      <c r="O43" s="7"/>
      <c r="P43" s="7"/>
    </row>
    <row r="44" spans="1:17" ht="12.75" customHeight="1" x14ac:dyDescent="0.2">
      <c r="B44" s="254" t="s">
        <v>36</v>
      </c>
      <c r="C44" s="255">
        <f>I35/E35</f>
        <v>0.10212765957446808</v>
      </c>
      <c r="D44" s="400"/>
      <c r="E44" s="400"/>
      <c r="F44" s="400"/>
      <c r="G44" s="400"/>
      <c r="H44" s="195"/>
      <c r="I44" s="195"/>
      <c r="J44" s="195"/>
      <c r="K44" s="195"/>
      <c r="L44" s="195"/>
    </row>
    <row r="45" spans="1:17" ht="15" customHeight="1" thickBot="1" x14ac:dyDescent="0.3">
      <c r="B45" s="256" t="s">
        <v>37</v>
      </c>
      <c r="C45" s="257">
        <f>J35/E35</f>
        <v>8.3687943262411343E-2</v>
      </c>
      <c r="D45" s="400"/>
      <c r="E45" s="400"/>
      <c r="F45" s="400"/>
      <c r="G45" s="400"/>
      <c r="H45" s="195"/>
      <c r="I45" s="195"/>
      <c r="J45" s="195"/>
      <c r="K45" s="195"/>
      <c r="L45" s="195"/>
      <c r="M45" s="4"/>
      <c r="N45" s="9"/>
    </row>
    <row r="46" spans="1:17" ht="15" x14ac:dyDescent="0.25">
      <c r="H46" s="4"/>
      <c r="I46" s="4"/>
      <c r="J46" s="4"/>
      <c r="K46" s="4"/>
      <c r="L46" s="4"/>
      <c r="M46" s="9"/>
    </row>
    <row r="47" spans="1:17" ht="18" x14ac:dyDescent="0.25">
      <c r="A47" s="14" t="s">
        <v>123</v>
      </c>
      <c r="B47" s="14"/>
      <c r="C47" s="19"/>
      <c r="D47" s="19"/>
      <c r="E47" s="19"/>
      <c r="F47" s="19"/>
      <c r="G47" s="19"/>
      <c r="H47" s="19"/>
      <c r="I47" s="20"/>
      <c r="J47" s="20"/>
      <c r="K47" s="20"/>
      <c r="L47" s="20"/>
      <c r="M47" s="20"/>
      <c r="N47" s="19"/>
      <c r="O47" s="19"/>
      <c r="P47" s="19"/>
      <c r="Q47" s="11"/>
    </row>
    <row r="48" spans="1:17" ht="13.5" thickBot="1" x14ac:dyDescent="0.25"/>
    <row r="49" spans="1:28" ht="15" customHeight="1" thickBot="1" x14ac:dyDescent="0.25">
      <c r="B49" s="209" t="s">
        <v>39</v>
      </c>
      <c r="C49" s="211" t="s">
        <v>40</v>
      </c>
      <c r="D49" s="400" t="s">
        <v>41</v>
      </c>
      <c r="E49" s="400"/>
      <c r="F49" s="400"/>
      <c r="G49" s="400"/>
      <c r="H49" s="195"/>
      <c r="I49" s="195"/>
      <c r="J49" s="195"/>
      <c r="K49" s="195"/>
      <c r="L49" s="195"/>
    </row>
    <row r="50" spans="1:28" ht="30" x14ac:dyDescent="0.2">
      <c r="B50" s="208" t="s">
        <v>19</v>
      </c>
      <c r="C50" s="249">
        <f>K19/E35</f>
        <v>0.19148936170212766</v>
      </c>
      <c r="D50" s="400"/>
      <c r="E50" s="400"/>
      <c r="F50" s="400"/>
      <c r="G50" s="400"/>
      <c r="H50" s="195"/>
      <c r="I50" s="195"/>
      <c r="J50" s="195"/>
      <c r="K50" s="195"/>
      <c r="L50" s="195"/>
    </row>
    <row r="51" spans="1:28" ht="45" x14ac:dyDescent="0.2">
      <c r="B51" s="206" t="s">
        <v>20</v>
      </c>
      <c r="C51" s="247">
        <f>K21/E35</f>
        <v>0.43971631205673761</v>
      </c>
      <c r="D51" s="400"/>
      <c r="E51" s="400"/>
      <c r="F51" s="400"/>
      <c r="G51" s="400"/>
      <c r="H51" s="195"/>
      <c r="I51" s="195"/>
      <c r="J51" s="195"/>
      <c r="K51" s="195"/>
      <c r="L51" s="195"/>
    </row>
    <row r="52" spans="1:28" ht="30.75" thickBot="1" x14ac:dyDescent="0.25">
      <c r="B52" s="207" t="s">
        <v>21</v>
      </c>
      <c r="C52" s="248">
        <f>K29/E35</f>
        <v>0.36879432624113473</v>
      </c>
      <c r="D52" s="400"/>
      <c r="E52" s="400"/>
      <c r="F52" s="400"/>
      <c r="G52" s="400"/>
      <c r="H52" s="195"/>
      <c r="I52" s="195"/>
      <c r="J52" s="195"/>
      <c r="K52" s="195"/>
      <c r="L52" s="195"/>
    </row>
    <row r="53" spans="1:28" x14ac:dyDescent="0.2">
      <c r="E53" s="39"/>
    </row>
    <row r="54" spans="1:28" s="17" customFormat="1" ht="18" x14ac:dyDescent="0.25">
      <c r="A54" s="14" t="s">
        <v>122</v>
      </c>
      <c r="B54" s="14"/>
      <c r="C54" s="14"/>
      <c r="D54" s="14"/>
      <c r="E54" s="14"/>
      <c r="F54" s="14"/>
      <c r="G54" s="14"/>
      <c r="H54" s="14"/>
      <c r="I54" s="14"/>
      <c r="J54" s="14"/>
      <c r="K54" s="14"/>
      <c r="L54" s="14"/>
      <c r="M54" s="14"/>
      <c r="N54" s="14"/>
      <c r="O54" s="14"/>
      <c r="P54" s="14"/>
      <c r="Q54" s="11"/>
      <c r="AB54"/>
    </row>
    <row r="56" spans="1:28" s="38" customFormat="1" ht="15" x14ac:dyDescent="0.2">
      <c r="B56" s="188" t="s">
        <v>42</v>
      </c>
      <c r="C56" s="188"/>
      <c r="D56" s="188"/>
      <c r="E56" s="188"/>
      <c r="F56" s="188"/>
      <c r="G56" s="188"/>
      <c r="H56" s="188"/>
      <c r="I56" s="188"/>
      <c r="J56" s="188"/>
      <c r="K56" s="188"/>
      <c r="L56" s="188"/>
      <c r="AB56"/>
    </row>
    <row r="57" spans="1:28" s="9" customFormat="1" ht="15" x14ac:dyDescent="0.25">
      <c r="B57" s="189" t="s">
        <v>126</v>
      </c>
      <c r="C57" s="189"/>
      <c r="D57" s="189"/>
      <c r="E57" s="189"/>
      <c r="F57" s="189"/>
      <c r="G57" s="189"/>
      <c r="H57" s="189"/>
      <c r="I57" s="189"/>
      <c r="J57" s="189"/>
      <c r="K57" s="189"/>
      <c r="L57" s="189"/>
      <c r="AB57"/>
    </row>
    <row r="58" spans="1:28" x14ac:dyDescent="0.2">
      <c r="B58" s="12"/>
      <c r="C58" s="12"/>
      <c r="D58" s="12"/>
      <c r="E58" s="12"/>
      <c r="F58" s="12"/>
      <c r="G58" s="12"/>
      <c r="H58" s="12"/>
      <c r="I58" s="12"/>
      <c r="J58" s="12"/>
      <c r="K58" s="12"/>
      <c r="L58" s="12"/>
    </row>
    <row r="59" spans="1:28" ht="15" x14ac:dyDescent="0.25">
      <c r="B59" s="406" t="s">
        <v>43</v>
      </c>
      <c r="C59" s="406"/>
      <c r="D59" s="406"/>
      <c r="E59" s="406"/>
      <c r="F59" s="406"/>
      <c r="G59" s="406"/>
      <c r="H59" s="406"/>
      <c r="I59" s="406"/>
      <c r="J59" s="406"/>
      <c r="K59" s="406"/>
      <c r="L59" s="406"/>
      <c r="M59" s="43"/>
      <c r="N59" s="43"/>
      <c r="O59" s="43"/>
      <c r="P59" s="43"/>
    </row>
    <row r="60" spans="1:28" ht="15" x14ac:dyDescent="0.25">
      <c r="B60" s="406"/>
      <c r="C60" s="406"/>
      <c r="D60" s="406"/>
      <c r="E60" s="406"/>
      <c r="F60" s="406"/>
      <c r="G60" s="406"/>
      <c r="H60" s="406"/>
      <c r="I60" s="406"/>
      <c r="J60" s="406"/>
      <c r="K60" s="406"/>
      <c r="L60" s="406"/>
      <c r="M60" s="43"/>
      <c r="N60" s="43"/>
      <c r="O60" s="43"/>
      <c r="P60" s="43"/>
    </row>
    <row r="61" spans="1:28" s="9" customFormat="1" ht="15" x14ac:dyDescent="0.25">
      <c r="B61" s="189" t="s">
        <v>127</v>
      </c>
      <c r="C61" s="189"/>
      <c r="D61" s="189"/>
      <c r="E61" s="189"/>
      <c r="F61" s="189"/>
      <c r="G61" s="189"/>
      <c r="H61" s="189"/>
      <c r="I61" s="189"/>
      <c r="J61" s="189"/>
      <c r="K61" s="189"/>
      <c r="L61" s="189"/>
      <c r="AB61"/>
    </row>
    <row r="62" spans="1:28" ht="13.5" thickBot="1" x14ac:dyDescent="0.25"/>
    <row r="63" spans="1:28" ht="15" customHeight="1" thickBot="1" x14ac:dyDescent="0.25">
      <c r="B63" s="209" t="s">
        <v>44</v>
      </c>
      <c r="C63" s="210" t="s">
        <v>503</v>
      </c>
      <c r="D63" s="210" t="s">
        <v>45</v>
      </c>
      <c r="E63" s="211" t="s">
        <v>504</v>
      </c>
      <c r="F63" s="400" t="s">
        <v>49</v>
      </c>
      <c r="G63" s="400"/>
      <c r="H63" s="400"/>
      <c r="I63" s="400"/>
      <c r="J63" s="195"/>
      <c r="K63" s="195"/>
      <c r="L63" s="195"/>
    </row>
    <row r="64" spans="1:28" ht="15" customHeight="1" x14ac:dyDescent="0.2">
      <c r="B64" s="243" t="s">
        <v>46</v>
      </c>
      <c r="C64" s="258">
        <v>400</v>
      </c>
      <c r="D64" s="263">
        <f>F35</f>
        <v>309</v>
      </c>
      <c r="E64" s="260">
        <f>C64*D64</f>
        <v>123600</v>
      </c>
      <c r="F64" s="400"/>
      <c r="G64" s="400"/>
      <c r="H64" s="400"/>
      <c r="I64" s="400"/>
      <c r="J64" s="195"/>
      <c r="K64" s="195"/>
      <c r="L64" s="195"/>
    </row>
    <row r="65" spans="1:28" ht="15" customHeight="1" x14ac:dyDescent="0.2">
      <c r="B65" s="244" t="s">
        <v>47</v>
      </c>
      <c r="C65" s="259">
        <v>450</v>
      </c>
      <c r="D65" s="264">
        <f>G35</f>
        <v>163</v>
      </c>
      <c r="E65" s="261">
        <f>C65*D65</f>
        <v>73350</v>
      </c>
      <c r="F65" s="400"/>
      <c r="G65" s="400"/>
      <c r="H65" s="400"/>
      <c r="I65" s="400"/>
      <c r="J65" s="195"/>
      <c r="K65" s="195"/>
      <c r="L65" s="195"/>
    </row>
    <row r="66" spans="1:28" ht="15" customHeight="1" x14ac:dyDescent="0.2">
      <c r="B66" s="244" t="s">
        <v>35</v>
      </c>
      <c r="C66" s="259">
        <v>500</v>
      </c>
      <c r="D66" s="264">
        <f>H35</f>
        <v>102</v>
      </c>
      <c r="E66" s="261">
        <f>C66*D66</f>
        <v>51000</v>
      </c>
      <c r="F66" s="400"/>
      <c r="G66" s="400"/>
      <c r="H66" s="400"/>
      <c r="I66" s="400"/>
      <c r="J66" s="195"/>
      <c r="K66" s="195"/>
      <c r="L66" s="195"/>
    </row>
    <row r="67" spans="1:28" ht="15" customHeight="1" x14ac:dyDescent="0.2">
      <c r="B67" s="244" t="s">
        <v>36</v>
      </c>
      <c r="C67" s="259">
        <v>400</v>
      </c>
      <c r="D67" s="264">
        <f>I35</f>
        <v>72</v>
      </c>
      <c r="E67" s="261">
        <f>C67*D67</f>
        <v>28800</v>
      </c>
      <c r="F67" s="400"/>
      <c r="G67" s="400"/>
      <c r="H67" s="400"/>
      <c r="I67" s="400"/>
      <c r="J67" s="195"/>
      <c r="K67" s="195"/>
      <c r="L67" s="195"/>
    </row>
    <row r="68" spans="1:28" ht="15" customHeight="1" x14ac:dyDescent="0.2">
      <c r="B68" s="244" t="s">
        <v>37</v>
      </c>
      <c r="C68" s="259">
        <v>550</v>
      </c>
      <c r="D68" s="264">
        <f>J35</f>
        <v>59</v>
      </c>
      <c r="E68" s="261">
        <f>C68*D68</f>
        <v>32450</v>
      </c>
      <c r="F68" s="400"/>
      <c r="G68" s="400"/>
      <c r="H68" s="400"/>
      <c r="I68" s="400"/>
      <c r="J68" s="195"/>
      <c r="K68" s="195"/>
      <c r="L68" s="195"/>
    </row>
    <row r="69" spans="1:28" ht="15" customHeight="1" thickBot="1" x14ac:dyDescent="0.25">
      <c r="B69" s="245" t="s">
        <v>48</v>
      </c>
      <c r="C69" s="246"/>
      <c r="D69" s="246"/>
      <c r="E69" s="262">
        <f>SUM(E64:E68)</f>
        <v>309200</v>
      </c>
      <c r="F69" s="400"/>
      <c r="G69" s="400"/>
      <c r="H69" s="400"/>
      <c r="I69" s="400"/>
      <c r="J69" s="195"/>
      <c r="K69" s="195"/>
      <c r="L69" s="195"/>
    </row>
    <row r="72" spans="1:28" s="17" customFormat="1" ht="18" x14ac:dyDescent="0.25">
      <c r="A72" s="14" t="s">
        <v>121</v>
      </c>
      <c r="B72" s="14"/>
      <c r="C72" s="14"/>
      <c r="D72" s="14"/>
      <c r="E72" s="14"/>
      <c r="F72" s="14"/>
      <c r="G72" s="14"/>
      <c r="H72" s="14"/>
      <c r="I72" s="14"/>
      <c r="J72" s="14"/>
      <c r="K72" s="14"/>
      <c r="L72" s="14"/>
      <c r="M72" s="14"/>
      <c r="N72" s="14"/>
      <c r="O72" s="14"/>
      <c r="P72" s="14"/>
      <c r="Q72" s="11"/>
      <c r="AB72"/>
    </row>
    <row r="74" spans="1:28" s="9" customFormat="1" ht="15" x14ac:dyDescent="0.25">
      <c r="B74" s="9" t="s">
        <v>128</v>
      </c>
      <c r="AB74"/>
    </row>
    <row r="75" spans="1:28" s="9" customFormat="1" ht="15" x14ac:dyDescent="0.25">
      <c r="AB75"/>
    </row>
    <row r="76" spans="1:28" s="44" customFormat="1" ht="18" x14ac:dyDescent="0.25">
      <c r="B76" s="44" t="s">
        <v>58</v>
      </c>
    </row>
    <row r="78" spans="1:28" s="9" customFormat="1" ht="15" x14ac:dyDescent="0.25">
      <c r="B78" s="9" t="s">
        <v>494</v>
      </c>
    </row>
    <row r="79" spans="1:28" s="9" customFormat="1" ht="15" x14ac:dyDescent="0.25">
      <c r="B79" s="196" t="s">
        <v>495</v>
      </c>
    </row>
    <row r="80" spans="1:28" s="9" customFormat="1" ht="15" x14ac:dyDescent="0.25">
      <c r="B80" s="196" t="s">
        <v>496</v>
      </c>
    </row>
    <row r="81" spans="2:5" s="9" customFormat="1" ht="15" x14ac:dyDescent="0.25">
      <c r="B81" s="196" t="s">
        <v>497</v>
      </c>
    </row>
    <row r="83" spans="2:5" s="62" customFormat="1" ht="18" x14ac:dyDescent="0.25">
      <c r="B83" s="61" t="s">
        <v>59</v>
      </c>
    </row>
    <row r="84" spans="2:5" s="9" customFormat="1" ht="15" x14ac:dyDescent="0.25">
      <c r="B84" s="9" t="s">
        <v>129</v>
      </c>
    </row>
    <row r="85" spans="2:5" s="9" customFormat="1" ht="15" x14ac:dyDescent="0.25">
      <c r="B85" s="9" t="s">
        <v>130</v>
      </c>
    </row>
    <row r="86" spans="2:5" s="9" customFormat="1" ht="15" x14ac:dyDescent="0.25">
      <c r="B86" s="9" t="s">
        <v>51</v>
      </c>
    </row>
    <row r="87" spans="2:5" s="1" customFormat="1" x14ac:dyDescent="0.2"/>
    <row r="88" spans="2:5" s="9" customFormat="1" ht="15" x14ac:dyDescent="0.25">
      <c r="B88" s="9" t="s">
        <v>131</v>
      </c>
    </row>
    <row r="90" spans="2:5" s="65" customFormat="1" ht="15.75" x14ac:dyDescent="0.2">
      <c r="B90" s="64" t="s">
        <v>160</v>
      </c>
    </row>
    <row r="91" spans="2:5" x14ac:dyDescent="0.2">
      <c r="B91" s="6"/>
    </row>
    <row r="92" spans="2:5" x14ac:dyDescent="0.2">
      <c r="B92" s="59" t="s">
        <v>52</v>
      </c>
      <c r="C92" s="1"/>
      <c r="D92" s="1"/>
      <c r="E92" s="1"/>
    </row>
    <row r="93" spans="2:5" x14ac:dyDescent="0.2">
      <c r="B93" s="59" t="s">
        <v>53</v>
      </c>
      <c r="C93" s="1"/>
      <c r="D93" s="1"/>
      <c r="E93" s="1"/>
    </row>
    <row r="94" spans="2:5" x14ac:dyDescent="0.2">
      <c r="B94" s="59" t="s">
        <v>54</v>
      </c>
      <c r="C94" s="1"/>
      <c r="D94" s="1"/>
      <c r="E94" s="1"/>
    </row>
    <row r="95" spans="2:5" x14ac:dyDescent="0.2">
      <c r="B95" s="59" t="s">
        <v>57</v>
      </c>
      <c r="C95" s="1"/>
      <c r="D95" s="1"/>
      <c r="E95" s="1"/>
    </row>
    <row r="96" spans="2:5" x14ac:dyDescent="0.2">
      <c r="B96" s="1"/>
      <c r="C96" s="1"/>
      <c r="D96" s="1"/>
      <c r="E96" s="1"/>
    </row>
    <row r="97" spans="2:10" s="66" customFormat="1" ht="15.75" x14ac:dyDescent="0.25">
      <c r="B97" s="64" t="s">
        <v>159</v>
      </c>
    </row>
    <row r="98" spans="2:10" x14ac:dyDescent="0.2">
      <c r="B98" s="6"/>
    </row>
    <row r="99" spans="2:10" ht="15" x14ac:dyDescent="0.2">
      <c r="B99" s="8" t="s">
        <v>132</v>
      </c>
      <c r="C99" s="7"/>
      <c r="D99" s="7"/>
      <c r="E99" s="7"/>
      <c r="F99" s="7"/>
      <c r="G99" s="7"/>
      <c r="H99" s="7"/>
    </row>
    <row r="100" spans="2:10" ht="14.25" x14ac:dyDescent="0.2">
      <c r="B100" s="7"/>
      <c r="C100" s="7"/>
      <c r="D100" s="7"/>
      <c r="E100" s="7"/>
      <c r="F100" s="7"/>
      <c r="G100" s="7"/>
      <c r="H100" s="7"/>
    </row>
    <row r="101" spans="2:10" ht="14.25" x14ac:dyDescent="0.2">
      <c r="B101" s="8" t="s">
        <v>55</v>
      </c>
      <c r="C101" s="7"/>
      <c r="D101" s="7"/>
      <c r="E101" s="7"/>
      <c r="F101" s="7"/>
      <c r="G101" s="7"/>
      <c r="H101" s="7"/>
    </row>
    <row r="102" spans="2:10" ht="15" x14ac:dyDescent="0.2">
      <c r="B102" s="38"/>
      <c r="C102" s="7"/>
      <c r="D102" s="7"/>
      <c r="E102" s="7"/>
      <c r="F102" s="7"/>
      <c r="G102" s="7"/>
      <c r="H102" s="7"/>
    </row>
    <row r="103" spans="2:10" ht="15" x14ac:dyDescent="0.2">
      <c r="B103" s="8" t="s">
        <v>133</v>
      </c>
      <c r="C103" s="7"/>
      <c r="D103" s="7"/>
      <c r="E103" s="7"/>
      <c r="F103" s="7"/>
      <c r="G103" s="7"/>
      <c r="H103" s="7"/>
    </row>
    <row r="104" spans="2:10" ht="15" x14ac:dyDescent="0.2">
      <c r="B104" s="8" t="s">
        <v>134</v>
      </c>
      <c r="C104" s="7"/>
      <c r="D104" s="7"/>
      <c r="E104" s="7"/>
      <c r="F104" s="7"/>
      <c r="G104" s="7"/>
      <c r="H104" s="7"/>
    </row>
    <row r="105" spans="2:10" ht="15" x14ac:dyDescent="0.2">
      <c r="B105" s="8" t="s">
        <v>135</v>
      </c>
      <c r="C105" s="7"/>
      <c r="D105" s="7"/>
      <c r="E105" s="7"/>
      <c r="F105" s="7"/>
      <c r="G105" s="7"/>
      <c r="H105" s="7"/>
    </row>
    <row r="106" spans="2:10" ht="14.25" x14ac:dyDescent="0.2">
      <c r="B106" s="7"/>
      <c r="C106" s="7"/>
      <c r="D106" s="7"/>
      <c r="E106" s="7"/>
      <c r="F106" s="7"/>
      <c r="G106" s="7"/>
      <c r="H106" s="7"/>
    </row>
    <row r="107" spans="2:10" s="58" customFormat="1" ht="18" x14ac:dyDescent="0.25">
      <c r="B107" s="60" t="s">
        <v>60</v>
      </c>
      <c r="C107" s="7"/>
      <c r="D107" s="7"/>
      <c r="E107" s="7"/>
      <c r="F107" s="7"/>
      <c r="G107" s="7"/>
      <c r="H107" s="7"/>
    </row>
    <row r="108" spans="2:10" ht="14.25" x14ac:dyDescent="0.2">
      <c r="B108" s="8"/>
      <c r="C108" s="7"/>
      <c r="D108" s="7"/>
      <c r="E108" s="7"/>
      <c r="F108" s="7"/>
      <c r="G108" s="7"/>
      <c r="H108" s="7"/>
    </row>
    <row r="109" spans="2:10" ht="15" x14ac:dyDescent="0.2">
      <c r="B109" s="8" t="s">
        <v>136</v>
      </c>
      <c r="C109" s="7"/>
      <c r="D109" s="7"/>
      <c r="E109" s="7"/>
      <c r="F109" s="7"/>
      <c r="G109" s="7"/>
    </row>
    <row r="110" spans="2:10" ht="15" x14ac:dyDescent="0.2">
      <c r="B110" s="8" t="s">
        <v>137</v>
      </c>
      <c r="C110" s="7"/>
      <c r="D110" s="7"/>
      <c r="E110" s="7"/>
      <c r="F110" s="7"/>
      <c r="G110" s="7"/>
    </row>
    <row r="111" spans="2:10" ht="15" thickBot="1" x14ac:dyDescent="0.25">
      <c r="B111" s="7"/>
      <c r="C111" s="7"/>
      <c r="D111" s="7"/>
      <c r="E111" s="7"/>
      <c r="F111" s="7"/>
      <c r="G111" s="7"/>
    </row>
    <row r="112" spans="2:10" ht="18.75" customHeight="1" thickBot="1" x14ac:dyDescent="0.25">
      <c r="B112" s="198" t="s">
        <v>90</v>
      </c>
      <c r="C112" s="199" t="s">
        <v>91</v>
      </c>
      <c r="D112" s="401" t="s">
        <v>61</v>
      </c>
      <c r="E112" s="400"/>
      <c r="J112" s="73"/>
    </row>
    <row r="113" spans="2:8" ht="14.25" customHeight="1" x14ac:dyDescent="0.2">
      <c r="B113" s="266" t="s">
        <v>92</v>
      </c>
      <c r="C113" s="268">
        <v>30000</v>
      </c>
      <c r="D113" s="401"/>
      <c r="E113" s="400"/>
    </row>
    <row r="114" spans="2:8" ht="14.25" customHeight="1" x14ac:dyDescent="0.2">
      <c r="B114" s="267" t="s">
        <v>93</v>
      </c>
      <c r="C114" s="269" t="s">
        <v>94</v>
      </c>
      <c r="D114" s="401"/>
      <c r="E114" s="400"/>
    </row>
    <row r="115" spans="2:8" ht="15" customHeight="1" thickBot="1" x14ac:dyDescent="0.25">
      <c r="B115" s="265" t="s">
        <v>95</v>
      </c>
      <c r="C115" s="270">
        <v>576</v>
      </c>
      <c r="D115" s="401"/>
      <c r="E115" s="400"/>
    </row>
    <row r="116" spans="2:8" ht="14.25" x14ac:dyDescent="0.2">
      <c r="B116" s="7"/>
      <c r="C116" s="216"/>
    </row>
    <row r="117" spans="2:8" s="58" customFormat="1" ht="18" x14ac:dyDescent="0.25">
      <c r="B117" s="57" t="s">
        <v>62</v>
      </c>
    </row>
    <row r="118" spans="2:8" x14ac:dyDescent="0.2">
      <c r="B118" s="6"/>
      <c r="H118" s="73"/>
    </row>
    <row r="119" spans="2:8" s="67" customFormat="1" ht="15.75" x14ac:dyDescent="0.2">
      <c r="B119" s="64" t="s">
        <v>157</v>
      </c>
    </row>
    <row r="120" spans="2:8" x14ac:dyDescent="0.2">
      <c r="B120" s="6"/>
    </row>
    <row r="121" spans="2:8" s="7" customFormat="1" ht="14.25" x14ac:dyDescent="0.2">
      <c r="B121" s="7" t="s">
        <v>146</v>
      </c>
    </row>
    <row r="122" spans="2:8" s="7" customFormat="1" ht="14.25" x14ac:dyDescent="0.2">
      <c r="B122" s="7" t="s">
        <v>147</v>
      </c>
    </row>
    <row r="123" spans="2:8" s="7" customFormat="1" ht="14.25" x14ac:dyDescent="0.2">
      <c r="B123" s="7" t="s">
        <v>148</v>
      </c>
    </row>
    <row r="124" spans="2:8" s="7" customFormat="1" ht="14.25" x14ac:dyDescent="0.2"/>
    <row r="125" spans="2:8" s="9" customFormat="1" ht="15" x14ac:dyDescent="0.25">
      <c r="B125" s="9" t="s">
        <v>149</v>
      </c>
    </row>
    <row r="126" spans="2:8" s="9" customFormat="1" ht="15" x14ac:dyDescent="0.25">
      <c r="B126" s="9" t="s">
        <v>150</v>
      </c>
    </row>
    <row r="127" spans="2:8" s="97" customFormat="1" ht="15" x14ac:dyDescent="0.25">
      <c r="B127" s="9" t="s">
        <v>151</v>
      </c>
      <c r="C127" s="9"/>
    </row>
    <row r="128" spans="2:8" s="7" customFormat="1" ht="14.25" x14ac:dyDescent="0.2"/>
    <row r="129" spans="2:10" s="7" customFormat="1" ht="15" x14ac:dyDescent="0.25">
      <c r="B129" s="97" t="s">
        <v>156</v>
      </c>
    </row>
    <row r="130" spans="2:10" s="7" customFormat="1" ht="14.25" x14ac:dyDescent="0.2"/>
    <row r="131" spans="2:10" s="7" customFormat="1" ht="15" x14ac:dyDescent="0.25">
      <c r="B131" s="9" t="s">
        <v>154</v>
      </c>
    </row>
    <row r="132" spans="2:10" s="7" customFormat="1" ht="15" x14ac:dyDescent="0.25">
      <c r="B132" s="9" t="s">
        <v>155</v>
      </c>
    </row>
    <row r="133" spans="2:10" s="7" customFormat="1" ht="14.25" x14ac:dyDescent="0.2"/>
    <row r="134" spans="2:10" s="97" customFormat="1" ht="15" x14ac:dyDescent="0.25">
      <c r="B134" s="97" t="s">
        <v>158</v>
      </c>
    </row>
    <row r="135" spans="2:10" s="7" customFormat="1" ht="14.25" x14ac:dyDescent="0.2"/>
    <row r="136" spans="2:10" s="7" customFormat="1" ht="14.25" x14ac:dyDescent="0.2">
      <c r="B136" s="7" t="s">
        <v>152</v>
      </c>
      <c r="J136" s="7" t="s">
        <v>63</v>
      </c>
    </row>
    <row r="137" spans="2:10" s="7" customFormat="1" ht="14.25" x14ac:dyDescent="0.2">
      <c r="B137" s="7" t="s">
        <v>153</v>
      </c>
    </row>
    <row r="138" spans="2:10" ht="13.5" thickBot="1" x14ac:dyDescent="0.25"/>
    <row r="139" spans="2:10" ht="15" customHeight="1" thickBot="1" x14ac:dyDescent="0.25">
      <c r="B139" s="203" t="s">
        <v>64</v>
      </c>
      <c r="C139" s="204" t="s">
        <v>65</v>
      </c>
      <c r="D139" s="205" t="s">
        <v>66</v>
      </c>
    </row>
    <row r="140" spans="2:10" ht="15" customHeight="1" x14ac:dyDescent="0.2">
      <c r="B140" s="202" t="s">
        <v>67</v>
      </c>
      <c r="C140" s="271">
        <f>89</f>
        <v>89</v>
      </c>
      <c r="D140" s="272">
        <v>45</v>
      </c>
    </row>
    <row r="141" spans="2:10" ht="15" customHeight="1" x14ac:dyDescent="0.2">
      <c r="B141" s="200" t="s">
        <v>68</v>
      </c>
      <c r="C141" s="273">
        <f>ROUNDUP(0.2*32*8,0)</f>
        <v>52</v>
      </c>
      <c r="D141" s="274">
        <f>ROUNDUP(0.2*32*8,0)</f>
        <v>52</v>
      </c>
    </row>
    <row r="142" spans="2:10" ht="15" customHeight="1" x14ac:dyDescent="0.2">
      <c r="B142" s="200" t="s">
        <v>69</v>
      </c>
      <c r="C142" s="275">
        <v>3.85</v>
      </c>
      <c r="D142" s="276">
        <v>7.71</v>
      </c>
    </row>
    <row r="143" spans="2:10" ht="15" customHeight="1" x14ac:dyDescent="0.2">
      <c r="B143" s="200" t="s">
        <v>70</v>
      </c>
      <c r="C143" s="277">
        <v>127.24</v>
      </c>
      <c r="D143" s="278">
        <v>127.24</v>
      </c>
    </row>
    <row r="144" spans="2:10" ht="15" customHeight="1" thickBot="1" x14ac:dyDescent="0.25">
      <c r="B144" s="201" t="s">
        <v>71</v>
      </c>
      <c r="C144" s="279">
        <f>C140*C141*C142+C143*C140</f>
        <v>29142.159999999996</v>
      </c>
      <c r="D144" s="280">
        <f>D140*D141*D142+D143*D140</f>
        <v>23767.200000000001</v>
      </c>
    </row>
    <row r="146" spans="1:28" s="66" customFormat="1" ht="15.75" x14ac:dyDescent="0.25">
      <c r="B146" s="69" t="s">
        <v>72</v>
      </c>
    </row>
    <row r="147" spans="1:28" ht="13.5" thickBot="1" x14ac:dyDescent="0.25"/>
    <row r="148" spans="1:28" ht="15.75" thickBot="1" x14ac:dyDescent="0.25">
      <c r="B148" s="209" t="s">
        <v>73</v>
      </c>
      <c r="C148" s="210" t="s">
        <v>505</v>
      </c>
      <c r="D148" s="210" t="s">
        <v>506</v>
      </c>
      <c r="E148" s="211" t="s">
        <v>507</v>
      </c>
    </row>
    <row r="149" spans="1:28" ht="15" x14ac:dyDescent="0.2">
      <c r="B149" s="208" t="s">
        <v>65</v>
      </c>
      <c r="C149" s="285">
        <v>384</v>
      </c>
      <c r="D149" s="281">
        <v>29142.16</v>
      </c>
      <c r="E149" s="282">
        <v>29526.16</v>
      </c>
    </row>
    <row r="150" spans="1:28" ht="15.75" thickBot="1" x14ac:dyDescent="0.25">
      <c r="B150" s="207" t="s">
        <v>66</v>
      </c>
      <c r="C150" s="286">
        <v>384</v>
      </c>
      <c r="D150" s="283">
        <v>23767.200000000001</v>
      </c>
      <c r="E150" s="284">
        <v>24151.200000000001</v>
      </c>
    </row>
    <row r="153" spans="1:28" s="79" customFormat="1" ht="18" x14ac:dyDescent="0.25">
      <c r="A153" s="76" t="s">
        <v>120</v>
      </c>
      <c r="B153" s="76"/>
      <c r="C153" s="76"/>
      <c r="D153" s="76"/>
      <c r="E153" s="76"/>
      <c r="F153" s="76"/>
      <c r="G153" s="76"/>
      <c r="H153" s="76"/>
      <c r="I153" s="76"/>
      <c r="J153" s="76"/>
      <c r="K153" s="76"/>
      <c r="L153" s="76"/>
      <c r="M153" s="76"/>
      <c r="N153" s="76"/>
      <c r="O153" s="76"/>
      <c r="P153" s="76"/>
      <c r="Q153" s="78"/>
      <c r="AB153" s="12"/>
    </row>
    <row r="155" spans="1:28" s="63" customFormat="1" ht="15.75" x14ac:dyDescent="0.25">
      <c r="B155" s="63" t="s">
        <v>74</v>
      </c>
    </row>
    <row r="156" spans="1:28" s="63" customFormat="1" ht="15.75" x14ac:dyDescent="0.25">
      <c r="B156" s="63" t="s">
        <v>75</v>
      </c>
    </row>
    <row r="157" spans="1:28" ht="13.5" thickBot="1" x14ac:dyDescent="0.25"/>
    <row r="158" spans="1:28" ht="13.5" thickBot="1" x14ac:dyDescent="0.25">
      <c r="B158" s="204" t="s">
        <v>76</v>
      </c>
      <c r="C158" s="220" t="s">
        <v>77</v>
      </c>
      <c r="D158" s="205" t="s">
        <v>78</v>
      </c>
    </row>
    <row r="159" spans="1:28" ht="13.5" thickBot="1" x14ac:dyDescent="0.25">
      <c r="B159" s="217">
        <v>309200</v>
      </c>
      <c r="C159" s="218">
        <v>0.15</v>
      </c>
      <c r="D159" s="219">
        <f>B159*C159</f>
        <v>46380</v>
      </c>
    </row>
    <row r="162" spans="1:28" s="17" customFormat="1" ht="18" x14ac:dyDescent="0.25">
      <c r="A162" s="14" t="s">
        <v>119</v>
      </c>
      <c r="B162" s="14"/>
      <c r="C162" s="14"/>
      <c r="D162" s="14"/>
      <c r="E162" s="14"/>
      <c r="F162" s="14"/>
      <c r="G162" s="14"/>
      <c r="H162" s="14"/>
      <c r="I162" s="14"/>
      <c r="J162" s="14"/>
      <c r="K162" s="14"/>
      <c r="L162" s="14"/>
      <c r="M162" s="14"/>
      <c r="N162" s="14"/>
      <c r="O162" s="14"/>
      <c r="P162" s="14"/>
      <c r="Q162" s="11"/>
      <c r="AB162"/>
    </row>
    <row r="164" spans="1:28" s="7" customFormat="1" ht="14.25" x14ac:dyDescent="0.2">
      <c r="B164" s="70" t="s">
        <v>163</v>
      </c>
      <c r="C164" s="70"/>
      <c r="D164" s="70"/>
      <c r="E164" s="70"/>
      <c r="F164" s="70"/>
      <c r="G164" s="70"/>
      <c r="H164" s="70"/>
      <c r="I164" s="70"/>
      <c r="J164" s="70"/>
      <c r="K164" s="70"/>
      <c r="L164" s="70"/>
    </row>
    <row r="165" spans="1:28" s="46" customFormat="1" x14ac:dyDescent="0.2">
      <c r="B165" s="71" t="s">
        <v>164</v>
      </c>
      <c r="C165" s="71"/>
      <c r="D165" s="71"/>
      <c r="E165" s="71"/>
      <c r="F165" s="71"/>
      <c r="G165" s="71"/>
      <c r="H165" s="71"/>
      <c r="I165" s="71"/>
      <c r="J165" s="71"/>
      <c r="K165" s="71"/>
      <c r="L165" s="71"/>
    </row>
    <row r="166" spans="1:28" s="72" customFormat="1" ht="14.25" x14ac:dyDescent="0.2">
      <c r="B166" s="70" t="s">
        <v>165</v>
      </c>
      <c r="C166" s="70"/>
      <c r="D166" s="70"/>
      <c r="E166" s="70"/>
      <c r="F166" s="70"/>
      <c r="G166" s="70"/>
      <c r="H166" s="70"/>
      <c r="I166" s="70"/>
      <c r="J166" s="70"/>
      <c r="K166" s="70"/>
      <c r="L166" s="70"/>
    </row>
    <row r="169" spans="1:28" ht="15.75" x14ac:dyDescent="0.25">
      <c r="B169" s="66" t="s">
        <v>162</v>
      </c>
      <c r="C169" s="66"/>
      <c r="D169" s="66"/>
      <c r="I169" s="63"/>
      <c r="J169" s="63"/>
    </row>
    <row r="170" spans="1:28" ht="13.5" thickBot="1" x14ac:dyDescent="0.25"/>
    <row r="171" spans="1:28" ht="30.75" thickBot="1" x14ac:dyDescent="0.25">
      <c r="B171" s="209" t="s">
        <v>79</v>
      </c>
      <c r="C171" s="210" t="s">
        <v>80</v>
      </c>
      <c r="D171" s="210" t="s">
        <v>100</v>
      </c>
      <c r="E171" s="210" t="s">
        <v>81</v>
      </c>
      <c r="F171" s="210" t="s">
        <v>82</v>
      </c>
      <c r="G171" s="211" t="s">
        <v>87</v>
      </c>
    </row>
    <row r="172" spans="1:28" ht="14.25" x14ac:dyDescent="0.2">
      <c r="B172" s="226">
        <v>2025</v>
      </c>
      <c r="C172" s="318">
        <v>80000</v>
      </c>
      <c r="D172" s="318">
        <v>1</v>
      </c>
      <c r="E172" s="318">
        <f>(D172*1900*1600*3/1024/1024)</f>
        <v>8.697509765625</v>
      </c>
      <c r="F172" s="318">
        <f t="shared" ref="F172:F182" si="2">(C172*D172*E172)/1024</f>
        <v>679.49295043945313</v>
      </c>
      <c r="G172" s="321">
        <f>F172*12*C115/C113</f>
        <v>156.55517578125</v>
      </c>
    </row>
    <row r="173" spans="1:28" ht="14.25" x14ac:dyDescent="0.2">
      <c r="B173" s="227">
        <v>2026</v>
      </c>
      <c r="C173" s="319">
        <v>240000</v>
      </c>
      <c r="D173" s="319">
        <v>1</v>
      </c>
      <c r="E173" s="319">
        <f t="shared" ref="E173:E182" si="3">D173*1900*1600*3/1024/1024</f>
        <v>8.697509765625</v>
      </c>
      <c r="F173" s="319">
        <f t="shared" si="2"/>
        <v>2038.4788513183594</v>
      </c>
      <c r="G173" s="322">
        <f>F173*12*C115/C113</f>
        <v>469.66552734375</v>
      </c>
    </row>
    <row r="174" spans="1:28" ht="14.25" x14ac:dyDescent="0.2">
      <c r="B174" s="227">
        <v>2027</v>
      </c>
      <c r="C174" s="319">
        <v>470000</v>
      </c>
      <c r="D174" s="319">
        <v>1</v>
      </c>
      <c r="E174" s="319">
        <f t="shared" si="3"/>
        <v>8.697509765625</v>
      </c>
      <c r="F174" s="319">
        <f t="shared" si="2"/>
        <v>3992.0210838317871</v>
      </c>
      <c r="G174" s="322">
        <f>F174*12*C115/C113</f>
        <v>919.76165771484375</v>
      </c>
    </row>
    <row r="175" spans="1:28" ht="14.25" x14ac:dyDescent="0.2">
      <c r="B175" s="227">
        <v>2028</v>
      </c>
      <c r="C175" s="319">
        <v>780000</v>
      </c>
      <c r="D175" s="319">
        <v>1</v>
      </c>
      <c r="E175" s="319">
        <f t="shared" si="3"/>
        <v>8.697509765625</v>
      </c>
      <c r="F175" s="319">
        <f t="shared" si="2"/>
        <v>6625.056266784668</v>
      </c>
      <c r="G175" s="322">
        <f>F175*12*C115/C113</f>
        <v>1526.4129638671875</v>
      </c>
    </row>
    <row r="176" spans="1:28" ht="14.25" x14ac:dyDescent="0.2">
      <c r="B176" s="227">
        <v>2029</v>
      </c>
      <c r="C176" s="319">
        <v>1000000</v>
      </c>
      <c r="D176" s="319">
        <v>1</v>
      </c>
      <c r="E176" s="319">
        <f t="shared" si="3"/>
        <v>8.697509765625</v>
      </c>
      <c r="F176" s="319">
        <f t="shared" si="2"/>
        <v>8493.6618804931641</v>
      </c>
      <c r="G176" s="322">
        <f>F176*12*C115/C113</f>
        <v>1956.939697265625</v>
      </c>
    </row>
    <row r="177" spans="2:12" ht="14.25" x14ac:dyDescent="0.2">
      <c r="B177" s="227">
        <v>2030</v>
      </c>
      <c r="C177" s="319">
        <v>1200000</v>
      </c>
      <c r="D177" s="319">
        <v>1</v>
      </c>
      <c r="E177" s="319">
        <f t="shared" si="3"/>
        <v>8.697509765625</v>
      </c>
      <c r="F177" s="319">
        <f t="shared" si="2"/>
        <v>10192.394256591797</v>
      </c>
      <c r="G177" s="322">
        <f>F177*12*C115/C113</f>
        <v>2348.32763671875</v>
      </c>
    </row>
    <row r="178" spans="2:12" ht="14.25" x14ac:dyDescent="0.2">
      <c r="B178" s="227">
        <v>2031</v>
      </c>
      <c r="C178" s="319">
        <v>1400000</v>
      </c>
      <c r="D178" s="319">
        <v>1</v>
      </c>
      <c r="E178" s="319">
        <f t="shared" si="3"/>
        <v>8.697509765625</v>
      </c>
      <c r="F178" s="319">
        <f t="shared" si="2"/>
        <v>11891.12663269043</v>
      </c>
      <c r="G178" s="322">
        <f>F178*12*C115/C113</f>
        <v>2739.715576171875</v>
      </c>
    </row>
    <row r="179" spans="2:12" ht="14.25" x14ac:dyDescent="0.2">
      <c r="B179" s="227">
        <v>2032</v>
      </c>
      <c r="C179" s="319">
        <v>1700000</v>
      </c>
      <c r="D179" s="319">
        <v>1</v>
      </c>
      <c r="E179" s="319">
        <f t="shared" si="3"/>
        <v>8.697509765625</v>
      </c>
      <c r="F179" s="319">
        <f t="shared" si="2"/>
        <v>14439.225196838379</v>
      </c>
      <c r="G179" s="322">
        <f>F179*12*C115/C113</f>
        <v>3326.7974853515625</v>
      </c>
    </row>
    <row r="180" spans="2:12" ht="14.25" x14ac:dyDescent="0.2">
      <c r="B180" s="227">
        <v>2033</v>
      </c>
      <c r="C180" s="319">
        <v>2000000</v>
      </c>
      <c r="D180" s="319">
        <v>1</v>
      </c>
      <c r="E180" s="319">
        <f t="shared" si="3"/>
        <v>8.697509765625</v>
      </c>
      <c r="F180" s="319">
        <f t="shared" si="2"/>
        <v>16987.323760986328</v>
      </c>
      <c r="G180" s="322">
        <f>F180*12*C115/C113</f>
        <v>3913.87939453125</v>
      </c>
    </row>
    <row r="181" spans="2:12" ht="14.25" x14ac:dyDescent="0.2">
      <c r="B181" s="227">
        <v>2034</v>
      </c>
      <c r="C181" s="319">
        <v>2300000</v>
      </c>
      <c r="D181" s="319">
        <v>1</v>
      </c>
      <c r="E181" s="319">
        <f t="shared" si="3"/>
        <v>8.697509765625</v>
      </c>
      <c r="F181" s="319">
        <f t="shared" si="2"/>
        <v>19535.422325134277</v>
      </c>
      <c r="G181" s="322">
        <f>F181*12*C115/C113</f>
        <v>4500.9613037109375</v>
      </c>
    </row>
    <row r="182" spans="2:12" ht="15" thickBot="1" x14ac:dyDescent="0.25">
      <c r="B182" s="228">
        <v>2035</v>
      </c>
      <c r="C182" s="320">
        <v>2600000</v>
      </c>
      <c r="D182" s="320">
        <v>1</v>
      </c>
      <c r="E182" s="320">
        <f t="shared" si="3"/>
        <v>8.697509765625</v>
      </c>
      <c r="F182" s="320">
        <f t="shared" si="2"/>
        <v>22083.520889282227</v>
      </c>
      <c r="G182" s="323">
        <f>F182*12*C115/C113</f>
        <v>5088.043212890625</v>
      </c>
    </row>
    <row r="183" spans="2:12" ht="15.75" x14ac:dyDescent="0.25">
      <c r="B183" s="197" t="s">
        <v>96</v>
      </c>
      <c r="C183" s="63"/>
      <c r="D183" s="63"/>
      <c r="E183" s="63"/>
      <c r="F183" s="5"/>
      <c r="G183" s="5"/>
    </row>
    <row r="185" spans="2:12" s="66" customFormat="1" ht="15.75" x14ac:dyDescent="0.25">
      <c r="B185" s="66" t="s">
        <v>161</v>
      </c>
    </row>
    <row r="186" spans="2:12" ht="13.5" thickBot="1" x14ac:dyDescent="0.25"/>
    <row r="187" spans="2:12" ht="45" customHeight="1" thickBot="1" x14ac:dyDescent="0.25">
      <c r="B187" s="209" t="s">
        <v>79</v>
      </c>
      <c r="C187" s="210" t="s">
        <v>82</v>
      </c>
      <c r="D187" s="210" t="s">
        <v>83</v>
      </c>
      <c r="E187" s="210" t="s">
        <v>84</v>
      </c>
      <c r="F187" s="210" t="s">
        <v>85</v>
      </c>
      <c r="G187" s="210" t="s">
        <v>86</v>
      </c>
      <c r="H187" s="210" t="s">
        <v>498</v>
      </c>
      <c r="I187" s="211" t="s">
        <v>499</v>
      </c>
      <c r="L187" s="2"/>
    </row>
    <row r="188" spans="2:12" ht="14.25" x14ac:dyDescent="0.2">
      <c r="B188" s="226">
        <v>2025</v>
      </c>
      <c r="C188" s="318">
        <f t="shared" ref="C188:C198" si="4">F172</f>
        <v>679.49295043945313</v>
      </c>
      <c r="D188" s="318">
        <v>340</v>
      </c>
      <c r="E188" s="318">
        <v>680</v>
      </c>
      <c r="F188" s="318">
        <f>ROUNDUP(C188/D188,0)</f>
        <v>2</v>
      </c>
      <c r="G188" s="318">
        <f t="shared" ref="G188:G198" si="5">ROUNDUP(C188/E188,0)</f>
        <v>1</v>
      </c>
      <c r="H188" s="324">
        <f>F188*24*30*12*C142</f>
        <v>66528</v>
      </c>
      <c r="I188" s="325">
        <f>G188*30*24*12*D142</f>
        <v>66614.399999999994</v>
      </c>
      <c r="J188" s="407"/>
      <c r="K188" s="407"/>
      <c r="L188" s="46"/>
    </row>
    <row r="189" spans="2:12" ht="14.25" x14ac:dyDescent="0.2">
      <c r="B189" s="227">
        <v>2026</v>
      </c>
      <c r="C189" s="319">
        <f t="shared" si="4"/>
        <v>2038.4788513183594</v>
      </c>
      <c r="D189" s="319">
        <v>340</v>
      </c>
      <c r="E189" s="319">
        <v>680</v>
      </c>
      <c r="F189" s="319">
        <f>ROUNDUP(C189/D189,0)</f>
        <v>6</v>
      </c>
      <c r="G189" s="319">
        <f t="shared" si="5"/>
        <v>3</v>
      </c>
      <c r="H189" s="326">
        <f>F189*24*30*12*C142</f>
        <v>199584</v>
      </c>
      <c r="I189" s="327">
        <f>G189*30*24*12*D142</f>
        <v>199843.20000000001</v>
      </c>
    </row>
    <row r="190" spans="2:12" ht="15" x14ac:dyDescent="0.25">
      <c r="B190" s="227">
        <v>2027</v>
      </c>
      <c r="C190" s="319">
        <f t="shared" si="4"/>
        <v>3992.0210838317871</v>
      </c>
      <c r="D190" s="319">
        <v>340</v>
      </c>
      <c r="E190" s="319">
        <v>680</v>
      </c>
      <c r="F190" s="319">
        <f>ROUNDUP(C190/D190,0)</f>
        <v>12</v>
      </c>
      <c r="G190" s="319">
        <f t="shared" si="5"/>
        <v>6</v>
      </c>
      <c r="H190" s="326">
        <f>F190*24*30*12*C142</f>
        <v>399168</v>
      </c>
      <c r="I190" s="327">
        <f>G190*30*24*12*D142</f>
        <v>399686.40000000002</v>
      </c>
      <c r="J190" s="408"/>
      <c r="K190" s="408"/>
      <c r="L190" s="197"/>
    </row>
    <row r="191" spans="2:12" ht="14.25" x14ac:dyDescent="0.2">
      <c r="B191" s="227">
        <v>2028</v>
      </c>
      <c r="C191" s="319">
        <f t="shared" si="4"/>
        <v>6625.056266784668</v>
      </c>
      <c r="D191" s="319">
        <v>340</v>
      </c>
      <c r="E191" s="319">
        <v>680</v>
      </c>
      <c r="F191" s="319">
        <f>ROUNDUP(C191/D191,0)</f>
        <v>20</v>
      </c>
      <c r="G191" s="319">
        <f t="shared" si="5"/>
        <v>10</v>
      </c>
      <c r="H191" s="326">
        <f>F191*30*24*12*C142</f>
        <v>665280</v>
      </c>
      <c r="I191" s="327">
        <f>G191*30*24*12*D142</f>
        <v>666144</v>
      </c>
    </row>
    <row r="192" spans="2:12" ht="14.25" x14ac:dyDescent="0.2">
      <c r="B192" s="227">
        <v>2029</v>
      </c>
      <c r="C192" s="319">
        <f t="shared" si="4"/>
        <v>8493.6618804931641</v>
      </c>
      <c r="D192" s="319">
        <v>340</v>
      </c>
      <c r="E192" s="319">
        <v>680</v>
      </c>
      <c r="F192" s="319">
        <f>ROUNDUP(C192/D192,0)</f>
        <v>25</v>
      </c>
      <c r="G192" s="319">
        <f t="shared" si="5"/>
        <v>13</v>
      </c>
      <c r="H192" s="326">
        <f>F192*30*24*12*C142</f>
        <v>831600</v>
      </c>
      <c r="I192" s="327">
        <f>G192*30*24*12*D142</f>
        <v>865987.2</v>
      </c>
    </row>
    <row r="193" spans="2:9" ht="14.25" x14ac:dyDescent="0.2">
      <c r="B193" s="227">
        <v>2030</v>
      </c>
      <c r="C193" s="319">
        <f t="shared" si="4"/>
        <v>10192.394256591797</v>
      </c>
      <c r="D193" s="319">
        <v>340</v>
      </c>
      <c r="E193" s="319">
        <v>680</v>
      </c>
      <c r="F193" s="319">
        <v>31</v>
      </c>
      <c r="G193" s="319">
        <f t="shared" si="5"/>
        <v>15</v>
      </c>
      <c r="H193" s="326">
        <f>F193*30*24*12*C142</f>
        <v>1031184</v>
      </c>
      <c r="I193" s="327">
        <f>G193*30*24*12*D142</f>
        <v>999216</v>
      </c>
    </row>
    <row r="194" spans="2:9" ht="14.25" x14ac:dyDescent="0.2">
      <c r="B194" s="227">
        <v>2031</v>
      </c>
      <c r="C194" s="319">
        <f t="shared" si="4"/>
        <v>11891.12663269043</v>
      </c>
      <c r="D194" s="319">
        <v>340</v>
      </c>
      <c r="E194" s="319">
        <v>680</v>
      </c>
      <c r="F194" s="319">
        <f>ROUNDUP(C194/D194,0)</f>
        <v>35</v>
      </c>
      <c r="G194" s="319">
        <f t="shared" si="5"/>
        <v>18</v>
      </c>
      <c r="H194" s="326">
        <f>F194*30*24*12*C142</f>
        <v>1164240</v>
      </c>
      <c r="I194" s="327">
        <f>G194*30*24*12*D142</f>
        <v>1199059.2</v>
      </c>
    </row>
    <row r="195" spans="2:9" ht="14.25" x14ac:dyDescent="0.2">
      <c r="B195" s="227">
        <v>2032</v>
      </c>
      <c r="C195" s="319">
        <f t="shared" si="4"/>
        <v>14439.225196838379</v>
      </c>
      <c r="D195" s="319">
        <v>340</v>
      </c>
      <c r="E195" s="319">
        <v>680</v>
      </c>
      <c r="F195" s="319">
        <f>ROUNDUP(C195/D195,0)</f>
        <v>43</v>
      </c>
      <c r="G195" s="319">
        <f t="shared" si="5"/>
        <v>22</v>
      </c>
      <c r="H195" s="326">
        <f>F195*30*24*12*C142</f>
        <v>1430352</v>
      </c>
      <c r="I195" s="327">
        <f>G195*30*24*12*D142</f>
        <v>1465516.8</v>
      </c>
    </row>
    <row r="196" spans="2:9" ht="14.25" x14ac:dyDescent="0.2">
      <c r="B196" s="227">
        <v>2033</v>
      </c>
      <c r="C196" s="319">
        <f t="shared" si="4"/>
        <v>16987.323760986328</v>
      </c>
      <c r="D196" s="319">
        <v>340</v>
      </c>
      <c r="E196" s="319">
        <v>680</v>
      </c>
      <c r="F196" s="319">
        <f>ROUNDUP(C196/D196,0)</f>
        <v>50</v>
      </c>
      <c r="G196" s="319">
        <f t="shared" si="5"/>
        <v>25</v>
      </c>
      <c r="H196" s="326">
        <f>F196*24*30*12*C142</f>
        <v>1663200</v>
      </c>
      <c r="I196" s="327">
        <f>G196*30*24*12*D142</f>
        <v>1665360</v>
      </c>
    </row>
    <row r="197" spans="2:9" ht="14.25" x14ac:dyDescent="0.2">
      <c r="B197" s="227">
        <v>2034</v>
      </c>
      <c r="C197" s="319">
        <f t="shared" si="4"/>
        <v>19535.422325134277</v>
      </c>
      <c r="D197" s="319">
        <v>340</v>
      </c>
      <c r="E197" s="319">
        <v>680</v>
      </c>
      <c r="F197" s="319">
        <f>ROUNDUP(C197/D197,0)</f>
        <v>58</v>
      </c>
      <c r="G197" s="319">
        <f t="shared" si="5"/>
        <v>29</v>
      </c>
      <c r="H197" s="326">
        <f>F197*30*24*12*C142</f>
        <v>1929312</v>
      </c>
      <c r="I197" s="327">
        <f>G197*30*24*12*D142</f>
        <v>1931817.6</v>
      </c>
    </row>
    <row r="198" spans="2:9" ht="15" thickBot="1" x14ac:dyDescent="0.25">
      <c r="B198" s="228">
        <v>2035</v>
      </c>
      <c r="C198" s="320">
        <f t="shared" si="4"/>
        <v>22083.520889282227</v>
      </c>
      <c r="D198" s="320">
        <v>340</v>
      </c>
      <c r="E198" s="320">
        <v>680</v>
      </c>
      <c r="F198" s="320">
        <f>ROUNDUP(C198/D198,0)</f>
        <v>65</v>
      </c>
      <c r="G198" s="320">
        <f t="shared" si="5"/>
        <v>33</v>
      </c>
      <c r="H198" s="328">
        <f>F198*30*24*12*C142</f>
        <v>2162160</v>
      </c>
      <c r="I198" s="329">
        <f>G198*30*24*12*D142</f>
        <v>2198275.2000000002</v>
      </c>
    </row>
    <row r="199" spans="2:9" ht="15" x14ac:dyDescent="0.25">
      <c r="B199" s="197" t="s">
        <v>97</v>
      </c>
      <c r="C199" s="213"/>
      <c r="D199" s="212"/>
      <c r="E199" s="212"/>
      <c r="F199" s="212"/>
      <c r="G199" s="212"/>
      <c r="H199" s="214"/>
      <c r="I199" s="214"/>
    </row>
    <row r="200" spans="2:9" ht="15" x14ac:dyDescent="0.25">
      <c r="B200" s="197"/>
      <c r="C200" s="213"/>
      <c r="D200" s="212"/>
      <c r="E200" s="212"/>
      <c r="F200" s="212"/>
      <c r="G200" s="212"/>
      <c r="H200" s="214"/>
      <c r="I200" s="214"/>
    </row>
    <row r="201" spans="2:9" ht="14.25" customHeight="1" x14ac:dyDescent="0.2">
      <c r="B201" s="215" t="s">
        <v>98</v>
      </c>
      <c r="C201" s="215"/>
      <c r="D201" s="215"/>
      <c r="E201" s="215"/>
      <c r="F201" s="215"/>
      <c r="G201" s="215"/>
      <c r="H201" s="215"/>
      <c r="I201" s="215"/>
    </row>
    <row r="202" spans="2:9" ht="14.25" x14ac:dyDescent="0.2">
      <c r="B202" s="1" t="s">
        <v>500</v>
      </c>
      <c r="C202" s="46"/>
      <c r="D202" s="212"/>
      <c r="E202" s="212"/>
      <c r="F202" s="212"/>
      <c r="G202" s="212"/>
      <c r="H202" s="214"/>
      <c r="I202" s="214"/>
    </row>
    <row r="203" spans="2:9" ht="15" x14ac:dyDescent="0.25">
      <c r="B203" s="197" t="s">
        <v>99</v>
      </c>
      <c r="C203" s="197"/>
      <c r="D203" s="212"/>
      <c r="E203" s="212"/>
      <c r="F203" s="212"/>
      <c r="G203" s="212"/>
      <c r="H203" s="214"/>
      <c r="I203" s="214"/>
    </row>
    <row r="205" spans="2:9" s="66" customFormat="1" ht="15.75" x14ac:dyDescent="0.25">
      <c r="B205" s="66" t="s">
        <v>166</v>
      </c>
    </row>
    <row r="206" spans="2:9" ht="13.5" thickBot="1" x14ac:dyDescent="0.25"/>
    <row r="207" spans="2:9" ht="60.75" thickBot="1" x14ac:dyDescent="0.25">
      <c r="B207" s="209" t="s">
        <v>79</v>
      </c>
      <c r="C207" s="210" t="s">
        <v>87</v>
      </c>
      <c r="D207" s="210" t="s">
        <v>88</v>
      </c>
      <c r="E207" s="210" t="s">
        <v>89</v>
      </c>
      <c r="F207" s="210" t="s">
        <v>501</v>
      </c>
      <c r="G207" s="211" t="s">
        <v>502</v>
      </c>
    </row>
    <row r="208" spans="2:9" ht="14.25" x14ac:dyDescent="0.2">
      <c r="B208" s="226">
        <v>2025</v>
      </c>
      <c r="C208" s="312">
        <f t="shared" ref="C208:C218" si="6">G172</f>
        <v>156.55517578125</v>
      </c>
      <c r="D208" s="312">
        <f t="shared" ref="D208:D218" si="7">H188</f>
        <v>66528</v>
      </c>
      <c r="E208" s="312">
        <f t="shared" ref="E208:E218" si="8">I188</f>
        <v>66614.399999999994</v>
      </c>
      <c r="F208" s="312">
        <f t="shared" ref="F208:F218" si="9">C208+D208</f>
        <v>66684.55517578125</v>
      </c>
      <c r="G208" s="313">
        <f t="shared" ref="G208:G218" si="10">C208+E208</f>
        <v>66770.955175781244</v>
      </c>
    </row>
    <row r="209" spans="1:28" ht="14.25" x14ac:dyDescent="0.2">
      <c r="B209" s="227">
        <v>2026</v>
      </c>
      <c r="C209" s="314">
        <f t="shared" si="6"/>
        <v>469.66552734375</v>
      </c>
      <c r="D209" s="314">
        <f t="shared" si="7"/>
        <v>199584</v>
      </c>
      <c r="E209" s="314">
        <f t="shared" si="8"/>
        <v>199843.20000000001</v>
      </c>
      <c r="F209" s="314">
        <f t="shared" si="9"/>
        <v>200053.66552734375</v>
      </c>
      <c r="G209" s="315">
        <f t="shared" si="10"/>
        <v>200312.86552734376</v>
      </c>
    </row>
    <row r="210" spans="1:28" ht="14.25" x14ac:dyDescent="0.2">
      <c r="B210" s="227">
        <v>2027</v>
      </c>
      <c r="C210" s="314">
        <f t="shared" si="6"/>
        <v>919.76165771484375</v>
      </c>
      <c r="D210" s="314">
        <f t="shared" si="7"/>
        <v>399168</v>
      </c>
      <c r="E210" s="314">
        <f t="shared" si="8"/>
        <v>399686.40000000002</v>
      </c>
      <c r="F210" s="314">
        <f t="shared" si="9"/>
        <v>400087.76165771484</v>
      </c>
      <c r="G210" s="315">
        <f t="shared" si="10"/>
        <v>400606.16165771487</v>
      </c>
    </row>
    <row r="211" spans="1:28" ht="14.25" x14ac:dyDescent="0.2">
      <c r="B211" s="227">
        <v>2028</v>
      </c>
      <c r="C211" s="314">
        <f t="shared" si="6"/>
        <v>1526.4129638671875</v>
      </c>
      <c r="D211" s="314">
        <f t="shared" si="7"/>
        <v>665280</v>
      </c>
      <c r="E211" s="314">
        <f t="shared" si="8"/>
        <v>666144</v>
      </c>
      <c r="F211" s="314">
        <f t="shared" si="9"/>
        <v>666806.41296386719</v>
      </c>
      <c r="G211" s="315">
        <f t="shared" si="10"/>
        <v>667670.41296386719</v>
      </c>
    </row>
    <row r="212" spans="1:28" ht="14.25" x14ac:dyDescent="0.2">
      <c r="B212" s="227">
        <v>2029</v>
      </c>
      <c r="C212" s="314">
        <f t="shared" si="6"/>
        <v>1956.939697265625</v>
      </c>
      <c r="D212" s="314">
        <f t="shared" si="7"/>
        <v>831600</v>
      </c>
      <c r="E212" s="314">
        <f t="shared" si="8"/>
        <v>865987.2</v>
      </c>
      <c r="F212" s="314">
        <f t="shared" si="9"/>
        <v>833556.93969726563</v>
      </c>
      <c r="G212" s="315">
        <f t="shared" si="10"/>
        <v>867944.13969726558</v>
      </c>
    </row>
    <row r="213" spans="1:28" ht="14.25" x14ac:dyDescent="0.2">
      <c r="B213" s="227">
        <v>2030</v>
      </c>
      <c r="C213" s="314">
        <f t="shared" si="6"/>
        <v>2348.32763671875</v>
      </c>
      <c r="D213" s="314">
        <f t="shared" si="7"/>
        <v>1031184</v>
      </c>
      <c r="E213" s="314">
        <f t="shared" si="8"/>
        <v>999216</v>
      </c>
      <c r="F213" s="314">
        <f t="shared" si="9"/>
        <v>1033532.3276367188</v>
      </c>
      <c r="G213" s="315">
        <f t="shared" si="10"/>
        <v>1001564.3276367188</v>
      </c>
    </row>
    <row r="214" spans="1:28" ht="14.25" x14ac:dyDescent="0.2">
      <c r="B214" s="227">
        <v>2031</v>
      </c>
      <c r="C214" s="314">
        <f t="shared" si="6"/>
        <v>2739.715576171875</v>
      </c>
      <c r="D214" s="314">
        <f t="shared" si="7"/>
        <v>1164240</v>
      </c>
      <c r="E214" s="314">
        <f t="shared" si="8"/>
        <v>1199059.2</v>
      </c>
      <c r="F214" s="314">
        <f t="shared" si="9"/>
        <v>1166979.7155761719</v>
      </c>
      <c r="G214" s="315">
        <f t="shared" si="10"/>
        <v>1201798.9155761718</v>
      </c>
    </row>
    <row r="215" spans="1:28" ht="14.25" x14ac:dyDescent="0.2">
      <c r="B215" s="227">
        <v>2032</v>
      </c>
      <c r="C215" s="314">
        <f t="shared" si="6"/>
        <v>3326.7974853515625</v>
      </c>
      <c r="D215" s="314">
        <f t="shared" si="7"/>
        <v>1430352</v>
      </c>
      <c r="E215" s="314">
        <f t="shared" si="8"/>
        <v>1465516.8</v>
      </c>
      <c r="F215" s="314">
        <f t="shared" si="9"/>
        <v>1433678.7974853516</v>
      </c>
      <c r="G215" s="315">
        <f t="shared" si="10"/>
        <v>1468843.5974853516</v>
      </c>
    </row>
    <row r="216" spans="1:28" ht="14.25" x14ac:dyDescent="0.2">
      <c r="B216" s="227">
        <v>2033</v>
      </c>
      <c r="C216" s="314">
        <f t="shared" si="6"/>
        <v>3913.87939453125</v>
      </c>
      <c r="D216" s="314">
        <f t="shared" si="7"/>
        <v>1663200</v>
      </c>
      <c r="E216" s="314">
        <f t="shared" si="8"/>
        <v>1665360</v>
      </c>
      <c r="F216" s="314">
        <f t="shared" si="9"/>
        <v>1667113.8793945313</v>
      </c>
      <c r="G216" s="315">
        <f t="shared" si="10"/>
        <v>1669273.8793945313</v>
      </c>
    </row>
    <row r="217" spans="1:28" ht="14.25" x14ac:dyDescent="0.2">
      <c r="B217" s="227">
        <v>2034</v>
      </c>
      <c r="C217" s="314">
        <f t="shared" si="6"/>
        <v>4500.9613037109375</v>
      </c>
      <c r="D217" s="314">
        <f t="shared" si="7"/>
        <v>1929312</v>
      </c>
      <c r="E217" s="314">
        <f t="shared" si="8"/>
        <v>1931817.6</v>
      </c>
      <c r="F217" s="314">
        <f t="shared" si="9"/>
        <v>1933812.9613037109</v>
      </c>
      <c r="G217" s="315">
        <f t="shared" si="10"/>
        <v>1936318.561303711</v>
      </c>
    </row>
    <row r="218" spans="1:28" ht="15" thickBot="1" x14ac:dyDescent="0.25">
      <c r="B218" s="228">
        <v>2035</v>
      </c>
      <c r="C218" s="316">
        <f t="shared" si="6"/>
        <v>5088.043212890625</v>
      </c>
      <c r="D218" s="316">
        <f t="shared" si="7"/>
        <v>2162160</v>
      </c>
      <c r="E218" s="316">
        <f t="shared" si="8"/>
        <v>2198275.2000000002</v>
      </c>
      <c r="F218" s="316">
        <f t="shared" si="9"/>
        <v>2167248.0432128906</v>
      </c>
      <c r="G218" s="317">
        <f t="shared" si="10"/>
        <v>2203363.2432128908</v>
      </c>
    </row>
    <row r="221" spans="1:28" s="17" customFormat="1" ht="18" x14ac:dyDescent="0.25">
      <c r="A221" s="77" t="s">
        <v>118</v>
      </c>
      <c r="B221" s="77"/>
      <c r="C221" s="77"/>
      <c r="D221" s="77"/>
      <c r="E221" s="77"/>
      <c r="F221" s="77"/>
      <c r="G221" s="14"/>
      <c r="H221" s="14"/>
      <c r="I221" s="14"/>
      <c r="J221" s="14"/>
      <c r="K221" s="14"/>
      <c r="L221" s="14"/>
      <c r="M221" s="14"/>
      <c r="N221" s="14"/>
      <c r="O221" s="14"/>
      <c r="P221" s="14"/>
      <c r="Q221" s="11"/>
      <c r="AB221"/>
    </row>
    <row r="223" spans="1:28" s="66" customFormat="1" ht="15.75" x14ac:dyDescent="0.25">
      <c r="B223" s="66" t="s">
        <v>167</v>
      </c>
    </row>
    <row r="225" spans="2:6" s="7" customFormat="1" ht="14.25" x14ac:dyDescent="0.2">
      <c r="B225" s="7" t="s">
        <v>142</v>
      </c>
    </row>
    <row r="226" spans="2:6" s="7" customFormat="1" ht="14.25" x14ac:dyDescent="0.2">
      <c r="B226" s="8"/>
    </row>
    <row r="227" spans="2:6" s="7" customFormat="1" ht="15" x14ac:dyDescent="0.2">
      <c r="B227" s="96" t="s">
        <v>143</v>
      </c>
    </row>
    <row r="228" spans="2:6" s="7" customFormat="1" ht="15" x14ac:dyDescent="0.2">
      <c r="B228" s="96" t="s">
        <v>144</v>
      </c>
    </row>
    <row r="229" spans="2:6" s="7" customFormat="1" ht="15" x14ac:dyDescent="0.2">
      <c r="B229" s="96" t="s">
        <v>145</v>
      </c>
    </row>
    <row r="230" spans="2:6" s="7" customFormat="1" ht="15" thickBot="1" x14ac:dyDescent="0.25"/>
    <row r="231" spans="2:6" s="7" customFormat="1" ht="15.75" thickBot="1" x14ac:dyDescent="0.25">
      <c r="B231" s="221" t="s">
        <v>64</v>
      </c>
      <c r="C231" s="225" t="s">
        <v>91</v>
      </c>
    </row>
    <row r="232" spans="2:6" s="7" customFormat="1" ht="15" x14ac:dyDescent="0.2">
      <c r="B232" s="222" t="s">
        <v>101</v>
      </c>
      <c r="C232" s="288">
        <v>1.4999999999999999E-2</v>
      </c>
    </row>
    <row r="233" spans="2:6" s="7" customFormat="1" ht="30" x14ac:dyDescent="0.2">
      <c r="B233" s="223" t="s">
        <v>102</v>
      </c>
      <c r="C233" s="289">
        <v>2.5</v>
      </c>
    </row>
    <row r="234" spans="2:6" s="7" customFormat="1" ht="15.75" thickBot="1" x14ac:dyDescent="0.25">
      <c r="B234" s="224" t="s">
        <v>103</v>
      </c>
      <c r="C234" s="287">
        <v>70</v>
      </c>
    </row>
    <row r="235" spans="2:6" s="7" customFormat="1" ht="15" thickBot="1" x14ac:dyDescent="0.25"/>
    <row r="236" spans="2:6" s="7" customFormat="1" ht="30.75" thickBot="1" x14ac:dyDescent="0.25">
      <c r="B236" s="209" t="s">
        <v>79</v>
      </c>
      <c r="C236" s="210" t="s">
        <v>104</v>
      </c>
      <c r="D236" s="210" t="s">
        <v>105</v>
      </c>
      <c r="E236" s="210" t="s">
        <v>106</v>
      </c>
      <c r="F236" s="211" t="s">
        <v>107</v>
      </c>
    </row>
    <row r="237" spans="2:6" s="7" customFormat="1" ht="14.25" x14ac:dyDescent="0.2">
      <c r="B237" s="226">
        <v>2025</v>
      </c>
      <c r="C237" s="290">
        <f t="shared" ref="C237:C247" si="11">C172/12</f>
        <v>6666.666666666667</v>
      </c>
      <c r="D237" s="290">
        <f>ROUNDUP(C237*C232,0)</f>
        <v>100</v>
      </c>
      <c r="E237" s="306">
        <f>D237*C233*C234</f>
        <v>17500</v>
      </c>
      <c r="F237" s="307">
        <f>E237*12</f>
        <v>210000</v>
      </c>
    </row>
    <row r="238" spans="2:6" s="7" customFormat="1" ht="14.25" x14ac:dyDescent="0.2">
      <c r="B238" s="227">
        <v>2026</v>
      </c>
      <c r="C238" s="291">
        <f t="shared" si="11"/>
        <v>20000</v>
      </c>
      <c r="D238" s="291">
        <f>ROUNDUP(C238*C232,0)</f>
        <v>300</v>
      </c>
      <c r="E238" s="308">
        <f>D238*C233*C234</f>
        <v>52500</v>
      </c>
      <c r="F238" s="309">
        <f>E238*12</f>
        <v>630000</v>
      </c>
    </row>
    <row r="239" spans="2:6" ht="14.25" x14ac:dyDescent="0.2">
      <c r="B239" s="227">
        <v>2027</v>
      </c>
      <c r="C239" s="291">
        <f t="shared" si="11"/>
        <v>39166.666666666664</v>
      </c>
      <c r="D239" s="291">
        <f>ROUNDUP(C239*C232,0)</f>
        <v>588</v>
      </c>
      <c r="E239" s="308">
        <f>D239*C233*C234</f>
        <v>102900</v>
      </c>
      <c r="F239" s="309">
        <f>E239*12</f>
        <v>1234800</v>
      </c>
    </row>
    <row r="240" spans="2:6" ht="14.25" x14ac:dyDescent="0.2">
      <c r="B240" s="227">
        <v>2028</v>
      </c>
      <c r="C240" s="291">
        <f t="shared" si="11"/>
        <v>65000</v>
      </c>
      <c r="D240" s="291">
        <f>ROUNDUP(C240*C232,0)</f>
        <v>975</v>
      </c>
      <c r="E240" s="308">
        <f>D240*C233*C234</f>
        <v>170625</v>
      </c>
      <c r="F240" s="309">
        <f t="shared" ref="F240:F246" si="12">E240*12</f>
        <v>2047500</v>
      </c>
    </row>
    <row r="241" spans="2:6" ht="14.25" x14ac:dyDescent="0.2">
      <c r="B241" s="227">
        <v>2029</v>
      </c>
      <c r="C241" s="291">
        <f t="shared" si="11"/>
        <v>83333.333333333328</v>
      </c>
      <c r="D241" s="291">
        <f>ROUNDUP(C241*C232,0)</f>
        <v>1250</v>
      </c>
      <c r="E241" s="308">
        <f>D241*C233*C234</f>
        <v>218750</v>
      </c>
      <c r="F241" s="309">
        <f t="shared" si="12"/>
        <v>2625000</v>
      </c>
    </row>
    <row r="242" spans="2:6" ht="14.25" x14ac:dyDescent="0.2">
      <c r="B242" s="227">
        <v>2030</v>
      </c>
      <c r="C242" s="291">
        <f t="shared" si="11"/>
        <v>100000</v>
      </c>
      <c r="D242" s="291">
        <f>ROUNDUP(C242*C232,0)</f>
        <v>1500</v>
      </c>
      <c r="E242" s="308">
        <f>D242*C233*C234</f>
        <v>262500</v>
      </c>
      <c r="F242" s="309">
        <f t="shared" si="12"/>
        <v>3150000</v>
      </c>
    </row>
    <row r="243" spans="2:6" ht="14.25" x14ac:dyDescent="0.2">
      <c r="B243" s="227">
        <v>2031</v>
      </c>
      <c r="C243" s="291">
        <f t="shared" si="11"/>
        <v>116666.66666666667</v>
      </c>
      <c r="D243" s="291">
        <f>ROUNDUP(C243*C232,0)</f>
        <v>1750</v>
      </c>
      <c r="E243" s="308">
        <f>D243*C233*C234</f>
        <v>306250</v>
      </c>
      <c r="F243" s="309">
        <f>E243*12</f>
        <v>3675000</v>
      </c>
    </row>
    <row r="244" spans="2:6" ht="14.25" x14ac:dyDescent="0.2">
      <c r="B244" s="227">
        <v>2032</v>
      </c>
      <c r="C244" s="291">
        <f t="shared" si="11"/>
        <v>141666.66666666666</v>
      </c>
      <c r="D244" s="291">
        <f>ROUNDUP(C244*C232,0)</f>
        <v>2125</v>
      </c>
      <c r="E244" s="308">
        <f>D244*C233*C234</f>
        <v>371875</v>
      </c>
      <c r="F244" s="309">
        <f t="shared" si="12"/>
        <v>4462500</v>
      </c>
    </row>
    <row r="245" spans="2:6" ht="14.25" x14ac:dyDescent="0.2">
      <c r="B245" s="227">
        <v>2033</v>
      </c>
      <c r="C245" s="291">
        <f t="shared" si="11"/>
        <v>166666.66666666666</v>
      </c>
      <c r="D245" s="291">
        <f>ROUNDUP(C245*C232,0)</f>
        <v>2500</v>
      </c>
      <c r="E245" s="308">
        <f>D245*C233*C234</f>
        <v>437500</v>
      </c>
      <c r="F245" s="309">
        <f t="shared" si="12"/>
        <v>5250000</v>
      </c>
    </row>
    <row r="246" spans="2:6" ht="14.25" x14ac:dyDescent="0.2">
      <c r="B246" s="227">
        <v>2034</v>
      </c>
      <c r="C246" s="291">
        <f t="shared" si="11"/>
        <v>191666.66666666666</v>
      </c>
      <c r="D246" s="291">
        <f>ROUNDUP(C246*C232,0)</f>
        <v>2875</v>
      </c>
      <c r="E246" s="308">
        <f>D246*C233*C234</f>
        <v>503125</v>
      </c>
      <c r="F246" s="309">
        <f t="shared" si="12"/>
        <v>6037500</v>
      </c>
    </row>
    <row r="247" spans="2:6" ht="15" thickBot="1" x14ac:dyDescent="0.25">
      <c r="B247" s="228">
        <v>2035</v>
      </c>
      <c r="C247" s="292">
        <f t="shared" si="11"/>
        <v>216666.66666666666</v>
      </c>
      <c r="D247" s="292">
        <f>ROUNDUP(C247*C232,0)</f>
        <v>3250</v>
      </c>
      <c r="E247" s="310">
        <f>D247*C233*C234</f>
        <v>568750</v>
      </c>
      <c r="F247" s="311">
        <f>E247*12</f>
        <v>6825000</v>
      </c>
    </row>
    <row r="250" spans="2:6" s="66" customFormat="1" ht="15.75" x14ac:dyDescent="0.25">
      <c r="B250" s="66" t="s">
        <v>168</v>
      </c>
    </row>
    <row r="252" spans="2:6" s="7" customFormat="1" ht="15" x14ac:dyDescent="0.25">
      <c r="B252" s="7" t="s">
        <v>138</v>
      </c>
    </row>
    <row r="253" spans="2:6" s="9" customFormat="1" ht="15" x14ac:dyDescent="0.25">
      <c r="B253" s="9" t="s">
        <v>139</v>
      </c>
    </row>
    <row r="254" spans="2:6" s="7" customFormat="1" ht="14.25" x14ac:dyDescent="0.2">
      <c r="B254" s="7" t="s">
        <v>140</v>
      </c>
    </row>
    <row r="255" spans="2:6" s="7" customFormat="1" ht="14.25" x14ac:dyDescent="0.2">
      <c r="B255" s="7" t="s">
        <v>141</v>
      </c>
    </row>
    <row r="256" spans="2:6" s="7" customFormat="1" ht="14.25" x14ac:dyDescent="0.2"/>
    <row r="257" spans="2:9" s="81" customFormat="1" ht="15.75" x14ac:dyDescent="0.25">
      <c r="B257" s="81" t="s">
        <v>114</v>
      </c>
    </row>
    <row r="258" spans="2:9" s="81" customFormat="1" ht="15.75" x14ac:dyDescent="0.25">
      <c r="B258" s="81" t="s">
        <v>108</v>
      </c>
      <c r="F258" s="82"/>
    </row>
    <row r="259" spans="2:9" ht="13.5" thickBot="1" x14ac:dyDescent="0.25">
      <c r="F259" s="80"/>
    </row>
    <row r="260" spans="2:9" s="80" customFormat="1" ht="15.75" thickBot="1" x14ac:dyDescent="0.25">
      <c r="C260" s="83"/>
      <c r="D260" s="83"/>
      <c r="E260" s="83"/>
      <c r="F260" s="404" t="s">
        <v>109</v>
      </c>
      <c r="G260" s="405"/>
    </row>
    <row r="261" spans="2:9" ht="45.75" thickBot="1" x14ac:dyDescent="0.25">
      <c r="B261" s="229" t="s">
        <v>79</v>
      </c>
      <c r="C261" s="230" t="s">
        <v>107</v>
      </c>
      <c r="D261" s="210" t="s">
        <v>113</v>
      </c>
      <c r="E261" s="86" t="s">
        <v>112</v>
      </c>
      <c r="F261" s="84" t="s">
        <v>110</v>
      </c>
      <c r="G261" s="85" t="s">
        <v>111</v>
      </c>
      <c r="H261" s="239" t="s">
        <v>115</v>
      </c>
      <c r="I261" s="232" t="s">
        <v>116</v>
      </c>
    </row>
    <row r="262" spans="2:9" ht="15" thickBot="1" x14ac:dyDescent="0.25">
      <c r="B262" s="233">
        <v>2025</v>
      </c>
      <c r="C262" s="293">
        <f t="shared" ref="C262:C272" si="13">F237</f>
        <v>210000</v>
      </c>
      <c r="D262" s="299">
        <f>E69</f>
        <v>309200</v>
      </c>
      <c r="E262" s="296">
        <f>D159</f>
        <v>46380</v>
      </c>
      <c r="F262" s="300">
        <f t="shared" ref="F262:G272" si="14">F208</f>
        <v>66684.55517578125</v>
      </c>
      <c r="G262" s="301">
        <f t="shared" si="14"/>
        <v>66770.955175781244</v>
      </c>
      <c r="H262" s="240">
        <f>C262/(D262+E262+F262)</f>
        <v>0.49731855877077041</v>
      </c>
      <c r="I262" s="234">
        <f>C262/(D262+E262+G262)</f>
        <v>0.49721682270754802</v>
      </c>
    </row>
    <row r="263" spans="2:9" ht="15" thickTop="1" x14ac:dyDescent="0.2">
      <c r="B263" s="235">
        <v>2026</v>
      </c>
      <c r="C263" s="294">
        <f t="shared" si="13"/>
        <v>630000</v>
      </c>
      <c r="D263" s="397"/>
      <c r="E263" s="297">
        <f>D159</f>
        <v>46380</v>
      </c>
      <c r="F263" s="302">
        <f t="shared" si="14"/>
        <v>200053.66552734375</v>
      </c>
      <c r="G263" s="303">
        <f t="shared" si="14"/>
        <v>200312.86552734376</v>
      </c>
      <c r="H263" s="241">
        <f>SUM(C262:C263)/(SUM(E262:E263)+SUM(F262:F263)+D262)</f>
        <v>1.25617202796914</v>
      </c>
      <c r="I263" s="236">
        <f>SUM(C262:C263)/(D262+SUM(E262:E263)+SUM(G262:G263))</f>
        <v>1.2555231421421849</v>
      </c>
    </row>
    <row r="264" spans="2:9" ht="14.25" x14ac:dyDescent="0.2">
      <c r="B264" s="235">
        <v>2027</v>
      </c>
      <c r="C264" s="294">
        <f t="shared" si="13"/>
        <v>1234800</v>
      </c>
      <c r="D264" s="398"/>
      <c r="E264" s="297">
        <f>D159</f>
        <v>46380</v>
      </c>
      <c r="F264" s="302">
        <f t="shared" si="14"/>
        <v>400087.76165771484</v>
      </c>
      <c r="G264" s="303">
        <f t="shared" si="14"/>
        <v>400606.16165771487</v>
      </c>
      <c r="H264" s="241">
        <f>SUM(C262:C264)/(D262+SUM(E262:E264)+SUM(F262:F264))</f>
        <v>1.8605302105858592</v>
      </c>
      <c r="I264" s="236">
        <f>SUM(C262:C264)/(D262+SUM(E262:E264)+SUM(G262:G264))</f>
        <v>1.8590898387971502</v>
      </c>
    </row>
    <row r="265" spans="2:9" ht="14.25" x14ac:dyDescent="0.2">
      <c r="B265" s="235">
        <v>2028</v>
      </c>
      <c r="C265" s="294">
        <f t="shared" si="13"/>
        <v>2047500</v>
      </c>
      <c r="D265" s="398"/>
      <c r="E265" s="297">
        <f>D159</f>
        <v>46380</v>
      </c>
      <c r="F265" s="302">
        <f t="shared" si="14"/>
        <v>666806.41296386719</v>
      </c>
      <c r="G265" s="303">
        <f t="shared" si="14"/>
        <v>667670.41296386719</v>
      </c>
      <c r="H265" s="241">
        <f>SUM(C262:C265)/(D262+SUM(E262:E265)+SUM(F262:F265))</f>
        <v>2.2546528834053889</v>
      </c>
      <c r="I265" s="236">
        <f>SUM(C262:C265)/(D262+SUM(E262:E265)+SUM(G262:G265))</f>
        <v>2.2525239932252208</v>
      </c>
    </row>
    <row r="266" spans="2:9" ht="14.25" x14ac:dyDescent="0.2">
      <c r="B266" s="235">
        <v>2029</v>
      </c>
      <c r="C266" s="294">
        <f t="shared" si="13"/>
        <v>2625000</v>
      </c>
      <c r="D266" s="398"/>
      <c r="E266" s="297">
        <f>D159</f>
        <v>46380</v>
      </c>
      <c r="F266" s="302">
        <f t="shared" si="14"/>
        <v>833556.93969726563</v>
      </c>
      <c r="G266" s="303">
        <f t="shared" si="14"/>
        <v>867944.13969726558</v>
      </c>
      <c r="H266" s="241">
        <f>SUM(C262:C266)/(D262+SUM(E262:E266)+SUM(F262:F266))</f>
        <v>2.4913512425529891</v>
      </c>
      <c r="I266" s="236">
        <f>SUM(C262:C266)/(D262+SUM(E262:E266)+SUM(G262:G266))</f>
        <v>2.458566116582364</v>
      </c>
    </row>
    <row r="267" spans="2:9" ht="14.25" x14ac:dyDescent="0.2">
      <c r="B267" s="235">
        <v>2030</v>
      </c>
      <c r="C267" s="294">
        <f t="shared" si="13"/>
        <v>3150000</v>
      </c>
      <c r="D267" s="398"/>
      <c r="E267" s="297">
        <f>D159</f>
        <v>46380</v>
      </c>
      <c r="F267" s="302">
        <f t="shared" si="14"/>
        <v>1033532.3276367188</v>
      </c>
      <c r="G267" s="303">
        <f t="shared" si="14"/>
        <v>1001564.3276367188</v>
      </c>
      <c r="H267" s="241">
        <f>SUM(C262:C267)/(D262+SUM(E262:E267)+SUM(F262:F267))</f>
        <v>2.6126644992425589</v>
      </c>
      <c r="I267" s="236">
        <f>SUM(C262:C267)/(D262+SUM(E262:E267)+SUM(G262:G267))</f>
        <v>2.6098073669998088</v>
      </c>
    </row>
    <row r="268" spans="2:9" ht="14.25" x14ac:dyDescent="0.2">
      <c r="B268" s="235">
        <v>2031</v>
      </c>
      <c r="C268" s="294">
        <f t="shared" si="13"/>
        <v>3675000</v>
      </c>
      <c r="D268" s="398"/>
      <c r="E268" s="297">
        <f>D159</f>
        <v>46380</v>
      </c>
      <c r="F268" s="302">
        <f t="shared" si="14"/>
        <v>1166979.7155761719</v>
      </c>
      <c r="G268" s="303">
        <f t="shared" si="14"/>
        <v>1201798.9155761718</v>
      </c>
      <c r="H268" s="241">
        <f>SUM(C262:C268)/(D262+SUM(E262:E268)+SUM(F262:F268))</f>
        <v>2.7136126048681817</v>
      </c>
      <c r="I268" s="236">
        <f>SUM(C262:C268)/(D262+SUM(E262:E268)+SUM(G262:G268))</f>
        <v>2.6926346996053789</v>
      </c>
    </row>
    <row r="269" spans="2:9" ht="14.25" x14ac:dyDescent="0.2">
      <c r="B269" s="235">
        <v>2032</v>
      </c>
      <c r="C269" s="294">
        <f t="shared" si="13"/>
        <v>4462500</v>
      </c>
      <c r="D269" s="398"/>
      <c r="E269" s="297">
        <f>D159</f>
        <v>46380</v>
      </c>
      <c r="F269" s="302">
        <f t="shared" si="14"/>
        <v>1433678.7974853516</v>
      </c>
      <c r="G269" s="303">
        <f t="shared" si="14"/>
        <v>1468843.5974853516</v>
      </c>
      <c r="H269" s="241">
        <f>SUM(C262:C269)/(D262+SUM(E262:E269)+SUM(F262:F269))</f>
        <v>2.7824524595806075</v>
      </c>
      <c r="I269" s="236">
        <f>SUM(C262:C269)/(D262+SUM(E262:E269)+SUM(G262:G269))</f>
        <v>2.750989011998445</v>
      </c>
    </row>
    <row r="270" spans="2:9" ht="14.25" x14ac:dyDescent="0.2">
      <c r="B270" s="235">
        <v>2033</v>
      </c>
      <c r="C270" s="294">
        <f t="shared" si="13"/>
        <v>5250000</v>
      </c>
      <c r="D270" s="398"/>
      <c r="E270" s="297">
        <f>D159</f>
        <v>46380</v>
      </c>
      <c r="F270" s="302">
        <f t="shared" si="14"/>
        <v>1667113.8793945313</v>
      </c>
      <c r="G270" s="303">
        <f t="shared" si="14"/>
        <v>1669273.8793945313</v>
      </c>
      <c r="H270" s="241">
        <f>SUM(C262:C270)/(D262+SUM(E262:E270)+SUM(F262:F270))</f>
        <v>2.8413027376315108</v>
      </c>
      <c r="I270" s="236">
        <f>SUM(C262:C270)/(D262+SUM(E262:E270)+SUM(G262:G270))</f>
        <v>2.8150960183702156</v>
      </c>
    </row>
    <row r="271" spans="2:9" ht="14.25" x14ac:dyDescent="0.2">
      <c r="B271" s="235">
        <v>2034</v>
      </c>
      <c r="C271" s="294">
        <f t="shared" si="13"/>
        <v>6037500</v>
      </c>
      <c r="D271" s="398"/>
      <c r="E271" s="297">
        <f>D159</f>
        <v>46380</v>
      </c>
      <c r="F271" s="302">
        <f t="shared" si="14"/>
        <v>1933812.9613037109</v>
      </c>
      <c r="G271" s="303">
        <f t="shared" si="14"/>
        <v>1936318.561303711</v>
      </c>
      <c r="H271" s="241">
        <f>SUM(C262:C271)/(D262+SUM(E262:E271)+SUM(F262:F271))</f>
        <v>2.8817115741752795</v>
      </c>
      <c r="I271" s="236">
        <f>SUM(C262:C271)/(D262+SUM(E262:E271)+SUM(G262:G271))</f>
        <v>2.8595673034878306</v>
      </c>
    </row>
    <row r="272" spans="2:9" ht="15" thickBot="1" x14ac:dyDescent="0.25">
      <c r="B272" s="237">
        <v>2035</v>
      </c>
      <c r="C272" s="295">
        <f t="shared" si="13"/>
        <v>6825000</v>
      </c>
      <c r="D272" s="399"/>
      <c r="E272" s="298">
        <f>D159</f>
        <v>46380</v>
      </c>
      <c r="F272" s="304">
        <f t="shared" si="14"/>
        <v>2167248.0432128906</v>
      </c>
      <c r="G272" s="305">
        <f t="shared" si="14"/>
        <v>2203363.2432128908</v>
      </c>
      <c r="H272" s="242">
        <f>SUM(C262:C272)/(D262+SUM(E262:E272)+SUM(F262:F272))</f>
        <v>2.9177084088352321</v>
      </c>
      <c r="I272" s="238">
        <f>SUM(C262:C272)/(D262+SUM(E262:E272)+SUM(G262:G272))</f>
        <v>2.8908942845839425</v>
      </c>
    </row>
  </sheetData>
  <mergeCells count="16">
    <mergeCell ref="K17:L17"/>
    <mergeCell ref="F260:G260"/>
    <mergeCell ref="B59:L60"/>
    <mergeCell ref="J188:K188"/>
    <mergeCell ref="J190:K190"/>
    <mergeCell ref="K21:L28"/>
    <mergeCell ref="K29:L34"/>
    <mergeCell ref="B35:D35"/>
    <mergeCell ref="B18:B20"/>
    <mergeCell ref="B21:B28"/>
    <mergeCell ref="B29:B34"/>
    <mergeCell ref="D263:D272"/>
    <mergeCell ref="D49:G52"/>
    <mergeCell ref="D40:G45"/>
    <mergeCell ref="F63:I69"/>
    <mergeCell ref="D112:E115"/>
  </mergeCells>
  <pageMargins left="0.70866141732283472" right="0.70866141732283472" top="0.74803149606299213" bottom="0.74803149606299213" header="0.31496062992125984" footer="0.31496062992125984"/>
  <pageSetup paperSize="9" scale="41" orientation="landscape" horizontalDpi="0" verticalDpi="0" r:id="rId1"/>
  <rowBreaks count="2" manualBreakCount="2">
    <brk id="132" max="11" man="1"/>
    <brk id="20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EB09-71E8-4CB2-AA3C-1A01E99B2950}">
  <sheetPr>
    <tabColor theme="7" tint="0.79998168889431442"/>
  </sheetPr>
  <dimension ref="A2:L75"/>
  <sheetViews>
    <sheetView view="pageBreakPreview" topLeftCell="A39" zoomScale="85" zoomScaleNormal="100" zoomScaleSheetLayoutView="85" workbookViewId="0">
      <selection activeCell="B62" sqref="B62"/>
    </sheetView>
  </sheetViews>
  <sheetFormatPr baseColWidth="10" defaultRowHeight="12.75" x14ac:dyDescent="0.2"/>
  <cols>
    <col min="1" max="1" width="5.7109375" customWidth="1"/>
    <col min="2" max="10" width="22.7109375" customWidth="1"/>
    <col min="11" max="11" width="22.85546875" customWidth="1"/>
    <col min="12" max="12" width="14.42578125" customWidth="1"/>
  </cols>
  <sheetData>
    <row r="2" spans="1:11" s="87" customFormat="1" ht="18" x14ac:dyDescent="0.2">
      <c r="A2" s="87" t="s">
        <v>117</v>
      </c>
    </row>
    <row r="4" spans="1:11" ht="15" x14ac:dyDescent="0.25">
      <c r="B4" s="100" t="s">
        <v>1</v>
      </c>
      <c r="C4" s="100" t="s">
        <v>174</v>
      </c>
      <c r="D4" s="99"/>
      <c r="E4" s="99"/>
      <c r="F4" s="99"/>
      <c r="G4" s="99"/>
      <c r="H4" s="99"/>
      <c r="I4" s="99"/>
    </row>
    <row r="5" spans="1:11" ht="15" x14ac:dyDescent="0.25">
      <c r="B5" s="100"/>
      <c r="C5" s="100"/>
      <c r="D5" s="99"/>
      <c r="E5" s="99"/>
      <c r="F5" s="99"/>
      <c r="G5" s="99"/>
      <c r="H5" s="99"/>
      <c r="I5" s="99"/>
    </row>
    <row r="6" spans="1:11" ht="18" customHeight="1" x14ac:dyDescent="0.25">
      <c r="B6" s="9" t="s">
        <v>175</v>
      </c>
      <c r="C6" s="7" t="s">
        <v>176</v>
      </c>
      <c r="D6" s="7"/>
      <c r="E6" s="7"/>
      <c r="F6" s="7"/>
      <c r="G6" s="7"/>
      <c r="H6" s="7"/>
      <c r="I6" s="7"/>
    </row>
    <row r="7" spans="1:11" ht="15" x14ac:dyDescent="0.25">
      <c r="B7" s="9" t="s">
        <v>177</v>
      </c>
      <c r="C7" s="7" t="s">
        <v>178</v>
      </c>
      <c r="D7" s="7"/>
      <c r="E7" s="7"/>
      <c r="F7" s="7"/>
      <c r="G7" s="7"/>
      <c r="H7" s="7"/>
      <c r="I7" s="7"/>
    </row>
    <row r="8" spans="1:11" ht="15" x14ac:dyDescent="0.25">
      <c r="B8" s="9" t="s">
        <v>179</v>
      </c>
      <c r="C8" s="7" t="s">
        <v>180</v>
      </c>
      <c r="D8" s="7"/>
      <c r="E8" s="7"/>
      <c r="F8" s="7"/>
      <c r="G8" s="7"/>
      <c r="H8" s="7"/>
      <c r="I8" s="7"/>
    </row>
    <row r="9" spans="1:11" ht="15" x14ac:dyDescent="0.25">
      <c r="B9" s="9" t="s">
        <v>181</v>
      </c>
      <c r="C9" s="7" t="s">
        <v>182</v>
      </c>
      <c r="D9" s="7"/>
      <c r="E9" s="7"/>
      <c r="F9" s="7"/>
      <c r="G9" s="7"/>
      <c r="H9" s="7"/>
      <c r="I9" s="7"/>
    </row>
    <row r="10" spans="1:11" ht="14.25" x14ac:dyDescent="0.2">
      <c r="B10" s="7"/>
      <c r="C10" s="7"/>
      <c r="D10" s="7"/>
      <c r="E10" s="7"/>
      <c r="F10" s="7"/>
      <c r="G10" s="7"/>
      <c r="H10" s="7"/>
      <c r="I10" s="7"/>
    </row>
    <row r="11" spans="1:11" ht="14.25" x14ac:dyDescent="0.2">
      <c r="B11" s="7"/>
      <c r="C11" s="7"/>
      <c r="D11" s="7"/>
      <c r="E11" s="7"/>
      <c r="F11" s="7"/>
      <c r="G11" s="7"/>
      <c r="H11" s="7"/>
      <c r="I11" s="7"/>
    </row>
    <row r="12" spans="1:11" ht="13.5" thickBot="1" x14ac:dyDescent="0.25"/>
    <row r="13" spans="1:11" ht="30" customHeight="1" thickBot="1" x14ac:dyDescent="0.25">
      <c r="B13" s="98" t="s">
        <v>18</v>
      </c>
      <c r="C13" s="98" t="s">
        <v>23</v>
      </c>
      <c r="D13" s="94" t="s">
        <v>24</v>
      </c>
      <c r="E13" s="93" t="s">
        <v>25</v>
      </c>
      <c r="F13" s="93" t="s">
        <v>26</v>
      </c>
      <c r="G13" s="93" t="s">
        <v>27</v>
      </c>
      <c r="H13" s="93" t="s">
        <v>28</v>
      </c>
      <c r="I13" s="93" t="s">
        <v>29</v>
      </c>
      <c r="J13" s="95" t="s">
        <v>0</v>
      </c>
      <c r="K13" s="98" t="s">
        <v>173</v>
      </c>
    </row>
    <row r="14" spans="1:11" ht="30" x14ac:dyDescent="0.2">
      <c r="B14" s="426" t="s">
        <v>19</v>
      </c>
      <c r="C14" s="45" t="s">
        <v>2</v>
      </c>
      <c r="D14" s="338">
        <f t="shared" ref="D14:D29" si="0">SUM(E14:I14)</f>
        <v>45</v>
      </c>
      <c r="E14" s="333">
        <v>27</v>
      </c>
      <c r="F14" s="333">
        <v>11</v>
      </c>
      <c r="G14" s="333">
        <v>0</v>
      </c>
      <c r="H14" s="333">
        <v>4</v>
      </c>
      <c r="I14" s="333">
        <v>3</v>
      </c>
      <c r="J14" s="339">
        <v>9</v>
      </c>
      <c r="K14" s="340" t="s">
        <v>175</v>
      </c>
    </row>
    <row r="15" spans="1:11" ht="45" x14ac:dyDescent="0.2">
      <c r="B15" s="443"/>
      <c r="C15" s="334" t="s">
        <v>16</v>
      </c>
      <c r="D15" s="25">
        <f t="shared" si="0"/>
        <v>40</v>
      </c>
      <c r="E15" s="24">
        <v>24</v>
      </c>
      <c r="F15" s="24">
        <v>10</v>
      </c>
      <c r="G15" s="24">
        <v>0</v>
      </c>
      <c r="H15" s="24">
        <v>3</v>
      </c>
      <c r="I15" s="24">
        <v>3</v>
      </c>
      <c r="J15" s="30">
        <v>8</v>
      </c>
      <c r="K15" s="341" t="s">
        <v>177</v>
      </c>
    </row>
    <row r="16" spans="1:11" ht="25.5" customHeight="1" x14ac:dyDescent="0.2">
      <c r="B16" s="443"/>
      <c r="C16" s="334" t="s">
        <v>17</v>
      </c>
      <c r="D16" s="25">
        <f t="shared" si="0"/>
        <v>50</v>
      </c>
      <c r="E16" s="24">
        <v>20</v>
      </c>
      <c r="F16" s="24">
        <v>10</v>
      </c>
      <c r="G16" s="24">
        <v>20</v>
      </c>
      <c r="H16" s="24">
        <v>0</v>
      </c>
      <c r="I16" s="24">
        <v>0</v>
      </c>
      <c r="J16" s="30">
        <v>10</v>
      </c>
      <c r="K16" s="341" t="s">
        <v>175</v>
      </c>
    </row>
    <row r="17" spans="2:11" ht="45" customHeight="1" x14ac:dyDescent="0.2">
      <c r="B17" s="436" t="s">
        <v>20</v>
      </c>
      <c r="C17" s="335" t="s">
        <v>3</v>
      </c>
      <c r="D17" s="27">
        <f t="shared" si="0"/>
        <v>65</v>
      </c>
      <c r="E17" s="26">
        <v>26</v>
      </c>
      <c r="F17" s="26">
        <v>13</v>
      </c>
      <c r="G17" s="26">
        <v>20</v>
      </c>
      <c r="H17" s="26">
        <v>3</v>
      </c>
      <c r="I17" s="26">
        <v>3</v>
      </c>
      <c r="J17" s="31">
        <v>13</v>
      </c>
      <c r="K17" s="341" t="s">
        <v>175</v>
      </c>
    </row>
    <row r="18" spans="2:11" ht="30" x14ac:dyDescent="0.2">
      <c r="B18" s="436"/>
      <c r="C18" s="335" t="s">
        <v>4</v>
      </c>
      <c r="D18" s="27">
        <f t="shared" si="0"/>
        <v>30</v>
      </c>
      <c r="E18" s="26">
        <v>12</v>
      </c>
      <c r="F18" s="26">
        <v>9</v>
      </c>
      <c r="G18" s="26">
        <v>3</v>
      </c>
      <c r="H18" s="26">
        <v>3</v>
      </c>
      <c r="I18" s="26">
        <v>3</v>
      </c>
      <c r="J18" s="31">
        <v>6</v>
      </c>
      <c r="K18" s="341" t="s">
        <v>179</v>
      </c>
    </row>
    <row r="19" spans="2:11" ht="30" x14ac:dyDescent="0.2">
      <c r="B19" s="436"/>
      <c r="C19" s="335" t="s">
        <v>5</v>
      </c>
      <c r="D19" s="27">
        <f t="shared" si="0"/>
        <v>50</v>
      </c>
      <c r="E19" s="26">
        <v>20</v>
      </c>
      <c r="F19" s="26">
        <v>10</v>
      </c>
      <c r="G19" s="26">
        <v>15</v>
      </c>
      <c r="H19" s="26">
        <v>3</v>
      </c>
      <c r="I19" s="26">
        <v>2</v>
      </c>
      <c r="J19" s="31">
        <v>10</v>
      </c>
      <c r="K19" s="341" t="s">
        <v>183</v>
      </c>
    </row>
    <row r="20" spans="2:11" ht="30" x14ac:dyDescent="0.2">
      <c r="B20" s="436"/>
      <c r="C20" s="335" t="s">
        <v>6</v>
      </c>
      <c r="D20" s="27">
        <f t="shared" si="0"/>
        <v>40</v>
      </c>
      <c r="E20" s="26">
        <v>16</v>
      </c>
      <c r="F20" s="26">
        <v>8</v>
      </c>
      <c r="G20" s="26">
        <v>8</v>
      </c>
      <c r="H20" s="26">
        <v>4</v>
      </c>
      <c r="I20" s="26">
        <v>4</v>
      </c>
      <c r="J20" s="31">
        <v>8</v>
      </c>
      <c r="K20" s="341" t="s">
        <v>177</v>
      </c>
    </row>
    <row r="21" spans="2:11" ht="30" customHeight="1" x14ac:dyDescent="0.2">
      <c r="B21" s="436"/>
      <c r="C21" s="335" t="s">
        <v>7</v>
      </c>
      <c r="D21" s="27">
        <f t="shared" si="0"/>
        <v>30</v>
      </c>
      <c r="E21" s="26">
        <v>15</v>
      </c>
      <c r="F21" s="26">
        <v>10</v>
      </c>
      <c r="G21" s="26">
        <v>0</v>
      </c>
      <c r="H21" s="26">
        <v>3</v>
      </c>
      <c r="I21" s="26">
        <v>2</v>
      </c>
      <c r="J21" s="31">
        <v>6</v>
      </c>
      <c r="K21" s="341" t="s">
        <v>177</v>
      </c>
    </row>
    <row r="22" spans="2:11" ht="30" x14ac:dyDescent="0.2">
      <c r="B22" s="436"/>
      <c r="C22" s="335" t="s">
        <v>8</v>
      </c>
      <c r="D22" s="27">
        <f t="shared" si="0"/>
        <v>30</v>
      </c>
      <c r="E22" s="26">
        <v>12</v>
      </c>
      <c r="F22" s="26">
        <v>6</v>
      </c>
      <c r="G22" s="26">
        <v>0</v>
      </c>
      <c r="H22" s="26">
        <v>6</v>
      </c>
      <c r="I22" s="26">
        <v>6</v>
      </c>
      <c r="J22" s="31">
        <v>6</v>
      </c>
      <c r="K22" s="341" t="s">
        <v>184</v>
      </c>
    </row>
    <row r="23" spans="2:11" ht="30" x14ac:dyDescent="0.2">
      <c r="B23" s="436"/>
      <c r="C23" s="335" t="s">
        <v>9</v>
      </c>
      <c r="D23" s="27">
        <f t="shared" si="0"/>
        <v>25</v>
      </c>
      <c r="E23" s="26">
        <v>10</v>
      </c>
      <c r="F23" s="26">
        <v>5</v>
      </c>
      <c r="G23" s="26">
        <v>0</v>
      </c>
      <c r="H23" s="26">
        <v>5</v>
      </c>
      <c r="I23" s="26">
        <v>5</v>
      </c>
      <c r="J23" s="31">
        <v>5</v>
      </c>
      <c r="K23" s="341" t="s">
        <v>184</v>
      </c>
    </row>
    <row r="24" spans="2:11" ht="30" x14ac:dyDescent="0.2">
      <c r="B24" s="436"/>
      <c r="C24" s="335" t="s">
        <v>10</v>
      </c>
      <c r="D24" s="27">
        <f t="shared" si="0"/>
        <v>40</v>
      </c>
      <c r="E24" s="26">
        <v>16</v>
      </c>
      <c r="F24" s="26">
        <v>8</v>
      </c>
      <c r="G24" s="26">
        <v>8</v>
      </c>
      <c r="H24" s="26">
        <v>4</v>
      </c>
      <c r="I24" s="26">
        <v>4</v>
      </c>
      <c r="J24" s="31">
        <v>8</v>
      </c>
      <c r="K24" s="341" t="s">
        <v>177</v>
      </c>
    </row>
    <row r="25" spans="2:11" ht="45" customHeight="1" x14ac:dyDescent="0.2">
      <c r="B25" s="437" t="s">
        <v>21</v>
      </c>
      <c r="C25" s="336" t="s">
        <v>30</v>
      </c>
      <c r="D25" s="29">
        <f t="shared" si="0"/>
        <v>65</v>
      </c>
      <c r="E25" s="28">
        <v>26</v>
      </c>
      <c r="F25" s="28">
        <v>13</v>
      </c>
      <c r="G25" s="28">
        <v>13</v>
      </c>
      <c r="H25" s="28">
        <v>8</v>
      </c>
      <c r="I25" s="28">
        <v>5</v>
      </c>
      <c r="J25" s="32">
        <v>13</v>
      </c>
      <c r="K25" s="341" t="s">
        <v>183</v>
      </c>
    </row>
    <row r="26" spans="2:11" ht="30" x14ac:dyDescent="0.2">
      <c r="B26" s="437"/>
      <c r="C26" s="336" t="s">
        <v>12</v>
      </c>
      <c r="D26" s="29">
        <f t="shared" si="0"/>
        <v>25</v>
      </c>
      <c r="E26" s="28">
        <v>10</v>
      </c>
      <c r="F26" s="28">
        <v>7</v>
      </c>
      <c r="G26" s="28">
        <v>0</v>
      </c>
      <c r="H26" s="28">
        <v>5</v>
      </c>
      <c r="I26" s="28">
        <v>3</v>
      </c>
      <c r="J26" s="32">
        <v>5</v>
      </c>
      <c r="K26" s="341" t="s">
        <v>179</v>
      </c>
    </row>
    <row r="27" spans="2:11" ht="30" x14ac:dyDescent="0.2">
      <c r="B27" s="437"/>
      <c r="C27" s="336" t="s">
        <v>13</v>
      </c>
      <c r="D27" s="29">
        <f t="shared" si="0"/>
        <v>40</v>
      </c>
      <c r="E27" s="28">
        <v>20</v>
      </c>
      <c r="F27" s="28">
        <v>10</v>
      </c>
      <c r="G27" s="28">
        <v>0</v>
      </c>
      <c r="H27" s="28">
        <v>6</v>
      </c>
      <c r="I27" s="28">
        <v>4</v>
      </c>
      <c r="J27" s="32">
        <v>8</v>
      </c>
      <c r="K27" s="341" t="s">
        <v>175</v>
      </c>
    </row>
    <row r="28" spans="2:11" ht="23.25" customHeight="1" x14ac:dyDescent="0.2">
      <c r="B28" s="437"/>
      <c r="C28" s="336" t="s">
        <v>14</v>
      </c>
      <c r="D28" s="29">
        <f t="shared" si="0"/>
        <v>65</v>
      </c>
      <c r="E28" s="28">
        <v>30</v>
      </c>
      <c r="F28" s="28">
        <v>15</v>
      </c>
      <c r="G28" s="28">
        <v>15</v>
      </c>
      <c r="H28" s="28">
        <v>3</v>
      </c>
      <c r="I28" s="28">
        <v>2</v>
      </c>
      <c r="J28" s="32">
        <v>13</v>
      </c>
      <c r="K28" s="341" t="s">
        <v>175</v>
      </c>
    </row>
    <row r="29" spans="2:11" ht="30" x14ac:dyDescent="0.2">
      <c r="B29" s="437"/>
      <c r="C29" s="336" t="s">
        <v>15</v>
      </c>
      <c r="D29" s="29">
        <f t="shared" si="0"/>
        <v>40</v>
      </c>
      <c r="E29" s="28">
        <v>15</v>
      </c>
      <c r="F29" s="28">
        <v>11</v>
      </c>
      <c r="G29" s="28">
        <v>0</v>
      </c>
      <c r="H29" s="28">
        <v>8</v>
      </c>
      <c r="I29" s="28">
        <v>6</v>
      </c>
      <c r="J29" s="32">
        <v>8</v>
      </c>
      <c r="K29" s="341" t="s">
        <v>177</v>
      </c>
    </row>
    <row r="30" spans="2:11" ht="30.75" thickBot="1" x14ac:dyDescent="0.25">
      <c r="B30" s="438"/>
      <c r="C30" s="337" t="s">
        <v>11</v>
      </c>
      <c r="D30" s="331">
        <f>SUM(E30:J30)</f>
        <v>30</v>
      </c>
      <c r="E30" s="330">
        <v>10</v>
      </c>
      <c r="F30" s="330">
        <v>7</v>
      </c>
      <c r="G30" s="330">
        <v>0</v>
      </c>
      <c r="H30" s="330">
        <v>4</v>
      </c>
      <c r="I30" s="330">
        <v>4</v>
      </c>
      <c r="J30" s="332">
        <v>5</v>
      </c>
      <c r="K30" s="342" t="s">
        <v>184</v>
      </c>
    </row>
    <row r="33" spans="1:12" ht="18" x14ac:dyDescent="0.25">
      <c r="A33" s="92" t="s">
        <v>186</v>
      </c>
      <c r="B33" s="92"/>
      <c r="C33" s="92"/>
      <c r="D33" s="92"/>
      <c r="E33" s="92"/>
      <c r="F33" s="92"/>
      <c r="G33" s="92"/>
      <c r="H33" s="92"/>
      <c r="I33" s="92"/>
      <c r="J33" s="92"/>
      <c r="K33" s="92"/>
      <c r="L33" s="92"/>
    </row>
    <row r="35" spans="1:12" s="9" customFormat="1" ht="15" x14ac:dyDescent="0.25">
      <c r="B35" s="9" t="s">
        <v>185</v>
      </c>
    </row>
    <row r="36" spans="1:12" ht="13.5" thickBot="1" x14ac:dyDescent="0.25"/>
    <row r="37" spans="1:12" ht="15.75" thickBot="1" x14ac:dyDescent="0.25">
      <c r="B37" s="349" t="s">
        <v>231</v>
      </c>
      <c r="C37" s="350" t="s">
        <v>23</v>
      </c>
      <c r="D37" s="350" t="s">
        <v>1</v>
      </c>
      <c r="E37" s="350" t="s">
        <v>187</v>
      </c>
      <c r="F37" s="350" t="s">
        <v>188</v>
      </c>
      <c r="G37" s="350" t="s">
        <v>189</v>
      </c>
      <c r="H37" s="350" t="s">
        <v>190</v>
      </c>
      <c r="I37" s="350" t="s">
        <v>191</v>
      </c>
      <c r="J37" s="439" t="s">
        <v>22</v>
      </c>
      <c r="K37" s="440"/>
    </row>
    <row r="38" spans="1:12" ht="30" x14ac:dyDescent="0.2">
      <c r="B38" s="347" t="s">
        <v>192</v>
      </c>
      <c r="C38" s="250" t="s">
        <v>193</v>
      </c>
      <c r="D38" s="250" t="s">
        <v>175</v>
      </c>
      <c r="E38" s="250" t="s">
        <v>194</v>
      </c>
      <c r="F38" s="250">
        <v>18</v>
      </c>
      <c r="G38" s="348">
        <v>45658</v>
      </c>
      <c r="H38" s="348">
        <v>45675</v>
      </c>
      <c r="I38" s="250">
        <v>13</v>
      </c>
      <c r="J38" s="441" t="s">
        <v>195</v>
      </c>
      <c r="K38" s="442"/>
    </row>
    <row r="39" spans="1:12" ht="45" x14ac:dyDescent="0.2">
      <c r="B39" s="343" t="s">
        <v>192</v>
      </c>
      <c r="C39" s="37" t="s">
        <v>196</v>
      </c>
      <c r="D39" s="37" t="s">
        <v>175</v>
      </c>
      <c r="E39" s="37" t="s">
        <v>35</v>
      </c>
      <c r="F39" s="37">
        <v>20</v>
      </c>
      <c r="G39" s="102">
        <v>45658</v>
      </c>
      <c r="H39" s="102">
        <v>45686</v>
      </c>
      <c r="I39" s="37">
        <v>100</v>
      </c>
      <c r="J39" s="434" t="s">
        <v>197</v>
      </c>
      <c r="K39" s="435"/>
    </row>
    <row r="40" spans="1:12" ht="45" x14ac:dyDescent="0.2">
      <c r="B40" s="343" t="s">
        <v>198</v>
      </c>
      <c r="C40" s="37" t="s">
        <v>199</v>
      </c>
      <c r="D40" s="37" t="s">
        <v>177</v>
      </c>
      <c r="E40" s="37" t="s">
        <v>194</v>
      </c>
      <c r="F40" s="37">
        <v>18</v>
      </c>
      <c r="G40" s="102">
        <v>45689</v>
      </c>
      <c r="H40" s="102">
        <v>45715</v>
      </c>
      <c r="I40" s="37">
        <v>13</v>
      </c>
      <c r="J40" s="434" t="s">
        <v>200</v>
      </c>
      <c r="K40" s="435"/>
    </row>
    <row r="41" spans="1:12" ht="45" x14ac:dyDescent="0.2">
      <c r="B41" s="343" t="s">
        <v>198</v>
      </c>
      <c r="C41" s="37" t="s">
        <v>201</v>
      </c>
      <c r="D41" s="37" t="s">
        <v>175</v>
      </c>
      <c r="E41" s="37" t="s">
        <v>194</v>
      </c>
      <c r="F41" s="37">
        <v>20</v>
      </c>
      <c r="G41" s="102">
        <v>45689</v>
      </c>
      <c r="H41" s="102">
        <v>45716</v>
      </c>
      <c r="I41" s="37">
        <v>100</v>
      </c>
      <c r="J41" s="434" t="s">
        <v>202</v>
      </c>
      <c r="K41" s="435"/>
    </row>
    <row r="42" spans="1:12" ht="45" x14ac:dyDescent="0.2">
      <c r="B42" s="343" t="s">
        <v>203</v>
      </c>
      <c r="C42" s="37" t="s">
        <v>204</v>
      </c>
      <c r="D42" s="37" t="s">
        <v>175</v>
      </c>
      <c r="E42" s="37" t="s">
        <v>205</v>
      </c>
      <c r="F42" s="37">
        <v>20</v>
      </c>
      <c r="G42" s="102">
        <v>45717</v>
      </c>
      <c r="H42" s="102">
        <v>45744</v>
      </c>
      <c r="I42" s="37">
        <v>100</v>
      </c>
      <c r="J42" s="434" t="s">
        <v>206</v>
      </c>
      <c r="K42" s="435"/>
    </row>
    <row r="43" spans="1:12" ht="45" customHeight="1" x14ac:dyDescent="0.2">
      <c r="B43" s="343" t="s">
        <v>207</v>
      </c>
      <c r="C43" s="37" t="s">
        <v>6</v>
      </c>
      <c r="D43" s="37" t="s">
        <v>179</v>
      </c>
      <c r="E43" s="37" t="s">
        <v>194</v>
      </c>
      <c r="F43" s="37">
        <v>16</v>
      </c>
      <c r="G43" s="102">
        <v>45748</v>
      </c>
      <c r="H43" s="102">
        <v>45766</v>
      </c>
      <c r="I43" s="37">
        <v>16</v>
      </c>
      <c r="J43" s="434" t="s">
        <v>208</v>
      </c>
      <c r="K43" s="435"/>
    </row>
    <row r="44" spans="1:12" ht="45" customHeight="1" x14ac:dyDescent="0.2">
      <c r="B44" s="343" t="s">
        <v>207</v>
      </c>
      <c r="C44" s="37" t="s">
        <v>209</v>
      </c>
      <c r="D44" s="37" t="s">
        <v>179</v>
      </c>
      <c r="E44" s="37" t="s">
        <v>210</v>
      </c>
      <c r="F44" s="37">
        <v>15</v>
      </c>
      <c r="G44" s="102">
        <v>45748</v>
      </c>
      <c r="H44" s="102">
        <v>45766</v>
      </c>
      <c r="I44" s="37">
        <v>10</v>
      </c>
      <c r="J44" s="434" t="s">
        <v>211</v>
      </c>
      <c r="K44" s="435"/>
    </row>
    <row r="45" spans="1:12" ht="30" x14ac:dyDescent="0.2">
      <c r="B45" s="343" t="s">
        <v>212</v>
      </c>
      <c r="C45" s="37" t="s">
        <v>4</v>
      </c>
      <c r="D45" s="37" t="s">
        <v>177</v>
      </c>
      <c r="E45" s="37" t="s">
        <v>210</v>
      </c>
      <c r="F45" s="37">
        <v>12</v>
      </c>
      <c r="G45" s="102">
        <v>45778</v>
      </c>
      <c r="H45" s="102">
        <v>45795</v>
      </c>
      <c r="I45" s="37">
        <v>10</v>
      </c>
      <c r="J45" s="434" t="s">
        <v>213</v>
      </c>
      <c r="K45" s="435"/>
    </row>
    <row r="46" spans="1:12" ht="45" customHeight="1" x14ac:dyDescent="0.2">
      <c r="B46" s="343" t="s">
        <v>212</v>
      </c>
      <c r="C46" s="37" t="s">
        <v>8</v>
      </c>
      <c r="D46" s="37" t="s">
        <v>179</v>
      </c>
      <c r="E46" s="37" t="s">
        <v>214</v>
      </c>
      <c r="F46" s="37">
        <v>12</v>
      </c>
      <c r="G46" s="102">
        <v>45778</v>
      </c>
      <c r="H46" s="102">
        <v>45795</v>
      </c>
      <c r="I46" s="37">
        <v>6</v>
      </c>
      <c r="J46" s="434" t="s">
        <v>215</v>
      </c>
      <c r="K46" s="435"/>
    </row>
    <row r="47" spans="1:12" ht="45" customHeight="1" x14ac:dyDescent="0.2">
      <c r="B47" s="343" t="s">
        <v>216</v>
      </c>
      <c r="C47" s="37" t="s">
        <v>217</v>
      </c>
      <c r="D47" s="37" t="s">
        <v>179</v>
      </c>
      <c r="E47" s="37" t="s">
        <v>214</v>
      </c>
      <c r="F47" s="37">
        <v>16</v>
      </c>
      <c r="G47" s="102">
        <v>45809</v>
      </c>
      <c r="H47" s="102">
        <v>45827</v>
      </c>
      <c r="I47" s="37">
        <v>8</v>
      </c>
      <c r="J47" s="434" t="s">
        <v>218</v>
      </c>
      <c r="K47" s="435"/>
    </row>
    <row r="48" spans="1:12" ht="45" customHeight="1" x14ac:dyDescent="0.2">
      <c r="B48" s="343" t="s">
        <v>219</v>
      </c>
      <c r="C48" s="37" t="s">
        <v>14</v>
      </c>
      <c r="D48" s="37" t="s">
        <v>175</v>
      </c>
      <c r="E48" s="37" t="s">
        <v>194</v>
      </c>
      <c r="F48" s="37">
        <v>30</v>
      </c>
      <c r="G48" s="102">
        <v>45839</v>
      </c>
      <c r="H48" s="102">
        <v>45869</v>
      </c>
      <c r="I48" s="37">
        <v>30</v>
      </c>
      <c r="J48" s="434" t="s">
        <v>220</v>
      </c>
      <c r="K48" s="435"/>
    </row>
    <row r="49" spans="1:12" ht="45" customHeight="1" x14ac:dyDescent="0.2">
      <c r="B49" s="343" t="s">
        <v>219</v>
      </c>
      <c r="C49" s="37" t="s">
        <v>13</v>
      </c>
      <c r="D49" s="37" t="s">
        <v>175</v>
      </c>
      <c r="E49" s="37" t="s">
        <v>194</v>
      </c>
      <c r="F49" s="37">
        <v>20</v>
      </c>
      <c r="G49" s="102">
        <v>45839</v>
      </c>
      <c r="H49" s="102">
        <v>45869</v>
      </c>
      <c r="I49" s="37">
        <v>20</v>
      </c>
      <c r="J49" s="434" t="s">
        <v>221</v>
      </c>
      <c r="K49" s="435"/>
    </row>
    <row r="50" spans="1:12" ht="45" customHeight="1" x14ac:dyDescent="0.2">
      <c r="B50" s="343" t="s">
        <v>222</v>
      </c>
      <c r="C50" s="37" t="s">
        <v>10</v>
      </c>
      <c r="D50" s="37" t="s">
        <v>179</v>
      </c>
      <c r="E50" s="37" t="s">
        <v>205</v>
      </c>
      <c r="F50" s="37">
        <v>16</v>
      </c>
      <c r="G50" s="102">
        <v>45870</v>
      </c>
      <c r="H50" s="102">
        <v>45886</v>
      </c>
      <c r="I50" s="37">
        <v>16</v>
      </c>
      <c r="J50" s="434" t="s">
        <v>223</v>
      </c>
      <c r="K50" s="435"/>
    </row>
    <row r="51" spans="1:12" ht="45" customHeight="1" x14ac:dyDescent="0.2">
      <c r="B51" s="343" t="s">
        <v>222</v>
      </c>
      <c r="C51" s="37" t="s">
        <v>15</v>
      </c>
      <c r="D51" s="37" t="s">
        <v>177</v>
      </c>
      <c r="E51" s="37" t="s">
        <v>194</v>
      </c>
      <c r="F51" s="37">
        <v>15</v>
      </c>
      <c r="G51" s="102">
        <v>45870</v>
      </c>
      <c r="H51" s="102">
        <v>45885</v>
      </c>
      <c r="I51" s="37">
        <v>15</v>
      </c>
      <c r="J51" s="434" t="s">
        <v>224</v>
      </c>
      <c r="K51" s="435"/>
    </row>
    <row r="52" spans="1:12" ht="30" x14ac:dyDescent="0.2">
      <c r="B52" s="343" t="s">
        <v>225</v>
      </c>
      <c r="C52" s="37" t="s">
        <v>226</v>
      </c>
      <c r="D52" s="37" t="s">
        <v>175</v>
      </c>
      <c r="E52" s="37" t="s">
        <v>194</v>
      </c>
      <c r="F52" s="37">
        <v>20</v>
      </c>
      <c r="G52" s="102">
        <v>45901</v>
      </c>
      <c r="H52" s="102">
        <v>45928</v>
      </c>
      <c r="I52" s="37">
        <v>20</v>
      </c>
      <c r="J52" s="434" t="s">
        <v>227</v>
      </c>
      <c r="K52" s="435"/>
    </row>
    <row r="53" spans="1:12" ht="60" customHeight="1" thickBot="1" x14ac:dyDescent="0.25">
      <c r="B53" s="344" t="s">
        <v>228</v>
      </c>
      <c r="C53" s="345" t="s">
        <v>12</v>
      </c>
      <c r="D53" s="345" t="s">
        <v>177</v>
      </c>
      <c r="E53" s="345" t="s">
        <v>229</v>
      </c>
      <c r="F53" s="345">
        <v>10</v>
      </c>
      <c r="G53" s="346">
        <v>45931</v>
      </c>
      <c r="H53" s="346">
        <v>45945</v>
      </c>
      <c r="I53" s="345">
        <v>10</v>
      </c>
      <c r="J53" s="432" t="s">
        <v>230</v>
      </c>
      <c r="K53" s="433"/>
    </row>
    <row r="55" spans="1:12" s="9" customFormat="1" ht="15" x14ac:dyDescent="0.25">
      <c r="B55" s="9" t="s">
        <v>508</v>
      </c>
    </row>
    <row r="57" spans="1:12" s="17" customFormat="1" ht="18" x14ac:dyDescent="0.25">
      <c r="A57" s="14" t="s">
        <v>232</v>
      </c>
      <c r="B57" s="14"/>
      <c r="C57" s="14"/>
      <c r="D57" s="14"/>
      <c r="E57" s="14"/>
      <c r="F57" s="14"/>
      <c r="G57" s="14"/>
      <c r="H57" s="14"/>
      <c r="I57" s="14"/>
      <c r="J57" s="14"/>
      <c r="K57" s="14"/>
      <c r="L57" s="14"/>
    </row>
    <row r="59" spans="1:12" s="1" customFormat="1" ht="15" x14ac:dyDescent="0.25">
      <c r="B59" s="9" t="s">
        <v>233</v>
      </c>
    </row>
    <row r="60" spans="1:12" ht="13.5" thickBot="1" x14ac:dyDescent="0.25"/>
    <row r="61" spans="1:12" ht="15.75" thickBot="1" x14ac:dyDescent="0.25">
      <c r="B61" s="74" t="s">
        <v>509</v>
      </c>
      <c r="C61" s="231" t="s">
        <v>191</v>
      </c>
      <c r="D61" s="231" t="s">
        <v>234</v>
      </c>
      <c r="E61" s="232" t="s">
        <v>235</v>
      </c>
      <c r="F61" s="103"/>
    </row>
    <row r="62" spans="1:12" ht="14.25" x14ac:dyDescent="0.2">
      <c r="B62" s="356">
        <v>45658</v>
      </c>
      <c r="C62" s="101">
        <f>SUM(I38:I39)</f>
        <v>113</v>
      </c>
      <c r="D62" s="101">
        <f>C72-C62</f>
        <v>374</v>
      </c>
      <c r="E62" s="357">
        <f>(C72-C72/10)</f>
        <v>438.3</v>
      </c>
      <c r="F62" s="103"/>
    </row>
    <row r="63" spans="1:12" ht="14.25" x14ac:dyDescent="0.2">
      <c r="B63" s="104">
        <v>45689</v>
      </c>
      <c r="C63" s="75">
        <f>SUM(I40:I41)</f>
        <v>113</v>
      </c>
      <c r="D63" s="75">
        <f>D62-C63</f>
        <v>261</v>
      </c>
      <c r="E63" s="351">
        <f>(E62-C72/10)</f>
        <v>389.6</v>
      </c>
      <c r="F63" s="103"/>
    </row>
    <row r="64" spans="1:12" ht="14.25" x14ac:dyDescent="0.2">
      <c r="B64" s="104">
        <v>45717</v>
      </c>
      <c r="C64" s="75">
        <f>I42</f>
        <v>100</v>
      </c>
      <c r="D64" s="75">
        <f>D63-C64</f>
        <v>161</v>
      </c>
      <c r="E64" s="351">
        <f>(E63-C72/10)</f>
        <v>340.90000000000003</v>
      </c>
      <c r="F64" s="103"/>
    </row>
    <row r="65" spans="2:6" ht="14.25" x14ac:dyDescent="0.2">
      <c r="B65" s="104">
        <v>45748</v>
      </c>
      <c r="C65" s="75">
        <f>SUM(I43:I44)</f>
        <v>26</v>
      </c>
      <c r="D65" s="75">
        <f>D64-C65</f>
        <v>135</v>
      </c>
      <c r="E65" s="351">
        <f>(E64-C72/10)</f>
        <v>292.20000000000005</v>
      </c>
      <c r="F65" s="103"/>
    </row>
    <row r="66" spans="2:6" ht="14.25" x14ac:dyDescent="0.2">
      <c r="B66" s="104">
        <v>45778</v>
      </c>
      <c r="C66" s="75">
        <f>SUM(I45:I46)</f>
        <v>16</v>
      </c>
      <c r="D66" s="75">
        <f t="shared" ref="D66:D71" si="1">D65-C66</f>
        <v>119</v>
      </c>
      <c r="E66" s="351">
        <f>(E65-C72/10)</f>
        <v>243.50000000000006</v>
      </c>
      <c r="F66" s="103"/>
    </row>
    <row r="67" spans="2:6" ht="14.25" x14ac:dyDescent="0.2">
      <c r="B67" s="104">
        <v>45809</v>
      </c>
      <c r="C67" s="75">
        <f>I47</f>
        <v>8</v>
      </c>
      <c r="D67" s="75">
        <f t="shared" si="1"/>
        <v>111</v>
      </c>
      <c r="E67" s="351">
        <f>(E66-C72/10)</f>
        <v>194.80000000000007</v>
      </c>
      <c r="F67" s="103"/>
    </row>
    <row r="68" spans="2:6" ht="14.25" x14ac:dyDescent="0.2">
      <c r="B68" s="104">
        <v>45839</v>
      </c>
      <c r="C68" s="75">
        <f>SUM(I48:I49)</f>
        <v>50</v>
      </c>
      <c r="D68" s="75">
        <f t="shared" si="1"/>
        <v>61</v>
      </c>
      <c r="E68" s="351">
        <f>(E67-C72/10)</f>
        <v>146.10000000000008</v>
      </c>
      <c r="F68" s="103"/>
    </row>
    <row r="69" spans="2:6" ht="14.25" x14ac:dyDescent="0.2">
      <c r="B69" s="104">
        <v>45870</v>
      </c>
      <c r="C69" s="75">
        <f>SUM(I50:I51)</f>
        <v>31</v>
      </c>
      <c r="D69" s="75">
        <f t="shared" si="1"/>
        <v>30</v>
      </c>
      <c r="E69" s="351">
        <f>(E68-C72/10)</f>
        <v>97.400000000000077</v>
      </c>
      <c r="F69" s="103"/>
    </row>
    <row r="70" spans="2:6" ht="14.25" x14ac:dyDescent="0.2">
      <c r="B70" s="104">
        <v>45901</v>
      </c>
      <c r="C70" s="75">
        <f>I52</f>
        <v>20</v>
      </c>
      <c r="D70" s="75">
        <f>D69-C70</f>
        <v>10</v>
      </c>
      <c r="E70" s="351">
        <f>(E69-C72/10)</f>
        <v>48.700000000000074</v>
      </c>
      <c r="F70" s="103"/>
    </row>
    <row r="71" spans="2:6" ht="15" thickBot="1" x14ac:dyDescent="0.25">
      <c r="B71" s="105">
        <v>45931</v>
      </c>
      <c r="C71" s="352">
        <f>I53</f>
        <v>10</v>
      </c>
      <c r="D71" s="352">
        <f t="shared" si="1"/>
        <v>0</v>
      </c>
      <c r="E71" s="353">
        <f>(E70-C72/10)</f>
        <v>7.1054273576010019E-14</v>
      </c>
      <c r="F71" s="103"/>
    </row>
    <row r="72" spans="2:6" s="9" customFormat="1" ht="15.75" thickBot="1" x14ac:dyDescent="0.3">
      <c r="B72" s="354" t="s">
        <v>236</v>
      </c>
      <c r="C72" s="355">
        <f>SUM(C62:C71)</f>
        <v>487</v>
      </c>
      <c r="D72" s="7"/>
      <c r="E72" s="7"/>
      <c r="F72" s="106"/>
    </row>
    <row r="73" spans="2:6" ht="14.25" x14ac:dyDescent="0.2">
      <c r="F73" s="103"/>
    </row>
    <row r="74" spans="2:6" ht="14.25" x14ac:dyDescent="0.2">
      <c r="F74" s="103"/>
    </row>
    <row r="75" spans="2:6" ht="14.25" x14ac:dyDescent="0.2">
      <c r="F75" s="103"/>
    </row>
  </sheetData>
  <mergeCells count="20">
    <mergeCell ref="B14:B16"/>
    <mergeCell ref="J44:K44"/>
    <mergeCell ref="B17:B24"/>
    <mergeCell ref="B25:B30"/>
    <mergeCell ref="J37:K37"/>
    <mergeCell ref="J38:K38"/>
    <mergeCell ref="J39:K39"/>
    <mergeCell ref="J40:K40"/>
    <mergeCell ref="J41:K41"/>
    <mergeCell ref="J42:K42"/>
    <mergeCell ref="J43:K43"/>
    <mergeCell ref="J53:K53"/>
    <mergeCell ref="J52:K52"/>
    <mergeCell ref="J51:K51"/>
    <mergeCell ref="J45:K45"/>
    <mergeCell ref="J46:K46"/>
    <mergeCell ref="J47:K47"/>
    <mergeCell ref="J48:K48"/>
    <mergeCell ref="J49:K49"/>
    <mergeCell ref="J50:K50"/>
  </mergeCells>
  <pageMargins left="0.70866141732283472" right="0.70866141732283472" top="0.74803149606299213" bottom="0.74803149606299213" header="0.31496062992125984" footer="0.31496062992125984"/>
  <pageSetup paperSize="9" scale="56" orientation="landscape" horizontalDpi="0" verticalDpi="0" r:id="rId1"/>
  <rowBreaks count="2" manualBreakCount="2">
    <brk id="32" max="10" man="1"/>
    <brk id="56" max="10" man="1"/>
  </rowBreaks>
  <colBreaks count="1" manualBreakCount="1">
    <brk id="11" max="91" man="1"/>
  </colBreaks>
  <ignoredErrors>
    <ignoredError sqref="D14:D16 D17:D24 D25:D30 C62:C63 C65:C66 C68:C6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ADA8-E96B-42C4-A4D0-AC1D8DF14184}">
  <sheetPr>
    <tabColor theme="7" tint="0.79998168889431442"/>
    <pageSetUpPr fitToPage="1"/>
  </sheetPr>
  <dimension ref="A2:S41"/>
  <sheetViews>
    <sheetView view="pageBreakPreview" zoomScale="85" zoomScaleNormal="100" zoomScaleSheetLayoutView="85" workbookViewId="0">
      <selection activeCell="A4" sqref="A4"/>
    </sheetView>
  </sheetViews>
  <sheetFormatPr baseColWidth="10" defaultRowHeight="12.75" x14ac:dyDescent="0.2"/>
  <cols>
    <col min="1" max="1" width="5.7109375" customWidth="1"/>
    <col min="2" max="2" width="22.85546875" customWidth="1"/>
    <col min="3" max="4" width="35.85546875" customWidth="1"/>
    <col min="5" max="5" width="35.5703125" customWidth="1"/>
    <col min="6" max="6" width="42.7109375" customWidth="1"/>
    <col min="12" max="12" width="5.7109375" customWidth="1"/>
  </cols>
  <sheetData>
    <row r="2" spans="1:19" s="1" customFormat="1" ht="20.25" x14ac:dyDescent="0.3">
      <c r="B2" s="444" t="s">
        <v>237</v>
      </c>
      <c r="C2" s="444"/>
      <c r="D2" s="444"/>
      <c r="E2" s="444"/>
      <c r="F2" s="444"/>
      <c r="G2" s="444"/>
      <c r="H2" s="444"/>
      <c r="I2" s="444"/>
      <c r="J2" s="444"/>
      <c r="K2" s="444"/>
    </row>
    <row r="4" spans="1:19" s="17" customFormat="1" ht="18" x14ac:dyDescent="0.25">
      <c r="A4" s="14" t="s">
        <v>240</v>
      </c>
      <c r="B4" s="14"/>
      <c r="C4" s="14"/>
      <c r="D4" s="14"/>
      <c r="E4" s="14"/>
      <c r="F4" s="14"/>
      <c r="G4" s="14"/>
      <c r="H4" s="14"/>
      <c r="I4" s="14"/>
      <c r="J4" s="14"/>
      <c r="K4" s="14"/>
      <c r="L4" s="14"/>
      <c r="M4"/>
      <c r="N4"/>
      <c r="O4"/>
      <c r="P4"/>
      <c r="Q4"/>
      <c r="R4"/>
      <c r="S4"/>
    </row>
    <row r="6" spans="1:19" ht="15" x14ac:dyDescent="0.25">
      <c r="A6" s="9"/>
      <c r="B6" s="9" t="s">
        <v>238</v>
      </c>
      <c r="C6" s="9"/>
      <c r="D6" s="9"/>
      <c r="E6" s="9"/>
      <c r="F6" s="9"/>
      <c r="G6" s="9"/>
      <c r="H6" s="9"/>
      <c r="I6" s="9"/>
      <c r="J6" s="9"/>
      <c r="K6" s="9"/>
      <c r="L6" s="9"/>
      <c r="M6" s="9"/>
      <c r="N6" s="9"/>
    </row>
    <row r="7" spans="1:19" ht="15" x14ac:dyDescent="0.25">
      <c r="A7" s="9"/>
      <c r="B7" s="9" t="s">
        <v>239</v>
      </c>
      <c r="C7" s="9"/>
      <c r="D7" s="9"/>
      <c r="E7" s="9"/>
      <c r="F7" s="9"/>
      <c r="G7" s="9"/>
      <c r="H7" s="9"/>
      <c r="I7" s="9"/>
      <c r="J7" s="9"/>
      <c r="K7" s="9"/>
      <c r="L7" s="9"/>
      <c r="M7" s="9"/>
      <c r="N7" s="9"/>
    </row>
    <row r="8" spans="1:19" ht="15" x14ac:dyDescent="0.25">
      <c r="A8" s="9"/>
      <c r="B8" s="9"/>
      <c r="C8" s="9"/>
      <c r="D8" s="9"/>
      <c r="E8" s="9"/>
      <c r="F8" s="9"/>
      <c r="G8" s="9"/>
      <c r="H8" s="9"/>
      <c r="I8" s="9"/>
      <c r="J8" s="9"/>
      <c r="K8" s="9"/>
      <c r="L8" s="9"/>
      <c r="M8" s="9"/>
      <c r="N8" s="9"/>
    </row>
    <row r="9" spans="1:19" s="17" customFormat="1" ht="18" x14ac:dyDescent="0.25">
      <c r="A9" s="14" t="s">
        <v>246</v>
      </c>
      <c r="B9" s="14"/>
      <c r="C9" s="14"/>
      <c r="D9" s="14"/>
      <c r="E9" s="14"/>
      <c r="F9" s="14"/>
      <c r="G9" s="14"/>
      <c r="H9" s="14"/>
      <c r="I9" s="14"/>
      <c r="J9" s="14"/>
      <c r="K9" s="14"/>
      <c r="L9" s="14"/>
      <c r="M9"/>
      <c r="N9"/>
      <c r="O9"/>
      <c r="P9"/>
      <c r="Q9"/>
      <c r="R9"/>
      <c r="S9"/>
    </row>
    <row r="11" spans="1:19" s="7" customFormat="1" ht="15" x14ac:dyDescent="0.25">
      <c r="A11" s="9" t="s">
        <v>241</v>
      </c>
    </row>
    <row r="12" spans="1:19" s="7" customFormat="1" ht="15" x14ac:dyDescent="0.25">
      <c r="A12" s="9" t="s">
        <v>242</v>
      </c>
    </row>
    <row r="13" spans="1:19" s="7" customFormat="1" ht="15" x14ac:dyDescent="0.25">
      <c r="A13" s="9" t="s">
        <v>243</v>
      </c>
    </row>
    <row r="14" spans="1:19" s="7" customFormat="1" ht="15" x14ac:dyDescent="0.25">
      <c r="A14" s="9" t="s">
        <v>244</v>
      </c>
    </row>
    <row r="15" spans="1:19" s="7" customFormat="1" ht="15" x14ac:dyDescent="0.25">
      <c r="A15" s="9" t="s">
        <v>245</v>
      </c>
    </row>
    <row r="16" spans="1:19" s="7" customFormat="1" ht="14.25" x14ac:dyDescent="0.2"/>
    <row r="17" spans="1:19" ht="18" x14ac:dyDescent="0.25">
      <c r="A17" s="92" t="s">
        <v>247</v>
      </c>
      <c r="B17" s="14"/>
      <c r="C17" s="14"/>
      <c r="D17" s="14"/>
      <c r="E17" s="14"/>
      <c r="F17" s="14"/>
      <c r="G17" s="14"/>
      <c r="H17" s="14"/>
      <c r="I17" s="14"/>
      <c r="J17" s="14"/>
      <c r="K17" s="14"/>
      <c r="L17" s="14"/>
    </row>
    <row r="19" spans="1:19" s="7" customFormat="1" ht="14.25" x14ac:dyDescent="0.2">
      <c r="A19" s="7" t="s">
        <v>248</v>
      </c>
    </row>
    <row r="20" spans="1:19" ht="13.5" thickBot="1" x14ac:dyDescent="0.25"/>
    <row r="21" spans="1:19" ht="15.75" thickBot="1" x14ac:dyDescent="0.25">
      <c r="B21" s="369" t="s">
        <v>269</v>
      </c>
      <c r="C21" s="365" t="s">
        <v>174</v>
      </c>
      <c r="D21" s="363" t="s">
        <v>249</v>
      </c>
      <c r="E21" s="363" t="s">
        <v>250</v>
      </c>
      <c r="F21" s="364" t="s">
        <v>251</v>
      </c>
    </row>
    <row r="22" spans="1:19" ht="41.25" customHeight="1" x14ac:dyDescent="0.2">
      <c r="B22" s="370" t="s">
        <v>252</v>
      </c>
      <c r="C22" s="366" t="s">
        <v>253</v>
      </c>
      <c r="D22" s="361" t="s">
        <v>254</v>
      </c>
      <c r="E22" s="361" t="s">
        <v>255</v>
      </c>
      <c r="F22" s="362" t="s">
        <v>256</v>
      </c>
    </row>
    <row r="23" spans="1:19" ht="41.25" customHeight="1" x14ac:dyDescent="0.2">
      <c r="B23" s="371" t="s">
        <v>257</v>
      </c>
      <c r="C23" s="367" t="s">
        <v>258</v>
      </c>
      <c r="D23" s="107" t="s">
        <v>259</v>
      </c>
      <c r="E23" s="107" t="s">
        <v>255</v>
      </c>
      <c r="F23" s="358" t="s">
        <v>260</v>
      </c>
    </row>
    <row r="24" spans="1:19" ht="41.25" customHeight="1" x14ac:dyDescent="0.2">
      <c r="B24" s="371" t="s">
        <v>261</v>
      </c>
      <c r="C24" s="367" t="s">
        <v>262</v>
      </c>
      <c r="D24" s="107" t="s">
        <v>270</v>
      </c>
      <c r="E24" s="107" t="s">
        <v>264</v>
      </c>
      <c r="F24" s="358" t="s">
        <v>265</v>
      </c>
    </row>
    <row r="25" spans="1:19" ht="41.25" customHeight="1" thickBot="1" x14ac:dyDescent="0.25">
      <c r="B25" s="372" t="s">
        <v>266</v>
      </c>
      <c r="C25" s="368" t="s">
        <v>267</v>
      </c>
      <c r="D25" s="359" t="s">
        <v>263</v>
      </c>
      <c r="E25" s="359" t="s">
        <v>255</v>
      </c>
      <c r="F25" s="360" t="s">
        <v>268</v>
      </c>
    </row>
    <row r="26" spans="1:19" x14ac:dyDescent="0.2">
      <c r="B26" s="91"/>
      <c r="C26" s="91"/>
      <c r="D26" s="91"/>
      <c r="E26" s="91"/>
      <c r="F26" s="91"/>
    </row>
    <row r="27" spans="1:19" s="17" customFormat="1" ht="18" x14ac:dyDescent="0.25">
      <c r="A27" s="14" t="s">
        <v>271</v>
      </c>
      <c r="B27" s="14"/>
      <c r="C27" s="14"/>
      <c r="D27" s="14"/>
      <c r="E27" s="14"/>
      <c r="F27" s="14"/>
      <c r="G27" s="14"/>
      <c r="H27" s="14"/>
      <c r="I27" s="14"/>
      <c r="J27" s="14"/>
      <c r="K27" s="14"/>
      <c r="L27" s="14"/>
      <c r="M27"/>
      <c r="N27"/>
      <c r="O27"/>
      <c r="P27"/>
      <c r="Q27"/>
      <c r="R27"/>
      <c r="S27"/>
    </row>
    <row r="29" spans="1:19" ht="15" x14ac:dyDescent="0.25">
      <c r="A29" s="1"/>
      <c r="B29" s="9" t="s">
        <v>272</v>
      </c>
      <c r="C29" s="9"/>
    </row>
    <row r="30" spans="1:19" ht="15" x14ac:dyDescent="0.25">
      <c r="A30" s="1"/>
      <c r="B30" s="9" t="s">
        <v>273</v>
      </c>
      <c r="C30" s="9"/>
    </row>
    <row r="31" spans="1:19" ht="15" x14ac:dyDescent="0.25">
      <c r="A31" s="1"/>
      <c r="B31" s="9" t="s">
        <v>274</v>
      </c>
      <c r="C31" s="9"/>
    </row>
    <row r="32" spans="1:19" ht="15" x14ac:dyDescent="0.25">
      <c r="A32" s="1"/>
      <c r="B32" s="9" t="s">
        <v>275</v>
      </c>
      <c r="C32" s="9"/>
    </row>
    <row r="33" spans="1:12" ht="15" x14ac:dyDescent="0.25">
      <c r="A33" s="1"/>
      <c r="B33" s="9" t="s">
        <v>276</v>
      </c>
      <c r="C33" s="9"/>
    </row>
    <row r="35" spans="1:12" ht="18" x14ac:dyDescent="0.25">
      <c r="A35" s="14" t="s">
        <v>277</v>
      </c>
      <c r="B35" s="14"/>
      <c r="C35" s="14"/>
      <c r="D35" s="14"/>
      <c r="E35" s="14"/>
      <c r="F35" s="14"/>
      <c r="G35" s="14"/>
      <c r="H35" s="14"/>
      <c r="I35" s="14"/>
      <c r="J35" s="14"/>
      <c r="K35" s="14"/>
      <c r="L35" s="14"/>
    </row>
    <row r="37" spans="1:12" ht="15" x14ac:dyDescent="0.25">
      <c r="B37" s="9" t="s">
        <v>278</v>
      </c>
      <c r="C37" s="9"/>
    </row>
    <row r="38" spans="1:12" ht="15" x14ac:dyDescent="0.25">
      <c r="B38" s="9" t="s">
        <v>279</v>
      </c>
      <c r="C38" s="9"/>
    </row>
    <row r="39" spans="1:12" ht="15" x14ac:dyDescent="0.25">
      <c r="B39" s="9" t="s">
        <v>280</v>
      </c>
      <c r="C39" s="9"/>
    </row>
    <row r="40" spans="1:12" ht="15" x14ac:dyDescent="0.25">
      <c r="B40" s="9" t="s">
        <v>281</v>
      </c>
      <c r="C40" s="9"/>
    </row>
    <row r="41" spans="1:12" ht="15" x14ac:dyDescent="0.25">
      <c r="B41" s="9" t="s">
        <v>282</v>
      </c>
      <c r="C41" s="9"/>
    </row>
  </sheetData>
  <mergeCells count="1">
    <mergeCell ref="B2:K2"/>
  </mergeCells>
  <pageMargins left="0.7" right="0.7" top="0.75" bottom="0.75" header="0.3" footer="0.3"/>
  <pageSetup paperSize="9" scale="54" orientation="landscape"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0A46F-FDAC-46A6-B727-BD5FDEE277FC}">
  <sheetPr>
    <tabColor theme="5" tint="0.79998168889431442"/>
    <pageSetUpPr fitToPage="1"/>
  </sheetPr>
  <dimension ref="A2:T139"/>
  <sheetViews>
    <sheetView view="pageBreakPreview" topLeftCell="A48" zoomScale="60" zoomScaleNormal="100" workbookViewId="0">
      <selection activeCell="C110" sqref="C110:I118"/>
    </sheetView>
  </sheetViews>
  <sheetFormatPr baseColWidth="10" defaultRowHeight="12.75" x14ac:dyDescent="0.2"/>
  <cols>
    <col min="1" max="1" width="5.7109375" customWidth="1"/>
    <col min="2" max="2" width="73.5703125" customWidth="1"/>
    <col min="3" max="3" width="22" customWidth="1"/>
    <col min="4" max="4" width="23" bestFit="1" customWidth="1"/>
    <col min="5" max="5" width="24" bestFit="1" customWidth="1"/>
    <col min="6" max="6" width="49.7109375" bestFit="1" customWidth="1"/>
    <col min="7" max="7" width="36.85546875" bestFit="1" customWidth="1"/>
    <col min="8" max="8" width="18.28515625" customWidth="1"/>
    <col min="9" max="9" width="16.85546875" bestFit="1" customWidth="1"/>
    <col min="10" max="10" width="16.28515625" customWidth="1"/>
    <col min="11" max="11" width="21.140625" customWidth="1"/>
    <col min="12" max="12" width="19.140625" customWidth="1"/>
  </cols>
  <sheetData>
    <row r="2" spans="1:20" ht="18" x14ac:dyDescent="0.25">
      <c r="A2" s="14" t="s">
        <v>514</v>
      </c>
      <c r="B2" s="14"/>
      <c r="C2" s="14"/>
      <c r="D2" s="14"/>
      <c r="E2" s="14"/>
      <c r="F2" s="14"/>
      <c r="G2" s="14"/>
      <c r="H2" s="14"/>
      <c r="I2" s="14"/>
      <c r="J2" s="14"/>
      <c r="K2" s="14"/>
      <c r="L2" s="14"/>
      <c r="M2" s="14"/>
    </row>
    <row r="4" spans="1:20" s="7" customFormat="1" ht="14.25" x14ac:dyDescent="0.2">
      <c r="B4" s="7" t="s">
        <v>512</v>
      </c>
    </row>
    <row r="5" spans="1:20" s="7" customFormat="1" ht="14.25" x14ac:dyDescent="0.2">
      <c r="B5" s="7" t="s">
        <v>513</v>
      </c>
    </row>
    <row r="7" spans="1:20" ht="15" x14ac:dyDescent="0.25">
      <c r="B7" s="7" t="s">
        <v>286</v>
      </c>
      <c r="D7" s="7"/>
      <c r="E7" s="7"/>
      <c r="F7" s="7"/>
      <c r="G7" s="7"/>
      <c r="H7" s="7"/>
      <c r="I7" s="7"/>
      <c r="J7" s="7"/>
      <c r="K7" s="7"/>
      <c r="L7" s="7"/>
      <c r="M7" s="7"/>
      <c r="N7" s="7"/>
      <c r="O7" s="7"/>
      <c r="P7" s="7"/>
      <c r="Q7" s="7"/>
      <c r="R7" s="7"/>
      <c r="S7" s="7"/>
      <c r="T7" s="7"/>
    </row>
    <row r="8" spans="1:20" ht="14.25" x14ac:dyDescent="0.2">
      <c r="B8" s="7" t="s">
        <v>283</v>
      </c>
      <c r="D8" s="7"/>
      <c r="E8" s="7"/>
      <c r="F8" s="7"/>
      <c r="G8" s="7"/>
      <c r="H8" s="7"/>
      <c r="I8" s="7"/>
      <c r="J8" s="7"/>
      <c r="K8" s="7"/>
      <c r="L8" s="7"/>
      <c r="M8" s="7"/>
      <c r="N8" s="7"/>
      <c r="O8" s="7"/>
      <c r="P8" s="7"/>
      <c r="Q8" s="7"/>
      <c r="R8" s="7"/>
      <c r="S8" s="7"/>
      <c r="T8" s="7"/>
    </row>
    <row r="9" spans="1:20" ht="14.25" x14ac:dyDescent="0.2">
      <c r="B9" s="7"/>
      <c r="D9" s="7"/>
      <c r="E9" s="7"/>
      <c r="F9" s="7"/>
      <c r="G9" s="7"/>
      <c r="H9" s="7"/>
      <c r="I9" s="7"/>
      <c r="J9" s="7"/>
      <c r="K9" s="7"/>
      <c r="L9" s="7"/>
      <c r="M9" s="7"/>
      <c r="N9" s="7"/>
      <c r="O9" s="7"/>
      <c r="P9" s="7"/>
      <c r="Q9" s="7"/>
      <c r="R9" s="7"/>
      <c r="S9" s="7"/>
      <c r="T9" s="7"/>
    </row>
    <row r="10" spans="1:20" ht="15" x14ac:dyDescent="0.25">
      <c r="B10" s="9" t="s">
        <v>284</v>
      </c>
    </row>
    <row r="11" spans="1:20" s="7" customFormat="1" ht="14.25" x14ac:dyDescent="0.2">
      <c r="B11" s="7" t="s">
        <v>285</v>
      </c>
    </row>
    <row r="13" spans="1:20" s="9" customFormat="1" ht="15" x14ac:dyDescent="0.25">
      <c r="B13" s="9" t="s">
        <v>510</v>
      </c>
    </row>
    <row r="14" spans="1:20" s="9" customFormat="1" ht="15" x14ac:dyDescent="0.25">
      <c r="B14" s="9" t="s">
        <v>511</v>
      </c>
    </row>
    <row r="16" spans="1:20" s="68" customFormat="1" ht="15.75" thickBot="1" x14ac:dyDescent="0.3">
      <c r="B16" s="108" t="s">
        <v>354</v>
      </c>
      <c r="C16" s="108"/>
      <c r="D16" s="108"/>
      <c r="E16" s="108"/>
      <c r="F16" s="108"/>
      <c r="G16" s="108"/>
      <c r="H16" s="108"/>
      <c r="I16" s="108"/>
    </row>
    <row r="17" spans="2:9" ht="15" x14ac:dyDescent="0.2">
      <c r="B17" s="110" t="s">
        <v>287</v>
      </c>
      <c r="C17" s="148"/>
      <c r="D17" s="148"/>
      <c r="E17" s="148"/>
      <c r="F17" s="148"/>
      <c r="G17" s="148"/>
      <c r="H17" s="148"/>
      <c r="I17" s="149"/>
    </row>
    <row r="18" spans="2:9" ht="15" x14ac:dyDescent="0.25">
      <c r="B18" s="111" t="s">
        <v>288</v>
      </c>
      <c r="C18" s="165" t="s">
        <v>355</v>
      </c>
      <c r="D18" s="165"/>
      <c r="E18" s="165"/>
      <c r="F18" s="165"/>
      <c r="G18" s="165"/>
      <c r="H18" s="165"/>
      <c r="I18" s="166"/>
    </row>
    <row r="19" spans="2:9" ht="15" x14ac:dyDescent="0.25">
      <c r="B19" s="112" t="s">
        <v>289</v>
      </c>
      <c r="C19" s="113" t="s">
        <v>290</v>
      </c>
      <c r="D19" s="113"/>
      <c r="E19" s="113"/>
      <c r="F19" s="113"/>
      <c r="G19" s="113"/>
      <c r="H19" s="113"/>
      <c r="I19" s="114"/>
    </row>
    <row r="20" spans="2:9" ht="15" x14ac:dyDescent="0.25">
      <c r="B20" s="111" t="s">
        <v>291</v>
      </c>
      <c r="C20" s="167">
        <v>45590</v>
      </c>
      <c r="D20" s="165"/>
      <c r="E20" s="165"/>
      <c r="F20" s="165"/>
      <c r="G20" s="165"/>
      <c r="H20" s="165"/>
      <c r="I20" s="166"/>
    </row>
    <row r="21" spans="2:9" ht="15" x14ac:dyDescent="0.25">
      <c r="B21" s="115" t="s">
        <v>292</v>
      </c>
      <c r="C21" s="168">
        <v>45590</v>
      </c>
      <c r="D21" s="169"/>
      <c r="E21" s="169"/>
      <c r="F21" s="169"/>
      <c r="G21" s="169"/>
      <c r="H21" s="169"/>
      <c r="I21" s="170"/>
    </row>
    <row r="22" spans="2:9" ht="15" x14ac:dyDescent="0.2">
      <c r="B22" s="150"/>
      <c r="C22" s="151"/>
      <c r="D22" s="151"/>
      <c r="E22" s="151"/>
      <c r="F22" s="151"/>
      <c r="G22" s="151"/>
      <c r="H22" s="151"/>
      <c r="I22" s="152"/>
    </row>
    <row r="23" spans="2:9" ht="15" x14ac:dyDescent="0.25">
      <c r="B23" s="116" t="s">
        <v>293</v>
      </c>
      <c r="C23" s="117" t="s">
        <v>294</v>
      </c>
      <c r="D23" s="118" t="s">
        <v>295</v>
      </c>
      <c r="E23" s="118" t="s">
        <v>296</v>
      </c>
      <c r="F23" s="118" t="s">
        <v>297</v>
      </c>
      <c r="G23" s="118" t="s">
        <v>298</v>
      </c>
      <c r="H23" s="118" t="s">
        <v>299</v>
      </c>
      <c r="I23" s="119" t="s">
        <v>300</v>
      </c>
    </row>
    <row r="24" spans="2:9" ht="15" x14ac:dyDescent="0.25">
      <c r="B24" s="115" t="s">
        <v>301</v>
      </c>
      <c r="C24" s="120" t="s">
        <v>356</v>
      </c>
      <c r="D24" s="390" t="s">
        <v>367</v>
      </c>
      <c r="E24" s="390" t="s">
        <v>368</v>
      </c>
      <c r="F24" s="390" t="s">
        <v>369</v>
      </c>
      <c r="G24" s="390" t="s">
        <v>370</v>
      </c>
      <c r="H24" s="390" t="s">
        <v>371</v>
      </c>
      <c r="I24" s="391"/>
    </row>
    <row r="25" spans="2:9" ht="15" x14ac:dyDescent="0.25">
      <c r="B25" s="112" t="s">
        <v>302</v>
      </c>
      <c r="C25" s="123" t="s">
        <v>363</v>
      </c>
      <c r="D25" s="390" t="s">
        <v>367</v>
      </c>
      <c r="E25" s="392" t="s">
        <v>368</v>
      </c>
      <c r="F25" s="392" t="s">
        <v>369</v>
      </c>
      <c r="G25" s="392" t="s">
        <v>370</v>
      </c>
      <c r="H25" s="392" t="s">
        <v>371</v>
      </c>
      <c r="I25" s="393"/>
    </row>
    <row r="26" spans="2:9" ht="15" x14ac:dyDescent="0.25">
      <c r="B26" s="112" t="s">
        <v>303</v>
      </c>
      <c r="C26" s="126" t="s">
        <v>364</v>
      </c>
      <c r="D26" s="127"/>
      <c r="E26" s="128"/>
      <c r="F26" s="127"/>
      <c r="G26" s="127"/>
      <c r="H26" s="127"/>
      <c r="I26" s="129"/>
    </row>
    <row r="27" spans="2:9" ht="15" x14ac:dyDescent="0.25">
      <c r="B27" s="111" t="s">
        <v>304</v>
      </c>
      <c r="C27" s="109" t="s">
        <v>366</v>
      </c>
      <c r="D27" s="124"/>
      <c r="E27" s="130"/>
      <c r="F27" s="124"/>
      <c r="G27" s="124"/>
      <c r="H27" s="124"/>
      <c r="I27" s="131"/>
    </row>
    <row r="28" spans="2:9" ht="15" x14ac:dyDescent="0.25">
      <c r="B28" s="115" t="s">
        <v>305</v>
      </c>
      <c r="C28" s="126" t="s">
        <v>365</v>
      </c>
      <c r="D28" s="127"/>
      <c r="E28" s="127"/>
      <c r="F28" s="127"/>
      <c r="G28" s="127"/>
      <c r="H28" s="127"/>
      <c r="I28" s="129"/>
    </row>
    <row r="29" spans="2:9" ht="15" x14ac:dyDescent="0.25">
      <c r="B29" s="132"/>
      <c r="C29" s="153"/>
      <c r="D29" s="153"/>
      <c r="E29" s="153"/>
      <c r="F29" s="153"/>
      <c r="G29" s="153"/>
      <c r="H29" s="153"/>
      <c r="I29" s="154"/>
    </row>
    <row r="30" spans="2:9" ht="15" x14ac:dyDescent="0.25">
      <c r="B30" s="116" t="s">
        <v>306</v>
      </c>
      <c r="C30" s="155"/>
      <c r="D30" s="155"/>
      <c r="E30" s="155"/>
      <c r="F30" s="155"/>
      <c r="G30" s="155"/>
      <c r="H30" s="155"/>
      <c r="I30" s="156"/>
    </row>
    <row r="31" spans="2:9" ht="15" x14ac:dyDescent="0.25">
      <c r="B31" s="112" t="s">
        <v>307</v>
      </c>
      <c r="C31" s="171" t="s">
        <v>357</v>
      </c>
      <c r="D31" s="171"/>
      <c r="E31" s="171"/>
      <c r="F31" s="171"/>
      <c r="G31" s="171"/>
      <c r="H31" s="171"/>
      <c r="I31" s="172"/>
    </row>
    <row r="32" spans="2:9" ht="15" x14ac:dyDescent="0.25">
      <c r="B32" s="111" t="s">
        <v>308</v>
      </c>
      <c r="C32" s="165" t="s">
        <v>358</v>
      </c>
      <c r="D32" s="165"/>
      <c r="E32" s="165"/>
      <c r="F32" s="165"/>
      <c r="G32" s="165"/>
      <c r="H32" s="165"/>
      <c r="I32" s="166"/>
    </row>
    <row r="33" spans="2:9" ht="15" x14ac:dyDescent="0.25">
      <c r="B33" s="111" t="s">
        <v>309</v>
      </c>
      <c r="C33" s="171" t="s">
        <v>359</v>
      </c>
      <c r="D33" s="171"/>
      <c r="E33" s="171"/>
      <c r="F33" s="171"/>
      <c r="G33" s="171"/>
      <c r="H33" s="171"/>
      <c r="I33" s="172"/>
    </row>
    <row r="34" spans="2:9" ht="15" x14ac:dyDescent="0.25">
      <c r="B34" s="115" t="s">
        <v>310</v>
      </c>
      <c r="C34" s="173" t="s">
        <v>360</v>
      </c>
      <c r="D34" s="173"/>
      <c r="E34" s="173"/>
      <c r="F34" s="173"/>
      <c r="G34" s="173"/>
      <c r="H34" s="173"/>
      <c r="I34" s="174"/>
    </row>
    <row r="35" spans="2:9" ht="15" x14ac:dyDescent="0.25">
      <c r="B35" s="112" t="s">
        <v>311</v>
      </c>
      <c r="C35" s="171" t="s">
        <v>361</v>
      </c>
      <c r="D35" s="171"/>
      <c r="E35" s="171"/>
      <c r="F35" s="171"/>
      <c r="G35" s="171"/>
      <c r="H35" s="171"/>
      <c r="I35" s="172"/>
    </row>
    <row r="36" spans="2:9" ht="15" x14ac:dyDescent="0.25">
      <c r="B36" s="111" t="s">
        <v>312</v>
      </c>
      <c r="C36" s="165" t="s">
        <v>362</v>
      </c>
      <c r="D36" s="165"/>
      <c r="E36" s="165"/>
      <c r="F36" s="165"/>
      <c r="G36" s="165"/>
      <c r="H36" s="165"/>
      <c r="I36" s="166"/>
    </row>
    <row r="37" spans="2:9" ht="15" x14ac:dyDescent="0.25">
      <c r="B37" s="157"/>
      <c r="C37" s="151"/>
      <c r="D37" s="151"/>
      <c r="E37" s="151"/>
      <c r="F37" s="151"/>
      <c r="G37" s="151"/>
      <c r="H37" s="151"/>
      <c r="I37" s="152"/>
    </row>
    <row r="38" spans="2:9" ht="15" x14ac:dyDescent="0.25">
      <c r="B38" s="133" t="s">
        <v>313</v>
      </c>
      <c r="C38" s="134" t="s">
        <v>174</v>
      </c>
      <c r="D38" s="134"/>
      <c r="E38" s="134"/>
      <c r="F38" s="135" t="s">
        <v>314</v>
      </c>
      <c r="G38" s="135"/>
      <c r="H38" s="135"/>
      <c r="I38" s="136"/>
    </row>
    <row r="39" spans="2:9" ht="15" x14ac:dyDescent="0.25">
      <c r="B39" s="115" t="s">
        <v>315</v>
      </c>
      <c r="C39" s="175" t="s">
        <v>372</v>
      </c>
      <c r="D39" s="175"/>
      <c r="E39" s="175"/>
      <c r="F39" s="169"/>
      <c r="G39" s="169"/>
      <c r="H39" s="169"/>
      <c r="I39" s="170"/>
    </row>
    <row r="40" spans="2:9" ht="15" x14ac:dyDescent="0.25">
      <c r="B40" s="115" t="s">
        <v>316</v>
      </c>
      <c r="C40" s="176" t="s">
        <v>373</v>
      </c>
      <c r="D40" s="176"/>
      <c r="E40" s="176"/>
      <c r="F40" s="173"/>
      <c r="G40" s="173"/>
      <c r="H40" s="173"/>
      <c r="I40" s="174"/>
    </row>
    <row r="41" spans="2:9" ht="30" x14ac:dyDescent="0.25">
      <c r="B41" s="115" t="s">
        <v>317</v>
      </c>
      <c r="C41" s="175"/>
      <c r="D41" s="175"/>
      <c r="E41" s="175"/>
      <c r="F41" s="169"/>
      <c r="G41" s="169"/>
      <c r="H41" s="169"/>
      <c r="I41" s="170"/>
    </row>
    <row r="42" spans="2:9" ht="15" x14ac:dyDescent="0.25">
      <c r="B42" s="115" t="s">
        <v>318</v>
      </c>
      <c r="C42" s="176"/>
      <c r="D42" s="176"/>
      <c r="E42" s="176"/>
      <c r="F42" s="173"/>
      <c r="G42" s="173"/>
      <c r="H42" s="173"/>
      <c r="I42" s="174"/>
    </row>
    <row r="43" spans="2:9" ht="15" x14ac:dyDescent="0.25">
      <c r="B43" s="137" t="s">
        <v>319</v>
      </c>
      <c r="C43" s="177" t="s">
        <v>374</v>
      </c>
      <c r="D43" s="177"/>
      <c r="E43" s="177"/>
      <c r="F43" s="169"/>
      <c r="G43" s="169"/>
      <c r="H43" s="169"/>
      <c r="I43" s="170"/>
    </row>
    <row r="44" spans="2:9" ht="15" x14ac:dyDescent="0.25">
      <c r="B44" s="115" t="s">
        <v>320</v>
      </c>
      <c r="C44" s="176"/>
      <c r="D44" s="176"/>
      <c r="E44" s="176"/>
      <c r="F44" s="173"/>
      <c r="G44" s="173"/>
      <c r="H44" s="173"/>
      <c r="I44" s="174"/>
    </row>
    <row r="45" spans="2:9" ht="15" x14ac:dyDescent="0.25">
      <c r="B45" s="132"/>
      <c r="C45" s="153"/>
      <c r="D45" s="153"/>
      <c r="E45" s="153"/>
      <c r="F45" s="153"/>
      <c r="G45" s="153"/>
      <c r="H45" s="153"/>
      <c r="I45" s="154"/>
    </row>
    <row r="46" spans="2:9" ht="15" x14ac:dyDescent="0.25">
      <c r="B46" s="133" t="s">
        <v>321</v>
      </c>
      <c r="C46" s="134" t="s">
        <v>174</v>
      </c>
      <c r="D46" s="134"/>
      <c r="E46" s="134"/>
      <c r="F46" s="135" t="s">
        <v>314</v>
      </c>
      <c r="G46" s="135"/>
      <c r="H46" s="135"/>
      <c r="I46" s="136"/>
    </row>
    <row r="47" spans="2:9" ht="15" x14ac:dyDescent="0.25">
      <c r="B47" s="115" t="s">
        <v>322</v>
      </c>
      <c r="C47" s="445" t="s">
        <v>375</v>
      </c>
      <c r="D47" s="446"/>
      <c r="E47" s="446"/>
      <c r="F47" s="446"/>
      <c r="G47" s="446"/>
      <c r="H47" s="446"/>
      <c r="I47" s="447"/>
    </row>
    <row r="48" spans="2:9" ht="15" x14ac:dyDescent="0.25">
      <c r="B48" s="115" t="s">
        <v>323</v>
      </c>
      <c r="C48" s="448"/>
      <c r="D48" s="449"/>
      <c r="E48" s="449"/>
      <c r="F48" s="449"/>
      <c r="G48" s="449"/>
      <c r="H48" s="449"/>
      <c r="I48" s="450"/>
    </row>
    <row r="49" spans="2:9" ht="15" x14ac:dyDescent="0.25">
      <c r="B49" s="115" t="s">
        <v>324</v>
      </c>
      <c r="C49" s="448"/>
      <c r="D49" s="449"/>
      <c r="E49" s="449"/>
      <c r="F49" s="449"/>
      <c r="G49" s="449"/>
      <c r="H49" s="449"/>
      <c r="I49" s="450"/>
    </row>
    <row r="50" spans="2:9" ht="15" x14ac:dyDescent="0.25">
      <c r="B50" s="115" t="s">
        <v>325</v>
      </c>
      <c r="C50" s="448"/>
      <c r="D50" s="449"/>
      <c r="E50" s="449"/>
      <c r="F50" s="449"/>
      <c r="G50" s="449"/>
      <c r="H50" s="449"/>
      <c r="I50" s="450"/>
    </row>
    <row r="51" spans="2:9" ht="15" x14ac:dyDescent="0.25">
      <c r="B51" s="115" t="s">
        <v>326</v>
      </c>
      <c r="C51" s="448"/>
      <c r="D51" s="449"/>
      <c r="E51" s="449"/>
      <c r="F51" s="449"/>
      <c r="G51" s="449"/>
      <c r="H51" s="449"/>
      <c r="I51" s="450"/>
    </row>
    <row r="52" spans="2:9" ht="30" x14ac:dyDescent="0.25">
      <c r="B52" s="115" t="s">
        <v>327</v>
      </c>
      <c r="C52" s="448"/>
      <c r="D52" s="449"/>
      <c r="E52" s="449"/>
      <c r="F52" s="449"/>
      <c r="G52" s="449"/>
      <c r="H52" s="449"/>
      <c r="I52" s="450"/>
    </row>
    <row r="53" spans="2:9" ht="15" x14ac:dyDescent="0.25">
      <c r="B53" s="115" t="s">
        <v>328</v>
      </c>
      <c r="C53" s="448"/>
      <c r="D53" s="449"/>
      <c r="E53" s="449"/>
      <c r="F53" s="449"/>
      <c r="G53" s="449"/>
      <c r="H53" s="449"/>
      <c r="I53" s="450"/>
    </row>
    <row r="54" spans="2:9" ht="15" x14ac:dyDescent="0.25">
      <c r="B54" s="115" t="s">
        <v>329</v>
      </c>
      <c r="C54" s="448"/>
      <c r="D54" s="449"/>
      <c r="E54" s="449"/>
      <c r="F54" s="449"/>
      <c r="G54" s="449"/>
      <c r="H54" s="449"/>
      <c r="I54" s="450"/>
    </row>
    <row r="55" spans="2:9" ht="15" x14ac:dyDescent="0.25">
      <c r="B55" s="115" t="s">
        <v>330</v>
      </c>
      <c r="C55" s="451"/>
      <c r="D55" s="452"/>
      <c r="E55" s="452"/>
      <c r="F55" s="452"/>
      <c r="G55" s="452"/>
      <c r="H55" s="452"/>
      <c r="I55" s="453"/>
    </row>
    <row r="56" spans="2:9" ht="15" x14ac:dyDescent="0.25">
      <c r="B56" s="157"/>
      <c r="C56" s="151"/>
      <c r="D56" s="151"/>
      <c r="E56" s="151"/>
      <c r="F56" s="151"/>
      <c r="G56" s="151"/>
      <c r="H56" s="151"/>
      <c r="I56" s="152"/>
    </row>
    <row r="57" spans="2:9" ht="15" x14ac:dyDescent="0.25">
      <c r="B57" s="133" t="s">
        <v>331</v>
      </c>
      <c r="C57" s="134" t="s">
        <v>174</v>
      </c>
      <c r="D57" s="134"/>
      <c r="E57" s="134"/>
      <c r="F57" s="138" t="s">
        <v>332</v>
      </c>
      <c r="G57" s="138"/>
      <c r="H57" s="138"/>
      <c r="I57" s="139"/>
    </row>
    <row r="58" spans="2:9" ht="15" x14ac:dyDescent="0.25">
      <c r="B58" s="112" t="s">
        <v>333</v>
      </c>
      <c r="C58" s="121" t="s">
        <v>376</v>
      </c>
      <c r="D58" s="121"/>
      <c r="E58" s="121"/>
      <c r="F58" s="178" t="s">
        <v>377</v>
      </c>
      <c r="G58" s="178"/>
      <c r="H58" s="178"/>
      <c r="I58" s="179"/>
    </row>
    <row r="59" spans="2:9" ht="15" x14ac:dyDescent="0.25">
      <c r="B59" s="111" t="s">
        <v>334</v>
      </c>
      <c r="C59" s="180"/>
      <c r="D59" s="180"/>
      <c r="E59" s="180"/>
      <c r="F59" s="181"/>
      <c r="G59" s="181"/>
      <c r="H59" s="181"/>
      <c r="I59" s="182"/>
    </row>
    <row r="60" spans="2:9" ht="15" x14ac:dyDescent="0.25">
      <c r="B60" s="157"/>
      <c r="C60" s="151"/>
      <c r="D60" s="151"/>
      <c r="E60" s="151"/>
      <c r="F60" s="151"/>
      <c r="G60" s="151"/>
      <c r="H60" s="151"/>
      <c r="I60" s="152"/>
    </row>
    <row r="61" spans="2:9" ht="15" x14ac:dyDescent="0.25">
      <c r="B61" s="133" t="s">
        <v>335</v>
      </c>
      <c r="C61" s="140" t="s">
        <v>336</v>
      </c>
      <c r="D61" s="140"/>
      <c r="E61" s="140"/>
      <c r="F61" s="135" t="s">
        <v>332</v>
      </c>
      <c r="G61" s="135"/>
      <c r="H61" s="135"/>
      <c r="I61" s="136"/>
    </row>
    <row r="62" spans="2:9" ht="15" x14ac:dyDescent="0.25">
      <c r="B62" s="112" t="s">
        <v>337</v>
      </c>
      <c r="C62" s="121" t="s">
        <v>378</v>
      </c>
      <c r="D62" s="121"/>
      <c r="E62" s="121"/>
      <c r="F62" s="173"/>
      <c r="G62" s="173"/>
      <c r="H62" s="173"/>
      <c r="I62" s="174"/>
    </row>
    <row r="63" spans="2:9" ht="15" x14ac:dyDescent="0.25">
      <c r="B63" s="111" t="s">
        <v>338</v>
      </c>
      <c r="C63" s="175" t="s">
        <v>379</v>
      </c>
      <c r="D63" s="175"/>
      <c r="E63" s="175"/>
      <c r="F63" s="169"/>
      <c r="G63" s="169"/>
      <c r="H63" s="169"/>
      <c r="I63" s="170"/>
    </row>
    <row r="64" spans="2:9" ht="15" x14ac:dyDescent="0.25">
      <c r="B64" s="111" t="s">
        <v>339</v>
      </c>
      <c r="C64" s="176"/>
      <c r="D64" s="176"/>
      <c r="E64" s="176"/>
      <c r="F64" s="173"/>
      <c r="G64" s="173"/>
      <c r="H64" s="173"/>
      <c r="I64" s="174"/>
    </row>
    <row r="65" spans="2:9" ht="15" x14ac:dyDescent="0.25">
      <c r="B65" s="115" t="s">
        <v>340</v>
      </c>
      <c r="C65" s="175"/>
      <c r="D65" s="175"/>
      <c r="E65" s="175"/>
      <c r="F65" s="169"/>
      <c r="G65" s="169"/>
      <c r="H65" s="169"/>
      <c r="I65" s="170"/>
    </row>
    <row r="66" spans="2:9" ht="15" x14ac:dyDescent="0.2">
      <c r="B66" s="158"/>
      <c r="C66" s="159"/>
      <c r="D66" s="159"/>
      <c r="E66" s="159"/>
      <c r="F66" s="151"/>
      <c r="G66" s="151"/>
      <c r="H66" s="151"/>
      <c r="I66" s="152"/>
    </row>
    <row r="67" spans="2:9" ht="15" x14ac:dyDescent="0.25">
      <c r="B67" s="133" t="s">
        <v>341</v>
      </c>
      <c r="C67" s="134" t="s">
        <v>342</v>
      </c>
      <c r="D67" s="134"/>
      <c r="E67" s="134"/>
      <c r="F67" s="138" t="s">
        <v>332</v>
      </c>
      <c r="G67" s="138"/>
      <c r="H67" s="138"/>
      <c r="I67" s="139"/>
    </row>
    <row r="68" spans="2:9" ht="15" x14ac:dyDescent="0.25">
      <c r="B68" s="115" t="s">
        <v>343</v>
      </c>
      <c r="C68" s="141" t="s">
        <v>380</v>
      </c>
      <c r="D68" s="141"/>
      <c r="E68" s="141"/>
      <c r="F68" s="183"/>
      <c r="G68" s="183"/>
      <c r="H68" s="183"/>
      <c r="I68" s="184"/>
    </row>
    <row r="69" spans="2:9" ht="15" x14ac:dyDescent="0.25">
      <c r="B69" s="115" t="s">
        <v>344</v>
      </c>
      <c r="C69" s="176" t="s">
        <v>381</v>
      </c>
      <c r="D69" s="176"/>
      <c r="E69" s="176"/>
      <c r="F69" s="173"/>
      <c r="G69" s="173"/>
      <c r="H69" s="173"/>
      <c r="I69" s="174"/>
    </row>
    <row r="70" spans="2:9" ht="15" x14ac:dyDescent="0.25">
      <c r="B70" s="137" t="s">
        <v>345</v>
      </c>
      <c r="C70" s="175" t="s">
        <v>382</v>
      </c>
      <c r="D70" s="175"/>
      <c r="E70" s="175"/>
      <c r="F70" s="169"/>
      <c r="G70" s="169"/>
      <c r="H70" s="169"/>
      <c r="I70" s="170"/>
    </row>
    <row r="71" spans="2:9" ht="15" x14ac:dyDescent="0.25">
      <c r="B71" s="142"/>
      <c r="C71" s="160"/>
      <c r="D71" s="161"/>
      <c r="E71" s="161"/>
      <c r="F71" s="162"/>
      <c r="G71" s="163"/>
      <c r="H71" s="163"/>
      <c r="I71" s="164"/>
    </row>
    <row r="72" spans="2:9" ht="15" x14ac:dyDescent="0.25">
      <c r="B72" s="143" t="s">
        <v>346</v>
      </c>
      <c r="C72" s="144" t="s">
        <v>347</v>
      </c>
      <c r="D72" s="144" t="s">
        <v>298</v>
      </c>
      <c r="E72" s="145" t="s">
        <v>348</v>
      </c>
      <c r="F72" s="145"/>
      <c r="G72" s="145" t="s">
        <v>349</v>
      </c>
      <c r="H72" s="145"/>
      <c r="I72" s="146"/>
    </row>
    <row r="73" spans="2:9" ht="15" x14ac:dyDescent="0.25">
      <c r="B73" s="112" t="s">
        <v>350</v>
      </c>
      <c r="C73" s="454" t="s">
        <v>383</v>
      </c>
      <c r="D73" s="454"/>
      <c r="E73" s="454"/>
      <c r="F73" s="454"/>
      <c r="G73" s="454"/>
      <c r="H73" s="454"/>
      <c r="I73" s="455"/>
    </row>
    <row r="74" spans="2:9" ht="15" x14ac:dyDescent="0.25">
      <c r="B74" s="111" t="s">
        <v>351</v>
      </c>
      <c r="C74" s="456"/>
      <c r="D74" s="456"/>
      <c r="E74" s="456"/>
      <c r="F74" s="456"/>
      <c r="G74" s="456"/>
      <c r="H74" s="456"/>
      <c r="I74" s="457"/>
    </row>
    <row r="75" spans="2:9" ht="15" x14ac:dyDescent="0.25">
      <c r="B75" s="112" t="s">
        <v>352</v>
      </c>
      <c r="C75" s="456"/>
      <c r="D75" s="456"/>
      <c r="E75" s="456"/>
      <c r="F75" s="456"/>
      <c r="G75" s="456"/>
      <c r="H75" s="456"/>
      <c r="I75" s="457"/>
    </row>
    <row r="76" spans="2:9" ht="15.75" thickBot="1" x14ac:dyDescent="0.3">
      <c r="B76" s="147" t="s">
        <v>353</v>
      </c>
      <c r="C76" s="458"/>
      <c r="D76" s="458"/>
      <c r="E76" s="458"/>
      <c r="F76" s="458"/>
      <c r="G76" s="458"/>
      <c r="H76" s="458"/>
      <c r="I76" s="459"/>
    </row>
    <row r="79" spans="2:9" ht="15.75" thickBot="1" x14ac:dyDescent="0.3">
      <c r="B79" s="108" t="s">
        <v>384</v>
      </c>
      <c r="C79" s="108"/>
      <c r="D79" s="108"/>
      <c r="E79" s="108"/>
      <c r="F79" s="108"/>
      <c r="G79" s="108"/>
      <c r="H79" s="108"/>
      <c r="I79" s="108"/>
    </row>
    <row r="80" spans="2:9" ht="15" x14ac:dyDescent="0.2">
      <c r="B80" s="110" t="s">
        <v>287</v>
      </c>
      <c r="C80" s="148"/>
      <c r="D80" s="148"/>
      <c r="E80" s="148"/>
      <c r="F80" s="148"/>
      <c r="G80" s="148"/>
      <c r="H80" s="148"/>
      <c r="I80" s="149"/>
    </row>
    <row r="81" spans="2:9" ht="15" x14ac:dyDescent="0.25">
      <c r="B81" s="111" t="s">
        <v>288</v>
      </c>
      <c r="C81" s="165" t="s">
        <v>386</v>
      </c>
      <c r="D81" s="165"/>
      <c r="E81" s="165"/>
      <c r="F81" s="165"/>
      <c r="G81" s="165"/>
      <c r="H81" s="165"/>
      <c r="I81" s="166"/>
    </row>
    <row r="82" spans="2:9" ht="15" x14ac:dyDescent="0.25">
      <c r="B82" s="112" t="s">
        <v>289</v>
      </c>
      <c r="C82" s="113" t="s">
        <v>385</v>
      </c>
      <c r="D82" s="113"/>
      <c r="E82" s="113"/>
      <c r="F82" s="113"/>
      <c r="G82" s="113"/>
      <c r="H82" s="113"/>
      <c r="I82" s="114"/>
    </row>
    <row r="83" spans="2:9" ht="15" x14ac:dyDescent="0.25">
      <c r="B83" s="111" t="s">
        <v>291</v>
      </c>
      <c r="C83" s="167">
        <v>45590</v>
      </c>
      <c r="D83" s="165"/>
      <c r="E83" s="165"/>
      <c r="F83" s="165"/>
      <c r="G83" s="165"/>
      <c r="H83" s="165"/>
      <c r="I83" s="166"/>
    </row>
    <row r="84" spans="2:9" ht="15" x14ac:dyDescent="0.25">
      <c r="B84" s="115" t="s">
        <v>292</v>
      </c>
      <c r="C84" s="168">
        <v>45590</v>
      </c>
      <c r="D84" s="169"/>
      <c r="E84" s="169"/>
      <c r="F84" s="169"/>
      <c r="G84" s="169"/>
      <c r="H84" s="169"/>
      <c r="I84" s="170"/>
    </row>
    <row r="85" spans="2:9" ht="15" x14ac:dyDescent="0.2">
      <c r="B85" s="150"/>
      <c r="C85" s="151"/>
      <c r="D85" s="151"/>
      <c r="E85" s="151"/>
      <c r="F85" s="151"/>
      <c r="G85" s="151"/>
      <c r="H85" s="151"/>
      <c r="I85" s="152"/>
    </row>
    <row r="86" spans="2:9" ht="15" x14ac:dyDescent="0.25">
      <c r="B86" s="116" t="s">
        <v>293</v>
      </c>
      <c r="C86" s="117" t="s">
        <v>294</v>
      </c>
      <c r="D86" s="118" t="s">
        <v>295</v>
      </c>
      <c r="E86" s="118" t="s">
        <v>296</v>
      </c>
      <c r="F86" s="118" t="s">
        <v>297</v>
      </c>
      <c r="G86" s="118" t="s">
        <v>298</v>
      </c>
      <c r="H86" s="118" t="s">
        <v>299</v>
      </c>
      <c r="I86" s="119" t="s">
        <v>300</v>
      </c>
    </row>
    <row r="87" spans="2:9" ht="15" x14ac:dyDescent="0.25">
      <c r="B87" s="115" t="s">
        <v>301</v>
      </c>
      <c r="C87" s="120" t="s">
        <v>356</v>
      </c>
      <c r="D87" s="390" t="s">
        <v>367</v>
      </c>
      <c r="E87" s="390" t="s">
        <v>368</v>
      </c>
      <c r="F87" s="390" t="s">
        <v>369</v>
      </c>
      <c r="G87" s="390" t="s">
        <v>370</v>
      </c>
      <c r="H87" s="390" t="s">
        <v>371</v>
      </c>
      <c r="I87" s="122"/>
    </row>
    <row r="88" spans="2:9" ht="15" x14ac:dyDescent="0.25">
      <c r="B88" s="112" t="s">
        <v>302</v>
      </c>
      <c r="C88" s="123" t="s">
        <v>363</v>
      </c>
      <c r="D88" s="390" t="s">
        <v>367</v>
      </c>
      <c r="E88" s="392" t="s">
        <v>368</v>
      </c>
      <c r="F88" s="392" t="s">
        <v>369</v>
      </c>
      <c r="G88" s="392" t="s">
        <v>370</v>
      </c>
      <c r="H88" s="392" t="s">
        <v>371</v>
      </c>
      <c r="I88" s="125"/>
    </row>
    <row r="89" spans="2:9" ht="15" x14ac:dyDescent="0.25">
      <c r="B89" s="112" t="s">
        <v>303</v>
      </c>
      <c r="C89" s="126" t="s">
        <v>364</v>
      </c>
      <c r="D89" s="394"/>
      <c r="E89" s="395"/>
      <c r="F89" s="394"/>
      <c r="G89" s="394"/>
      <c r="H89" s="394"/>
      <c r="I89" s="129"/>
    </row>
    <row r="90" spans="2:9" ht="15" x14ac:dyDescent="0.25">
      <c r="B90" s="111" t="s">
        <v>304</v>
      </c>
      <c r="C90" s="109" t="s">
        <v>366</v>
      </c>
      <c r="D90" s="392"/>
      <c r="E90" s="396"/>
      <c r="F90" s="392"/>
      <c r="G90" s="392"/>
      <c r="H90" s="392"/>
      <c r="I90" s="131"/>
    </row>
    <row r="91" spans="2:9" ht="15" x14ac:dyDescent="0.25">
      <c r="B91" s="115" t="s">
        <v>305</v>
      </c>
      <c r="C91" s="126" t="s">
        <v>365</v>
      </c>
      <c r="D91" s="394"/>
      <c r="E91" s="394"/>
      <c r="F91" s="394"/>
      <c r="G91" s="394"/>
      <c r="H91" s="394"/>
      <c r="I91" s="129"/>
    </row>
    <row r="92" spans="2:9" ht="15" x14ac:dyDescent="0.25">
      <c r="B92" s="132"/>
      <c r="C92" s="153"/>
      <c r="D92" s="153"/>
      <c r="E92" s="153"/>
      <c r="F92" s="153"/>
      <c r="G92" s="153"/>
      <c r="H92" s="153"/>
      <c r="I92" s="154"/>
    </row>
    <row r="93" spans="2:9" ht="15" x14ac:dyDescent="0.25">
      <c r="B93" s="116" t="s">
        <v>306</v>
      </c>
      <c r="C93" s="155"/>
      <c r="D93" s="155"/>
      <c r="E93" s="155"/>
      <c r="F93" s="155"/>
      <c r="G93" s="155"/>
      <c r="H93" s="155"/>
      <c r="I93" s="156"/>
    </row>
    <row r="94" spans="2:9" ht="15" x14ac:dyDescent="0.25">
      <c r="B94" s="112" t="s">
        <v>307</v>
      </c>
      <c r="C94" s="171" t="s">
        <v>387</v>
      </c>
      <c r="D94" s="171"/>
      <c r="E94" s="171"/>
      <c r="F94" s="171"/>
      <c r="G94" s="171"/>
      <c r="H94" s="171"/>
      <c r="I94" s="172"/>
    </row>
    <row r="95" spans="2:9" ht="15" x14ac:dyDescent="0.25">
      <c r="B95" s="111" t="s">
        <v>308</v>
      </c>
      <c r="C95" s="165" t="s">
        <v>388</v>
      </c>
      <c r="D95" s="165"/>
      <c r="E95" s="165"/>
      <c r="F95" s="165"/>
      <c r="G95" s="165"/>
      <c r="H95" s="165"/>
      <c r="I95" s="166"/>
    </row>
    <row r="96" spans="2:9" ht="15" x14ac:dyDescent="0.25">
      <c r="B96" s="111" t="s">
        <v>309</v>
      </c>
      <c r="C96" s="171" t="s">
        <v>389</v>
      </c>
      <c r="D96" s="171"/>
      <c r="E96" s="171"/>
      <c r="F96" s="171"/>
      <c r="G96" s="171"/>
      <c r="H96" s="171"/>
      <c r="I96" s="172"/>
    </row>
    <row r="97" spans="2:9" ht="15" x14ac:dyDescent="0.25">
      <c r="B97" s="115" t="s">
        <v>310</v>
      </c>
      <c r="C97" s="173" t="s">
        <v>390</v>
      </c>
      <c r="D97" s="173"/>
      <c r="E97" s="173"/>
      <c r="F97" s="173"/>
      <c r="G97" s="173"/>
      <c r="H97" s="173"/>
      <c r="I97" s="174"/>
    </row>
    <row r="98" spans="2:9" ht="15" x14ac:dyDescent="0.25">
      <c r="B98" s="112" t="s">
        <v>311</v>
      </c>
      <c r="C98" s="171" t="s">
        <v>391</v>
      </c>
      <c r="D98" s="171"/>
      <c r="E98" s="171"/>
      <c r="F98" s="171"/>
      <c r="G98" s="171"/>
      <c r="H98" s="171"/>
      <c r="I98" s="172"/>
    </row>
    <row r="99" spans="2:9" ht="15" x14ac:dyDescent="0.25">
      <c r="B99" s="111" t="s">
        <v>312</v>
      </c>
      <c r="C99" s="165" t="s">
        <v>392</v>
      </c>
      <c r="D99" s="165"/>
      <c r="E99" s="165"/>
      <c r="F99" s="165"/>
      <c r="G99" s="165"/>
      <c r="H99" s="165"/>
      <c r="I99" s="166"/>
    </row>
    <row r="100" spans="2:9" ht="15" x14ac:dyDescent="0.25">
      <c r="B100" s="157"/>
      <c r="C100" s="151"/>
      <c r="D100" s="151"/>
      <c r="E100" s="151"/>
      <c r="F100" s="151"/>
      <c r="G100" s="151"/>
      <c r="H100" s="151"/>
      <c r="I100" s="152"/>
    </row>
    <row r="101" spans="2:9" ht="15" x14ac:dyDescent="0.25">
      <c r="B101" s="133" t="s">
        <v>313</v>
      </c>
      <c r="C101" s="134" t="s">
        <v>174</v>
      </c>
      <c r="D101" s="134"/>
      <c r="E101" s="134"/>
      <c r="F101" s="135" t="s">
        <v>314</v>
      </c>
      <c r="G101" s="135"/>
      <c r="H101" s="135"/>
      <c r="I101" s="136"/>
    </row>
    <row r="102" spans="2:9" ht="15" x14ac:dyDescent="0.25">
      <c r="B102" s="115" t="s">
        <v>315</v>
      </c>
      <c r="C102" s="175" t="s">
        <v>372</v>
      </c>
      <c r="D102" s="175"/>
      <c r="E102" s="175"/>
      <c r="F102" s="169"/>
      <c r="G102" s="169"/>
      <c r="H102" s="169"/>
      <c r="I102" s="170"/>
    </row>
    <row r="103" spans="2:9" ht="15" x14ac:dyDescent="0.25">
      <c r="B103" s="115" t="s">
        <v>316</v>
      </c>
      <c r="C103" s="176" t="s">
        <v>393</v>
      </c>
      <c r="D103" s="176"/>
      <c r="E103" s="176"/>
      <c r="F103" s="173"/>
      <c r="G103" s="173"/>
      <c r="H103" s="173"/>
      <c r="I103" s="174"/>
    </row>
    <row r="104" spans="2:9" ht="30" x14ac:dyDescent="0.25">
      <c r="B104" s="115" t="s">
        <v>317</v>
      </c>
      <c r="C104" s="185" t="s">
        <v>394</v>
      </c>
      <c r="D104" s="175"/>
      <c r="E104" s="175"/>
      <c r="F104" s="169"/>
      <c r="G104" s="169"/>
      <c r="H104" s="169"/>
      <c r="I104" s="170"/>
    </row>
    <row r="105" spans="2:9" ht="15" x14ac:dyDescent="0.25">
      <c r="B105" s="115" t="s">
        <v>318</v>
      </c>
      <c r="C105" s="176" t="s">
        <v>395</v>
      </c>
      <c r="D105" s="176"/>
      <c r="E105" s="176"/>
      <c r="F105" s="173"/>
      <c r="G105" s="173"/>
      <c r="H105" s="173"/>
      <c r="I105" s="174"/>
    </row>
    <row r="106" spans="2:9" ht="15" x14ac:dyDescent="0.25">
      <c r="B106" s="137" t="s">
        <v>319</v>
      </c>
      <c r="C106" s="177"/>
      <c r="D106" s="177"/>
      <c r="E106" s="177"/>
      <c r="F106" s="169"/>
      <c r="G106" s="169"/>
      <c r="H106" s="169"/>
      <c r="I106" s="170"/>
    </row>
    <row r="107" spans="2:9" ht="15" x14ac:dyDescent="0.25">
      <c r="B107" s="115" t="s">
        <v>320</v>
      </c>
      <c r="C107" s="176" t="s">
        <v>396</v>
      </c>
      <c r="D107" s="176"/>
      <c r="E107" s="176"/>
      <c r="F107" s="173"/>
      <c r="G107" s="173"/>
      <c r="H107" s="173"/>
      <c r="I107" s="174"/>
    </row>
    <row r="108" spans="2:9" ht="15" x14ac:dyDescent="0.25">
      <c r="B108" s="132"/>
      <c r="C108" s="153"/>
      <c r="D108" s="153"/>
      <c r="E108" s="153"/>
      <c r="F108" s="153"/>
      <c r="G108" s="153"/>
      <c r="H108" s="153"/>
      <c r="I108" s="154"/>
    </row>
    <row r="109" spans="2:9" ht="15" x14ac:dyDescent="0.25">
      <c r="B109" s="133" t="s">
        <v>321</v>
      </c>
      <c r="C109" s="134" t="s">
        <v>174</v>
      </c>
      <c r="D109" s="134"/>
      <c r="E109" s="134"/>
      <c r="F109" s="135" t="s">
        <v>314</v>
      </c>
      <c r="G109" s="135"/>
      <c r="H109" s="135"/>
      <c r="I109" s="136"/>
    </row>
    <row r="110" spans="2:9" ht="15" x14ac:dyDescent="0.25">
      <c r="B110" s="115" t="s">
        <v>322</v>
      </c>
      <c r="C110" s="445" t="s">
        <v>375</v>
      </c>
      <c r="D110" s="446"/>
      <c r="E110" s="446"/>
      <c r="F110" s="446"/>
      <c r="G110" s="446"/>
      <c r="H110" s="446"/>
      <c r="I110" s="447"/>
    </row>
    <row r="111" spans="2:9" ht="15" x14ac:dyDescent="0.25">
      <c r="B111" s="115" t="s">
        <v>323</v>
      </c>
      <c r="C111" s="448"/>
      <c r="D111" s="449"/>
      <c r="E111" s="449"/>
      <c r="F111" s="449"/>
      <c r="G111" s="449"/>
      <c r="H111" s="449"/>
      <c r="I111" s="450"/>
    </row>
    <row r="112" spans="2:9" ht="15" x14ac:dyDescent="0.25">
      <c r="B112" s="115" t="s">
        <v>324</v>
      </c>
      <c r="C112" s="448"/>
      <c r="D112" s="449"/>
      <c r="E112" s="449"/>
      <c r="F112" s="449"/>
      <c r="G112" s="449"/>
      <c r="H112" s="449"/>
      <c r="I112" s="450"/>
    </row>
    <row r="113" spans="2:9" ht="15" x14ac:dyDescent="0.25">
      <c r="B113" s="115" t="s">
        <v>325</v>
      </c>
      <c r="C113" s="448"/>
      <c r="D113" s="449"/>
      <c r="E113" s="449"/>
      <c r="F113" s="449"/>
      <c r="G113" s="449"/>
      <c r="H113" s="449"/>
      <c r="I113" s="450"/>
    </row>
    <row r="114" spans="2:9" ht="15" x14ac:dyDescent="0.25">
      <c r="B114" s="115" t="s">
        <v>326</v>
      </c>
      <c r="C114" s="448"/>
      <c r="D114" s="449"/>
      <c r="E114" s="449"/>
      <c r="F114" s="449"/>
      <c r="G114" s="449"/>
      <c r="H114" s="449"/>
      <c r="I114" s="450"/>
    </row>
    <row r="115" spans="2:9" ht="30" x14ac:dyDescent="0.25">
      <c r="B115" s="115" t="s">
        <v>327</v>
      </c>
      <c r="C115" s="448"/>
      <c r="D115" s="449"/>
      <c r="E115" s="449"/>
      <c r="F115" s="449"/>
      <c r="G115" s="449"/>
      <c r="H115" s="449"/>
      <c r="I115" s="450"/>
    </row>
    <row r="116" spans="2:9" ht="15" x14ac:dyDescent="0.25">
      <c r="B116" s="115" t="s">
        <v>328</v>
      </c>
      <c r="C116" s="448"/>
      <c r="D116" s="449"/>
      <c r="E116" s="449"/>
      <c r="F116" s="449"/>
      <c r="G116" s="449"/>
      <c r="H116" s="449"/>
      <c r="I116" s="450"/>
    </row>
    <row r="117" spans="2:9" ht="15" x14ac:dyDescent="0.25">
      <c r="B117" s="115" t="s">
        <v>329</v>
      </c>
      <c r="C117" s="448"/>
      <c r="D117" s="449"/>
      <c r="E117" s="449"/>
      <c r="F117" s="449"/>
      <c r="G117" s="449"/>
      <c r="H117" s="449"/>
      <c r="I117" s="450"/>
    </row>
    <row r="118" spans="2:9" ht="15" x14ac:dyDescent="0.25">
      <c r="B118" s="115" t="s">
        <v>330</v>
      </c>
      <c r="C118" s="451"/>
      <c r="D118" s="452"/>
      <c r="E118" s="452"/>
      <c r="F118" s="452"/>
      <c r="G118" s="452"/>
      <c r="H118" s="452"/>
      <c r="I118" s="453"/>
    </row>
    <row r="119" spans="2:9" ht="15" x14ac:dyDescent="0.25">
      <c r="B119" s="157"/>
      <c r="C119" s="151"/>
      <c r="D119" s="151"/>
      <c r="E119" s="151"/>
      <c r="F119" s="151"/>
      <c r="G119" s="151"/>
      <c r="H119" s="151"/>
      <c r="I119" s="152"/>
    </row>
    <row r="120" spans="2:9" ht="15" x14ac:dyDescent="0.25">
      <c r="B120" s="133" t="s">
        <v>331</v>
      </c>
      <c r="C120" s="134" t="s">
        <v>174</v>
      </c>
      <c r="D120" s="134"/>
      <c r="E120" s="134"/>
      <c r="F120" s="138" t="s">
        <v>332</v>
      </c>
      <c r="G120" s="138"/>
      <c r="H120" s="138"/>
      <c r="I120" s="139"/>
    </row>
    <row r="121" spans="2:9" ht="15" x14ac:dyDescent="0.25">
      <c r="B121" s="112" t="s">
        <v>333</v>
      </c>
      <c r="C121" s="121" t="s">
        <v>376</v>
      </c>
      <c r="D121" s="121"/>
      <c r="E121" s="121"/>
      <c r="F121" s="178"/>
      <c r="G121" s="178"/>
      <c r="H121" s="178"/>
      <c r="I121" s="179"/>
    </row>
    <row r="122" spans="2:9" ht="15" x14ac:dyDescent="0.25">
      <c r="B122" s="111" t="s">
        <v>334</v>
      </c>
      <c r="C122" s="180"/>
      <c r="D122" s="180"/>
      <c r="E122" s="180"/>
      <c r="F122" s="181"/>
      <c r="G122" s="181"/>
      <c r="H122" s="181"/>
      <c r="I122" s="182"/>
    </row>
    <row r="123" spans="2:9" ht="15" x14ac:dyDescent="0.25">
      <c r="B123" s="157"/>
      <c r="C123" s="151"/>
      <c r="D123" s="151"/>
      <c r="E123" s="151"/>
      <c r="F123" s="151"/>
      <c r="G123" s="151"/>
      <c r="H123" s="151"/>
      <c r="I123" s="152"/>
    </row>
    <row r="124" spans="2:9" ht="15" x14ac:dyDescent="0.25">
      <c r="B124" s="133" t="s">
        <v>335</v>
      </c>
      <c r="C124" s="140" t="s">
        <v>336</v>
      </c>
      <c r="D124" s="140"/>
      <c r="E124" s="140"/>
      <c r="F124" s="135" t="s">
        <v>332</v>
      </c>
      <c r="G124" s="135"/>
      <c r="H124" s="135"/>
      <c r="I124" s="136"/>
    </row>
    <row r="125" spans="2:9" ht="15" x14ac:dyDescent="0.25">
      <c r="B125" s="112" t="s">
        <v>337</v>
      </c>
      <c r="C125" s="121" t="s">
        <v>378</v>
      </c>
      <c r="D125" s="121"/>
      <c r="E125" s="121"/>
      <c r="F125" s="173"/>
      <c r="G125" s="173"/>
      <c r="H125" s="173"/>
      <c r="I125" s="174"/>
    </row>
    <row r="126" spans="2:9" ht="15" x14ac:dyDescent="0.25">
      <c r="B126" s="111" t="s">
        <v>338</v>
      </c>
      <c r="C126" s="175" t="s">
        <v>397</v>
      </c>
      <c r="D126" s="175"/>
      <c r="E126" s="175"/>
      <c r="F126" s="169"/>
      <c r="G126" s="169"/>
      <c r="H126" s="169"/>
      <c r="I126" s="170"/>
    </row>
    <row r="127" spans="2:9" ht="15" x14ac:dyDescent="0.25">
      <c r="B127" s="111" t="s">
        <v>339</v>
      </c>
      <c r="C127" s="176"/>
      <c r="D127" s="176"/>
      <c r="E127" s="176"/>
      <c r="F127" s="173"/>
      <c r="G127" s="173"/>
      <c r="H127" s="173"/>
      <c r="I127" s="174"/>
    </row>
    <row r="128" spans="2:9" ht="15" x14ac:dyDescent="0.25">
      <c r="B128" s="115" t="s">
        <v>340</v>
      </c>
      <c r="C128" s="175"/>
      <c r="D128" s="175"/>
      <c r="E128" s="175"/>
      <c r="F128" s="169"/>
      <c r="G128" s="169"/>
      <c r="H128" s="169"/>
      <c r="I128" s="170"/>
    </row>
    <row r="129" spans="2:9" ht="15" x14ac:dyDescent="0.2">
      <c r="B129" s="158"/>
      <c r="C129" s="159"/>
      <c r="D129" s="159"/>
      <c r="E129" s="159"/>
      <c r="F129" s="151"/>
      <c r="G129" s="151"/>
      <c r="H129" s="151"/>
      <c r="I129" s="152"/>
    </row>
    <row r="130" spans="2:9" ht="15" x14ac:dyDescent="0.25">
      <c r="B130" s="133" t="s">
        <v>341</v>
      </c>
      <c r="C130" s="134" t="s">
        <v>342</v>
      </c>
      <c r="D130" s="134"/>
      <c r="E130" s="134"/>
      <c r="F130" s="138" t="s">
        <v>332</v>
      </c>
      <c r="G130" s="138"/>
      <c r="H130" s="138"/>
      <c r="I130" s="139"/>
    </row>
    <row r="131" spans="2:9" ht="15" x14ac:dyDescent="0.25">
      <c r="B131" s="115" t="s">
        <v>343</v>
      </c>
      <c r="C131" s="141" t="s">
        <v>380</v>
      </c>
      <c r="D131" s="141"/>
      <c r="E131" s="141"/>
      <c r="F131" s="183"/>
      <c r="G131" s="183"/>
      <c r="H131" s="183"/>
      <c r="I131" s="184"/>
    </row>
    <row r="132" spans="2:9" ht="15" x14ac:dyDescent="0.25">
      <c r="B132" s="115" t="s">
        <v>344</v>
      </c>
      <c r="C132" s="176" t="s">
        <v>381</v>
      </c>
      <c r="D132" s="176"/>
      <c r="E132" s="176"/>
      <c r="F132" s="173"/>
      <c r="G132" s="173"/>
      <c r="H132" s="173"/>
      <c r="I132" s="174"/>
    </row>
    <row r="133" spans="2:9" ht="15" x14ac:dyDescent="0.25">
      <c r="B133" s="137" t="s">
        <v>345</v>
      </c>
      <c r="C133" s="175" t="s">
        <v>382</v>
      </c>
      <c r="D133" s="175"/>
      <c r="E133" s="175"/>
      <c r="F133" s="169"/>
      <c r="G133" s="169"/>
      <c r="H133" s="169"/>
      <c r="I133" s="170"/>
    </row>
    <row r="134" spans="2:9" ht="15" x14ac:dyDescent="0.25">
      <c r="B134" s="142"/>
      <c r="C134" s="160"/>
      <c r="D134" s="161"/>
      <c r="E134" s="161"/>
      <c r="F134" s="162"/>
      <c r="G134" s="163"/>
      <c r="H134" s="163"/>
      <c r="I134" s="164"/>
    </row>
    <row r="135" spans="2:9" ht="15" x14ac:dyDescent="0.25">
      <c r="B135" s="143" t="s">
        <v>346</v>
      </c>
      <c r="C135" s="144" t="s">
        <v>347</v>
      </c>
      <c r="D135" s="144" t="s">
        <v>298</v>
      </c>
      <c r="E135" s="145" t="s">
        <v>348</v>
      </c>
      <c r="F135" s="145"/>
      <c r="G135" s="145" t="s">
        <v>349</v>
      </c>
      <c r="H135" s="145"/>
      <c r="I135" s="146"/>
    </row>
    <row r="136" spans="2:9" ht="15" x14ac:dyDescent="0.25">
      <c r="B136" s="112" t="s">
        <v>350</v>
      </c>
      <c r="C136" s="454" t="s">
        <v>383</v>
      </c>
      <c r="D136" s="454"/>
      <c r="E136" s="454"/>
      <c r="F136" s="454"/>
      <c r="G136" s="454"/>
      <c r="H136" s="454"/>
      <c r="I136" s="455"/>
    </row>
    <row r="137" spans="2:9" ht="15" x14ac:dyDescent="0.25">
      <c r="B137" s="111" t="s">
        <v>351</v>
      </c>
      <c r="C137" s="456"/>
      <c r="D137" s="456"/>
      <c r="E137" s="456"/>
      <c r="F137" s="456"/>
      <c r="G137" s="456"/>
      <c r="H137" s="456"/>
      <c r="I137" s="457"/>
    </row>
    <row r="138" spans="2:9" ht="15" x14ac:dyDescent="0.25">
      <c r="B138" s="112" t="s">
        <v>352</v>
      </c>
      <c r="C138" s="456"/>
      <c r="D138" s="456"/>
      <c r="E138" s="456"/>
      <c r="F138" s="456"/>
      <c r="G138" s="456"/>
      <c r="H138" s="456"/>
      <c r="I138" s="457"/>
    </row>
    <row r="139" spans="2:9" ht="15.75" thickBot="1" x14ac:dyDescent="0.3">
      <c r="B139" s="147" t="s">
        <v>353</v>
      </c>
      <c r="C139" s="458"/>
      <c r="D139" s="458"/>
      <c r="E139" s="458"/>
      <c r="F139" s="458"/>
      <c r="G139" s="458"/>
      <c r="H139" s="458"/>
      <c r="I139" s="459"/>
    </row>
  </sheetData>
  <mergeCells count="4">
    <mergeCell ref="C47:I55"/>
    <mergeCell ref="C73:I76"/>
    <mergeCell ref="C110:I118"/>
    <mergeCell ref="C136:I139"/>
  </mergeCells>
  <pageMargins left="0.7" right="0.7" top="0.75" bottom="0.75" header="0.3" footer="0.3"/>
  <pageSetup paperSize="9" scale="32"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85B2-719F-4FE6-8DA1-D99EB7E2000A}">
  <sheetPr>
    <tabColor theme="4" tint="0.79998168889431442"/>
    <pageSetUpPr fitToPage="1"/>
  </sheetPr>
  <dimension ref="B1:K16"/>
  <sheetViews>
    <sheetView view="pageBreakPreview" zoomScaleNormal="100" zoomScaleSheetLayoutView="100" workbookViewId="0">
      <selection activeCell="G12" sqref="G12"/>
    </sheetView>
  </sheetViews>
  <sheetFormatPr baseColWidth="10" defaultRowHeight="12.75" x14ac:dyDescent="0.2"/>
  <cols>
    <col min="1" max="1" width="5" customWidth="1"/>
    <col min="2" max="3" width="28.5703125" customWidth="1"/>
    <col min="4" max="6" width="32.140625" customWidth="1"/>
    <col min="7" max="9" width="21.42578125" customWidth="1"/>
    <col min="10" max="11" width="32.140625" customWidth="1"/>
    <col min="12" max="12" width="36.140625" customWidth="1"/>
  </cols>
  <sheetData>
    <row r="1" spans="2:11" ht="18" x14ac:dyDescent="0.25">
      <c r="B1" s="186" t="s">
        <v>515</v>
      </c>
      <c r="C1" s="186"/>
      <c r="D1" s="186"/>
      <c r="E1" s="186"/>
      <c r="F1" s="186"/>
      <c r="G1" s="186"/>
      <c r="H1" s="186"/>
      <c r="I1" s="186"/>
      <c r="J1" s="186"/>
      <c r="K1" s="186"/>
    </row>
    <row r="2" spans="2:11" ht="13.5" thickBot="1" x14ac:dyDescent="0.25"/>
    <row r="3" spans="2:11" ht="30.75" thickBot="1" x14ac:dyDescent="0.25">
      <c r="B3" s="386" t="s">
        <v>398</v>
      </c>
      <c r="C3" s="382" t="s">
        <v>399</v>
      </c>
      <c r="D3" s="380" t="s">
        <v>400</v>
      </c>
      <c r="E3" s="380" t="s">
        <v>516</v>
      </c>
      <c r="F3" s="380" t="s">
        <v>401</v>
      </c>
      <c r="G3" s="380" t="s">
        <v>402</v>
      </c>
      <c r="H3" s="380" t="s">
        <v>403</v>
      </c>
      <c r="I3" s="380" t="s">
        <v>404</v>
      </c>
      <c r="J3" s="380" t="s">
        <v>405</v>
      </c>
      <c r="K3" s="381" t="s">
        <v>406</v>
      </c>
    </row>
    <row r="4" spans="2:11" ht="15" x14ac:dyDescent="0.2">
      <c r="B4" s="387"/>
      <c r="C4" s="383"/>
      <c r="D4" s="378" t="s">
        <v>491</v>
      </c>
      <c r="E4" s="378" t="s">
        <v>489</v>
      </c>
      <c r="F4" s="378" t="s">
        <v>490</v>
      </c>
      <c r="G4" s="378"/>
      <c r="H4" s="378"/>
      <c r="I4" s="378"/>
      <c r="J4" s="378"/>
      <c r="K4" s="379"/>
    </row>
    <row r="5" spans="2:11" ht="57" x14ac:dyDescent="0.2">
      <c r="B5" s="388" t="s">
        <v>407</v>
      </c>
      <c r="C5" s="384" t="s">
        <v>408</v>
      </c>
      <c r="D5" s="187" t="s">
        <v>409</v>
      </c>
      <c r="E5" s="187" t="s">
        <v>410</v>
      </c>
      <c r="F5" s="187" t="s">
        <v>424</v>
      </c>
      <c r="G5" s="373">
        <v>2</v>
      </c>
      <c r="H5" s="373">
        <v>2</v>
      </c>
      <c r="I5" s="373">
        <v>4</v>
      </c>
      <c r="J5" s="187" t="s">
        <v>425</v>
      </c>
      <c r="K5" s="374" t="s">
        <v>411</v>
      </c>
    </row>
    <row r="6" spans="2:11" ht="42.75" x14ac:dyDescent="0.2">
      <c r="B6" s="388" t="s">
        <v>412</v>
      </c>
      <c r="C6" s="384" t="s">
        <v>413</v>
      </c>
      <c r="D6" s="187" t="s">
        <v>414</v>
      </c>
      <c r="E6" s="187" t="s">
        <v>415</v>
      </c>
      <c r="F6" s="187" t="s">
        <v>426</v>
      </c>
      <c r="G6" s="373">
        <v>3</v>
      </c>
      <c r="H6" s="373">
        <v>2</v>
      </c>
      <c r="I6" s="373">
        <v>6</v>
      </c>
      <c r="J6" s="187" t="s">
        <v>427</v>
      </c>
      <c r="K6" s="374" t="s">
        <v>428</v>
      </c>
    </row>
    <row r="7" spans="2:11" ht="60.75" customHeight="1" x14ac:dyDescent="0.2">
      <c r="B7" s="388" t="s">
        <v>416</v>
      </c>
      <c r="C7" s="384" t="s">
        <v>417</v>
      </c>
      <c r="D7" s="187" t="s">
        <v>418</v>
      </c>
      <c r="E7" s="187" t="s">
        <v>429</v>
      </c>
      <c r="F7" s="187" t="s">
        <v>430</v>
      </c>
      <c r="G7" s="373">
        <v>3</v>
      </c>
      <c r="H7" s="373">
        <v>2</v>
      </c>
      <c r="I7" s="373">
        <v>6</v>
      </c>
      <c r="J7" s="187" t="s">
        <v>431</v>
      </c>
      <c r="K7" s="374" t="s">
        <v>432</v>
      </c>
    </row>
    <row r="8" spans="2:11" ht="57" x14ac:dyDescent="0.2">
      <c r="B8" s="388" t="s">
        <v>419</v>
      </c>
      <c r="C8" s="384" t="s">
        <v>420</v>
      </c>
      <c r="D8" s="187" t="s">
        <v>433</v>
      </c>
      <c r="E8" s="187" t="s">
        <v>434</v>
      </c>
      <c r="F8" s="187" t="s">
        <v>421</v>
      </c>
      <c r="G8" s="373">
        <v>2</v>
      </c>
      <c r="H8" s="373">
        <v>3</v>
      </c>
      <c r="I8" s="373">
        <v>6</v>
      </c>
      <c r="J8" s="187" t="s">
        <v>435</v>
      </c>
      <c r="K8" s="374" t="s">
        <v>436</v>
      </c>
    </row>
    <row r="9" spans="2:11" ht="57" x14ac:dyDescent="0.2">
      <c r="B9" s="388" t="s">
        <v>422</v>
      </c>
      <c r="C9" s="384" t="s">
        <v>17</v>
      </c>
      <c r="D9" s="187" t="s">
        <v>423</v>
      </c>
      <c r="E9" s="187" t="s">
        <v>437</v>
      </c>
      <c r="F9" s="187" t="s">
        <v>438</v>
      </c>
      <c r="G9" s="373">
        <v>3</v>
      </c>
      <c r="H9" s="373">
        <v>2</v>
      </c>
      <c r="I9" s="373">
        <v>6</v>
      </c>
      <c r="J9" s="187" t="s">
        <v>439</v>
      </c>
      <c r="K9" s="374" t="s">
        <v>440</v>
      </c>
    </row>
    <row r="10" spans="2:11" ht="57" x14ac:dyDescent="0.2">
      <c r="B10" s="388" t="s">
        <v>441</v>
      </c>
      <c r="C10" s="384" t="s">
        <v>442</v>
      </c>
      <c r="D10" s="187" t="s">
        <v>443</v>
      </c>
      <c r="E10" s="187" t="s">
        <v>444</v>
      </c>
      <c r="F10" s="187" t="s">
        <v>445</v>
      </c>
      <c r="G10" s="373">
        <v>2</v>
      </c>
      <c r="H10" s="373">
        <v>3</v>
      </c>
      <c r="I10" s="373">
        <v>6</v>
      </c>
      <c r="J10" s="187" t="s">
        <v>446</v>
      </c>
      <c r="K10" s="374" t="s">
        <v>447</v>
      </c>
    </row>
    <row r="11" spans="2:11" ht="42.75" x14ac:dyDescent="0.2">
      <c r="B11" s="388" t="s">
        <v>448</v>
      </c>
      <c r="C11" s="384" t="s">
        <v>449</v>
      </c>
      <c r="D11" s="187" t="s">
        <v>450</v>
      </c>
      <c r="E11" s="187" t="s">
        <v>451</v>
      </c>
      <c r="F11" s="187" t="s">
        <v>452</v>
      </c>
      <c r="G11" s="373">
        <v>2</v>
      </c>
      <c r="H11" s="373">
        <v>3</v>
      </c>
      <c r="I11" s="373">
        <v>6</v>
      </c>
      <c r="J11" s="187" t="s">
        <v>453</v>
      </c>
      <c r="K11" s="374" t="s">
        <v>454</v>
      </c>
    </row>
    <row r="12" spans="2:11" ht="57" x14ac:dyDescent="0.2">
      <c r="B12" s="388" t="s">
        <v>517</v>
      </c>
      <c r="C12" s="384" t="s">
        <v>455</v>
      </c>
      <c r="D12" s="187" t="s">
        <v>456</v>
      </c>
      <c r="E12" s="187" t="s">
        <v>457</v>
      </c>
      <c r="F12" s="187" t="s">
        <v>458</v>
      </c>
      <c r="G12" s="373">
        <v>2</v>
      </c>
      <c r="H12" s="373">
        <v>3</v>
      </c>
      <c r="I12" s="373">
        <v>6</v>
      </c>
      <c r="J12" s="187" t="s">
        <v>459</v>
      </c>
      <c r="K12" s="374" t="s">
        <v>460</v>
      </c>
    </row>
    <row r="13" spans="2:11" ht="42.75" x14ac:dyDescent="0.2">
      <c r="B13" s="388" t="s">
        <v>461</v>
      </c>
      <c r="C13" s="384" t="s">
        <v>462</v>
      </c>
      <c r="D13" s="187" t="s">
        <v>463</v>
      </c>
      <c r="E13" s="187" t="s">
        <v>464</v>
      </c>
      <c r="F13" s="187" t="s">
        <v>465</v>
      </c>
      <c r="G13" s="373">
        <v>2</v>
      </c>
      <c r="H13" s="373">
        <v>2</v>
      </c>
      <c r="I13" s="373">
        <v>4</v>
      </c>
      <c r="J13" s="187" t="s">
        <v>466</v>
      </c>
      <c r="K13" s="374" t="s">
        <v>467</v>
      </c>
    </row>
    <row r="14" spans="2:11" ht="57" x14ac:dyDescent="0.2">
      <c r="B14" s="388" t="s">
        <v>468</v>
      </c>
      <c r="C14" s="384" t="s">
        <v>469</v>
      </c>
      <c r="D14" s="187" t="s">
        <v>470</v>
      </c>
      <c r="E14" s="187" t="s">
        <v>471</v>
      </c>
      <c r="F14" s="187" t="s">
        <v>472</v>
      </c>
      <c r="G14" s="373">
        <v>2</v>
      </c>
      <c r="H14" s="373">
        <v>3</v>
      </c>
      <c r="I14" s="373">
        <v>6</v>
      </c>
      <c r="J14" s="187" t="s">
        <v>473</v>
      </c>
      <c r="K14" s="374" t="s">
        <v>474</v>
      </c>
    </row>
    <row r="15" spans="2:11" ht="57" x14ac:dyDescent="0.2">
      <c r="B15" s="388" t="s">
        <v>475</v>
      </c>
      <c r="C15" s="384" t="s">
        <v>476</v>
      </c>
      <c r="D15" s="187" t="s">
        <v>477</v>
      </c>
      <c r="E15" s="187" t="s">
        <v>478</v>
      </c>
      <c r="F15" s="187" t="s">
        <v>479</v>
      </c>
      <c r="G15" s="373">
        <v>3</v>
      </c>
      <c r="H15" s="373">
        <v>2</v>
      </c>
      <c r="I15" s="373">
        <v>6</v>
      </c>
      <c r="J15" s="187" t="s">
        <v>480</v>
      </c>
      <c r="K15" s="374" t="s">
        <v>481</v>
      </c>
    </row>
    <row r="16" spans="2:11" ht="57.75" thickBot="1" x14ac:dyDescent="0.25">
      <c r="B16" s="389" t="s">
        <v>482</v>
      </c>
      <c r="C16" s="385" t="s">
        <v>483</v>
      </c>
      <c r="D16" s="375" t="s">
        <v>484</v>
      </c>
      <c r="E16" s="375" t="s">
        <v>485</v>
      </c>
      <c r="F16" s="375" t="s">
        <v>486</v>
      </c>
      <c r="G16" s="376">
        <v>2</v>
      </c>
      <c r="H16" s="376">
        <v>2</v>
      </c>
      <c r="I16" s="376">
        <v>4</v>
      </c>
      <c r="J16" s="375" t="s">
        <v>487</v>
      </c>
      <c r="K16" s="377" t="s">
        <v>488</v>
      </c>
    </row>
  </sheetData>
  <pageMargins left="0.7" right="0.7" top="0.75" bottom="0.75" header="0.3" footer="0.3"/>
  <pageSetup paperSize="9" scale="46"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Chiffrage et Rentabilité</vt:lpstr>
      <vt:lpstr>Plannification des sprints </vt:lpstr>
      <vt:lpstr>Organisation du projet</vt:lpstr>
      <vt:lpstr>Registre des traitements</vt:lpstr>
      <vt:lpstr>Analyse des risques</vt:lpstr>
      <vt:lpstr>'Analyse des risques'!Zone_d_impression</vt:lpstr>
      <vt:lpstr>'Chiffrage et Rentabilité'!Zone_d_impression</vt:lpstr>
      <vt:lpstr>'Organisation du projet'!Zone_d_impression</vt:lpstr>
      <vt:lpstr>'Plannification des sprints '!Zone_d_impression</vt:lpstr>
      <vt:lpstr>'Registre des traitements'!Zone_d_impression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samira mahjoub</dc:creator>
  <cp:lastModifiedBy>samira mahjoub</cp:lastModifiedBy>
  <cp:lastPrinted>2024-10-27T14:22:14Z</cp:lastPrinted>
  <dcterms:created xsi:type="dcterms:W3CDTF">2024-10-18T13:53:09Z</dcterms:created>
  <dcterms:modified xsi:type="dcterms:W3CDTF">2024-10-27T14:31:26Z</dcterms:modified>
</cp:coreProperties>
</file>