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149b867699a57/Documentos/"/>
    </mc:Choice>
  </mc:AlternateContent>
  <xr:revisionPtr revIDLastSave="0" documentId="8_{A03D1928-5B7B-4B68-83B0-EBF73202F0D9}" xr6:coauthVersionLast="45" xr6:coauthVersionMax="45" xr10:uidLastSave="{00000000-0000-0000-0000-000000000000}"/>
  <bookViews>
    <workbookView xWindow="-108" yWindow="-108" windowWidth="23256" windowHeight="12576" xr2:uid="{52F41816-4096-4060-BCA3-1B15BD1AF4E7}"/>
  </bookViews>
  <sheets>
    <sheet name="APP" sheetId="1" r:id="rId1"/>
    <sheet name="DADOS" sheetId="2" state="hidden" r:id="rId2"/>
  </sheets>
  <definedNames>
    <definedName name="aporte">APP!$D$17</definedName>
    <definedName name="dividendos">APP!$D$21</definedName>
    <definedName name="patrimonio">APP!$D$20</definedName>
    <definedName name="perfil">APP!$G$12</definedName>
    <definedName name="qnd_anos">APP!$D$18</definedName>
    <definedName name="RENDIMENTO">APP!$D$13</definedName>
    <definedName name="rendimento_carteira">APP!$D$13</definedName>
    <definedName name="SALARIO">APP!$D$12</definedName>
    <definedName name="taxa_mensal">APP!$D$19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9" i="1"/>
  <c r="G20" i="1"/>
  <c r="G21" i="1"/>
  <c r="G22" i="1"/>
  <c r="G23" i="1"/>
  <c r="G1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C25" i="1"/>
  <c r="D25" i="1" s="1"/>
  <c r="C26" i="1"/>
  <c r="D26" i="1" s="1"/>
  <c r="C27" i="1"/>
  <c r="D27" i="1" s="1"/>
  <c r="C28" i="1"/>
  <c r="D28" i="1" s="1"/>
  <c r="C24" i="1"/>
  <c r="D24" i="1" s="1"/>
  <c r="D20" i="1"/>
  <c r="D21" i="1" s="1"/>
  <c r="H18" i="1" l="1"/>
  <c r="H23" i="1"/>
  <c r="H20" i="1"/>
  <c r="H22" i="1"/>
  <c r="H21" i="1"/>
  <c r="H19" i="1"/>
  <c r="D14" i="1" l="1"/>
</calcChain>
</file>

<file path=xl/sharedStrings.xml><?xml version="1.0" encoding="utf-8"?>
<sst xmlns="http://schemas.openxmlformats.org/spreadsheetml/2006/main" count="71" uniqueCount="37">
  <si>
    <t xml:space="preserve">DADOS PARA INVESTIMENTOS </t>
  </si>
  <si>
    <t xml:space="preserve">SALARIO </t>
  </si>
  <si>
    <t>SUGESTÃO DE INVESTIMENTO (30%)</t>
  </si>
  <si>
    <t>RENDIMENTO DE CARTEIRA</t>
  </si>
  <si>
    <t>Patrimônio acumulado final</t>
  </si>
  <si>
    <t>TIPO DE FII</t>
  </si>
  <si>
    <t>PAPEL</t>
  </si>
  <si>
    <t>TIJOLO</t>
  </si>
  <si>
    <t>HÍBRIDOS</t>
  </si>
  <si>
    <t>FOFs</t>
  </si>
  <si>
    <t>DESENVOLVIMENTO</t>
  </si>
  <si>
    <t>HOTELARIAS</t>
  </si>
  <si>
    <t>Percentual Sugerido</t>
  </si>
  <si>
    <t>Valores</t>
  </si>
  <si>
    <t>INVESTIMENTO MENSAL DESEJADO</t>
  </si>
  <si>
    <t>DIVIDENDOS</t>
  </si>
  <si>
    <t>CONSERVADOR</t>
  </si>
  <si>
    <t>PERFIL</t>
  </si>
  <si>
    <t>%</t>
  </si>
  <si>
    <t>Conservador</t>
  </si>
  <si>
    <t>Moderado</t>
  </si>
  <si>
    <t>Agressivo</t>
  </si>
  <si>
    <t>CHAVE</t>
  </si>
  <si>
    <t xml:space="preserve">CENARIOS FUTUROS </t>
  </si>
  <si>
    <t xml:space="preserve">INFORMAÇOES COMPLEMENTARES  </t>
  </si>
  <si>
    <t xml:space="preserve">RECOMENDAÇAO DE DISTRIBUIÇAO DE INVESTIMENTO </t>
  </si>
  <si>
    <t>Quanto deseja investir por mês?</t>
  </si>
  <si>
    <t>Por quantos anos?</t>
  </si>
  <si>
    <t>Qual a taxa de rendimento mensal?</t>
  </si>
  <si>
    <t>Dividendos mensais</t>
  </si>
  <si>
    <t>Quanto em 2 Anos?</t>
  </si>
  <si>
    <t>Quanto em 5 Anos?</t>
  </si>
  <si>
    <t>Quanto em 10 Anos?</t>
  </si>
  <si>
    <t>Quanto em 20 Anos?</t>
  </si>
  <si>
    <t>Quanto em 30 Anos?</t>
  </si>
  <si>
    <t xml:space="preserve">Qual seu perfil de investidor ? </t>
  </si>
  <si>
    <t xml:space="preserve">Valor investido por mês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</si>
</sst>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72" formatCode="_-&quot;R$&quot;\ * #,##0.00_-;\-&quot;R$&quot;\ * #,##0.00_-;_-&quot;R$&quot;\ * &quot;-&quot;??_-;_-@_-"/>
    <numFmt numFmtId="17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w Cen MT Condensed"/>
      <family val="2"/>
    </font>
    <font>
      <b/>
      <sz val="16"/>
      <color theme="0"/>
      <name val="Tw Cen MT Condensed"/>
      <family val="2"/>
    </font>
    <font>
      <b/>
      <sz val="11"/>
      <color rgb="FF22360E"/>
      <name val="Tw Cen MT Condensed"/>
      <family val="2"/>
    </font>
    <font>
      <b/>
      <sz val="9"/>
      <color theme="1"/>
      <name val="Tw Cen MT Condensed"/>
      <family val="2"/>
    </font>
    <font>
      <b/>
      <sz val="10"/>
      <color theme="0"/>
      <name val="Tw Cen MT Condensed"/>
      <family val="2"/>
    </font>
    <font>
      <b/>
      <sz val="16"/>
      <name val="Tw Cen MT Condensed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rgb="FF3D6739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D3D3D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theme="0"/>
      </right>
      <top style="thin">
        <color theme="0" tint="-0.14996795556505021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thin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thin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thin">
        <color theme="0" tint="-0.14996795556505021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thin">
        <color theme="0" tint="-0.14996795556505021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thin">
        <color theme="0" tint="-0.14996795556505021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172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4" borderId="14" xfId="2" applyFont="1" applyFill="1" applyBorder="1" applyAlignment="1">
      <alignment horizontal="center" vertical="center"/>
    </xf>
    <xf numFmtId="0" fontId="4" fillId="4" borderId="15" xfId="2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174" fontId="5" fillId="5" borderId="19" xfId="0" applyNumberFormat="1" applyFont="1" applyFill="1" applyBorder="1" applyAlignment="1">
      <alignment horizontal="left" vertical="center"/>
    </xf>
    <xf numFmtId="174" fontId="5" fillId="5" borderId="20" xfId="0" applyNumberFormat="1" applyFont="1" applyFill="1" applyBorder="1" applyAlignment="1">
      <alignment horizontal="left" vertical="center"/>
    </xf>
    <xf numFmtId="10" fontId="5" fillId="5" borderId="19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9" fontId="5" fillId="6" borderId="12" xfId="1" applyFont="1" applyFill="1" applyBorder="1" applyAlignment="1">
      <alignment horizontal="center" vertical="center"/>
    </xf>
    <xf numFmtId="174" fontId="5" fillId="6" borderId="8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4" borderId="2" xfId="2" applyFont="1" applyFill="1" applyBorder="1" applyAlignment="1">
      <alignment horizontal="left" vertical="center"/>
    </xf>
    <xf numFmtId="0" fontId="8" fillId="0" borderId="0" xfId="2" applyFont="1" applyFill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9" fontId="5" fillId="6" borderId="13" xfId="1" applyFont="1" applyFill="1" applyBorder="1" applyAlignment="1">
      <alignment horizontal="center" vertical="center"/>
    </xf>
    <xf numFmtId="174" fontId="5" fillId="6" borderId="10" xfId="0" applyNumberFormat="1" applyFont="1" applyFill="1" applyBorder="1" applyAlignment="1">
      <alignment horizontal="left" vertical="center"/>
    </xf>
    <xf numFmtId="10" fontId="5" fillId="6" borderId="21" xfId="0" applyNumberFormat="1" applyFont="1" applyFill="1" applyBorder="1" applyAlignment="1">
      <alignment horizontal="left" vertical="center"/>
    </xf>
    <xf numFmtId="174" fontId="5" fillId="6" borderId="22" xfId="0" applyNumberFormat="1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8" fontId="5" fillId="6" borderId="25" xfId="0" applyNumberFormat="1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174" fontId="5" fillId="6" borderId="28" xfId="0" applyNumberFormat="1" applyFont="1" applyFill="1" applyBorder="1" applyAlignment="1">
      <alignment horizontal="left" vertical="center"/>
    </xf>
    <xf numFmtId="0" fontId="5" fillId="6" borderId="29" xfId="0" applyFont="1" applyFill="1" applyBorder="1" applyAlignment="1">
      <alignment horizontal="center" vertical="center"/>
    </xf>
    <xf numFmtId="8" fontId="5" fillId="6" borderId="30" xfId="0" applyNumberFormat="1" applyFont="1" applyFill="1" applyBorder="1" applyAlignment="1">
      <alignment horizontal="left" vertical="center"/>
    </xf>
    <xf numFmtId="8" fontId="5" fillId="6" borderId="31" xfId="0" applyNumberFormat="1" applyFont="1" applyFill="1" applyBorder="1" applyAlignment="1">
      <alignment horizontal="left" vertical="center"/>
    </xf>
    <xf numFmtId="0" fontId="5" fillId="6" borderId="32" xfId="0" applyFont="1" applyFill="1" applyBorder="1" applyAlignment="1">
      <alignment horizontal="center" vertical="center"/>
    </xf>
    <xf numFmtId="8" fontId="5" fillId="6" borderId="33" xfId="0" applyNumberFormat="1" applyFont="1" applyFill="1" applyBorder="1" applyAlignment="1">
      <alignment horizontal="left" vertical="center"/>
    </xf>
    <xf numFmtId="8" fontId="5" fillId="6" borderId="34" xfId="0" applyNumberFormat="1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center" vertical="center"/>
    </xf>
    <xf numFmtId="8" fontId="5" fillId="6" borderId="27" xfId="0" applyNumberFormat="1" applyFont="1" applyFill="1" applyBorder="1" applyAlignment="1">
      <alignment horizontal="left" vertical="center"/>
    </xf>
    <xf numFmtId="8" fontId="5" fillId="6" borderId="28" xfId="0" applyNumberFormat="1" applyFont="1" applyFill="1" applyBorder="1" applyAlignment="1">
      <alignment horizontal="left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174" fontId="5" fillId="6" borderId="37" xfId="0" applyNumberFormat="1" applyFont="1" applyFill="1" applyBorder="1" applyAlignment="1">
      <alignment horizontal="left" vertical="center"/>
    </xf>
  </cellXfs>
  <cellStyles count="4">
    <cellStyle name="Ênfase6" xfId="2" builtinId="49"/>
    <cellStyle name="Moeda 2" xfId="3" xr:uid="{D461523E-2253-4993-8692-96FF1BB7BCF3}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D3D3D3"/>
      <color rgb="FFFDFDFD"/>
      <color rgb="FF22360E"/>
      <color rgb="FF3D6739"/>
      <color rgb="FF388643"/>
      <color rgb="FF4678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APP!$G$16:$G$17</c:f>
              <c:strCache>
                <c:ptCount val="2"/>
                <c:pt idx="0">
                  <c:v>RECOMENDAÇAO DE DISTRIBUIÇAO DE INVESTIMENTO </c:v>
                </c:pt>
                <c:pt idx="1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APP!$F$18:$F$23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APP!$G$18:$G$23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8-49F5-8C9E-FAC9F3170222}"/>
            </c:ext>
          </c:extLst>
        </c:ser>
        <c:ser>
          <c:idx val="1"/>
          <c:order val="1"/>
          <c:tx>
            <c:strRef>
              <c:f>APP!$H$16:$H$17</c:f>
              <c:strCache>
                <c:ptCount val="2"/>
                <c:pt idx="0">
                  <c:v>RECOMENDAÇAO DE DISTRIBUIÇAO DE INVESTIMENTO </c:v>
                </c:pt>
                <c:pt idx="1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APP!$F$18:$F$23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APP!$H$18:$H$23</c:f>
              <c:numCache>
                <c:formatCode>"R$"\ #,##0.00</c:formatCode>
                <c:ptCount val="6"/>
                <c:pt idx="0">
                  <c:v>90</c:v>
                </c:pt>
                <c:pt idx="1">
                  <c:v>150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8-49F5-8C9E-FAC9F3170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60960</xdr:rowOff>
    </xdr:from>
    <xdr:to>
      <xdr:col>7</xdr:col>
      <xdr:colOff>259080</xdr:colOff>
      <xdr:row>9</xdr:row>
      <xdr:rowOff>163093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00754F47-4318-4E28-A1B2-F658621EAC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22878" t="37980" r="23031" b="38182"/>
        <a:stretch/>
      </xdr:blipFill>
      <xdr:spPr>
        <a:xfrm>
          <a:off x="662940" y="60960"/>
          <a:ext cx="5791200" cy="1435633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23</xdr:row>
      <xdr:rowOff>57150</xdr:rowOff>
    </xdr:from>
    <xdr:to>
      <xdr:col>7</xdr:col>
      <xdr:colOff>1348740</xdr:colOff>
      <xdr:row>34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1DD5EC-E969-4AB1-9EEF-004F8BDE3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18EE-A09A-4E02-9850-58F442480B44}">
  <dimension ref="A2:H28"/>
  <sheetViews>
    <sheetView showGridLines="0" tabSelected="1" topLeftCell="A2" workbookViewId="0">
      <selection activeCell="L18" sqref="L18"/>
    </sheetView>
  </sheetViews>
  <sheetFormatPr defaultRowHeight="14.4" x14ac:dyDescent="0.3"/>
  <cols>
    <col min="1" max="1" width="1.88671875" style="10" customWidth="1"/>
    <col min="2" max="2" width="18.77734375" style="13" customWidth="1"/>
    <col min="3" max="3" width="12.33203125" style="14" bestFit="1" customWidth="1"/>
    <col min="4" max="4" width="10.109375" style="14" bestFit="1" customWidth="1"/>
    <col min="5" max="5" width="4" style="13" customWidth="1"/>
    <col min="6" max="6" width="24.109375" style="13" customWidth="1"/>
    <col min="7" max="7" width="19.109375" style="13" customWidth="1"/>
    <col min="8" max="8" width="15.77734375" style="14" customWidth="1"/>
  </cols>
  <sheetData>
    <row r="2" spans="2:8" ht="13.8" customHeight="1" x14ac:dyDescent="0.3"/>
    <row r="5" spans="2:8" ht="6" customHeight="1" x14ac:dyDescent="0.3"/>
    <row r="6" spans="2:8" ht="13.2" customHeight="1" x14ac:dyDescent="0.3"/>
    <row r="7" spans="2:8" hidden="1" x14ac:dyDescent="0.3"/>
    <row r="10" spans="2:8" ht="22.8" customHeight="1" thickBot="1" x14ac:dyDescent="0.35"/>
    <row r="11" spans="2:8" ht="20.399999999999999" x14ac:dyDescent="0.3">
      <c r="B11" s="15" t="s">
        <v>0</v>
      </c>
      <c r="C11" s="16"/>
      <c r="D11" s="17"/>
      <c r="F11" s="18" t="s">
        <v>24</v>
      </c>
      <c r="G11" s="19"/>
    </row>
    <row r="12" spans="2:8" x14ac:dyDescent="0.3">
      <c r="B12" s="20" t="s">
        <v>1</v>
      </c>
      <c r="C12" s="21"/>
      <c r="D12" s="22">
        <v>3000</v>
      </c>
      <c r="F12" s="23" t="s">
        <v>35</v>
      </c>
      <c r="G12" s="22" t="s">
        <v>16</v>
      </c>
    </row>
    <row r="13" spans="2:8" ht="15" thickBot="1" x14ac:dyDescent="0.35">
      <c r="B13" s="20" t="s">
        <v>3</v>
      </c>
      <c r="C13" s="21"/>
      <c r="D13" s="24">
        <v>0.01</v>
      </c>
      <c r="F13" s="41" t="s">
        <v>36</v>
      </c>
      <c r="G13" s="42">
        <f>aporte</f>
        <v>300</v>
      </c>
    </row>
    <row r="14" spans="2:8" ht="15" thickBot="1" x14ac:dyDescent="0.35">
      <c r="B14" s="58" t="s">
        <v>2</v>
      </c>
      <c r="C14" s="59"/>
      <c r="D14" s="60">
        <f>SALARIO*30%</f>
        <v>900</v>
      </c>
      <c r="F14" s="25"/>
      <c r="G14" s="25"/>
    </row>
    <row r="15" spans="2:8" ht="18.600000000000001" customHeight="1" thickBot="1" x14ac:dyDescent="0.35">
      <c r="C15" s="13"/>
    </row>
    <row r="16" spans="2:8" ht="20.399999999999999" x14ac:dyDescent="0.3">
      <c r="B16" s="15" t="s">
        <v>14</v>
      </c>
      <c r="C16" s="16"/>
      <c r="D16" s="17"/>
      <c r="F16" s="18" t="s">
        <v>25</v>
      </c>
      <c r="G16" s="26"/>
      <c r="H16" s="19"/>
    </row>
    <row r="17" spans="1:8" x14ac:dyDescent="0.3">
      <c r="B17" s="20" t="s">
        <v>26</v>
      </c>
      <c r="C17" s="21"/>
      <c r="D17" s="22">
        <v>300</v>
      </c>
      <c r="F17" s="27" t="s">
        <v>5</v>
      </c>
      <c r="G17" s="28" t="s">
        <v>12</v>
      </c>
      <c r="H17" s="29" t="s">
        <v>13</v>
      </c>
    </row>
    <row r="18" spans="1:8" x14ac:dyDescent="0.3">
      <c r="B18" s="20" t="s">
        <v>27</v>
      </c>
      <c r="C18" s="21"/>
      <c r="D18" s="30">
        <v>5</v>
      </c>
      <c r="F18" s="31" t="s">
        <v>6</v>
      </c>
      <c r="G18" s="32">
        <f>VLOOKUP(perfil&amp;"-"&amp;F18,DADOS!A:D,4,)</f>
        <v>0.3</v>
      </c>
      <c r="H18" s="33">
        <f>$G$13*G18</f>
        <v>90</v>
      </c>
    </row>
    <row r="19" spans="1:8" x14ac:dyDescent="0.3">
      <c r="B19" s="20" t="s">
        <v>28</v>
      </c>
      <c r="C19" s="21"/>
      <c r="D19" s="24">
        <v>1.38E-2</v>
      </c>
      <c r="F19" s="31" t="s">
        <v>7</v>
      </c>
      <c r="G19" s="32">
        <f>VLOOKUP(perfil&amp;"-"&amp;F19,DADOS!A:D,4,)</f>
        <v>0.5</v>
      </c>
      <c r="H19" s="33">
        <f t="shared" ref="H19:H23" si="0">$G$13*G19</f>
        <v>150</v>
      </c>
    </row>
    <row r="20" spans="1:8" ht="15" thickBot="1" x14ac:dyDescent="0.35">
      <c r="B20" s="43" t="s">
        <v>4</v>
      </c>
      <c r="C20" s="44"/>
      <c r="D20" s="45">
        <f>FV(taxa_mensal,qnd_anos*12,aporte*-1)</f>
        <v>27735.138051636932</v>
      </c>
      <c r="F20" s="31" t="s">
        <v>8</v>
      </c>
      <c r="G20" s="32">
        <f>VLOOKUP(perfil&amp;"-"&amp;F20,DADOS!A:D,4,)</f>
        <v>0.1</v>
      </c>
      <c r="H20" s="33">
        <f t="shared" si="0"/>
        <v>30</v>
      </c>
    </row>
    <row r="21" spans="1:8" ht="15" thickBot="1" x14ac:dyDescent="0.35">
      <c r="B21" s="46" t="s">
        <v>29</v>
      </c>
      <c r="C21" s="47"/>
      <c r="D21" s="48">
        <f>patrimonio*rendimento_carteira</f>
        <v>277.35138051636932</v>
      </c>
      <c r="F21" s="31" t="s">
        <v>9</v>
      </c>
      <c r="G21" s="32">
        <f>VLOOKUP(perfil&amp;"-"&amp;F21,DADOS!A:D,4,)</f>
        <v>0.1</v>
      </c>
      <c r="H21" s="33">
        <f t="shared" si="0"/>
        <v>30</v>
      </c>
    </row>
    <row r="22" spans="1:8" ht="15" thickBot="1" x14ac:dyDescent="0.35">
      <c r="B22" s="34"/>
      <c r="C22" s="35"/>
      <c r="D22" s="35"/>
      <c r="F22" s="31" t="s">
        <v>10</v>
      </c>
      <c r="G22" s="32">
        <f>VLOOKUP(perfil&amp;"-"&amp;F22,DADOS!A:D,4,)</f>
        <v>0</v>
      </c>
      <c r="H22" s="33">
        <f t="shared" si="0"/>
        <v>0</v>
      </c>
    </row>
    <row r="23" spans="1:8" ht="21" thickBot="1" x14ac:dyDescent="0.35">
      <c r="B23" s="18" t="s">
        <v>23</v>
      </c>
      <c r="C23" s="26"/>
      <c r="D23" s="36" t="s">
        <v>15</v>
      </c>
      <c r="E23" s="37"/>
      <c r="F23" s="38" t="s">
        <v>11</v>
      </c>
      <c r="G23" s="39">
        <f>VLOOKUP(perfil&amp;"-"&amp;F23,DADOS!A:D,4,)</f>
        <v>0</v>
      </c>
      <c r="H23" s="40">
        <f t="shared" si="0"/>
        <v>0</v>
      </c>
    </row>
    <row r="24" spans="1:8" ht="15" thickBot="1" x14ac:dyDescent="0.35">
      <c r="A24" s="10">
        <v>2</v>
      </c>
      <c r="B24" s="49" t="s">
        <v>30</v>
      </c>
      <c r="C24" s="50">
        <f>FV(taxa_mensal,A24*12,aporte*-1)</f>
        <v>8467.136336592057</v>
      </c>
      <c r="D24" s="51">
        <f>C24*RENDIMENTO</f>
        <v>84.67136336592057</v>
      </c>
    </row>
    <row r="25" spans="1:8" ht="15" thickBot="1" x14ac:dyDescent="0.35">
      <c r="A25" s="10">
        <v>5</v>
      </c>
      <c r="B25" s="52" t="s">
        <v>31</v>
      </c>
      <c r="C25" s="53">
        <f>FV(taxa_mensal,A25*12,aporte*-1)</f>
        <v>27735.138051636932</v>
      </c>
      <c r="D25" s="54">
        <f>C25*RENDIMENTO</f>
        <v>277.35138051636932</v>
      </c>
    </row>
    <row r="26" spans="1:8" ht="15" thickBot="1" x14ac:dyDescent="0.35">
      <c r="A26" s="10">
        <v>10</v>
      </c>
      <c r="B26" s="52" t="s">
        <v>32</v>
      </c>
      <c r="C26" s="53">
        <f>FV(taxa_mensal,A26*12,aporte*-1)</f>
        <v>90855.21870946839</v>
      </c>
      <c r="D26" s="54">
        <f>C26*RENDIMENTO</f>
        <v>908.55218709468397</v>
      </c>
    </row>
    <row r="27" spans="1:8" ht="15" thickBot="1" x14ac:dyDescent="0.35">
      <c r="A27" s="10">
        <v>20</v>
      </c>
      <c r="B27" s="52" t="s">
        <v>33</v>
      </c>
      <c r="C27" s="53">
        <f>FV(taxa_mensal,A27*12,aporte*-1)</f>
        <v>561425.29268922214</v>
      </c>
      <c r="D27" s="54">
        <f>C27*RENDIMENTO</f>
        <v>5614.2529268922217</v>
      </c>
    </row>
    <row r="28" spans="1:8" ht="15" thickBot="1" x14ac:dyDescent="0.35">
      <c r="A28" s="10">
        <v>30</v>
      </c>
      <c r="B28" s="55" t="s">
        <v>34</v>
      </c>
      <c r="C28" s="56">
        <f>FV(taxa_mensal,A28*12,aporte*-1)</f>
        <v>2998667.7281887927</v>
      </c>
      <c r="D28" s="57">
        <f>C28*RENDIMENTO</f>
        <v>29986.677281887929</v>
      </c>
    </row>
  </sheetData>
  <mergeCells count="13">
    <mergeCell ref="F16:H16"/>
    <mergeCell ref="F11:G11"/>
    <mergeCell ref="B23:C23"/>
    <mergeCell ref="B11:D11"/>
    <mergeCell ref="B14:C14"/>
    <mergeCell ref="B13:C13"/>
    <mergeCell ref="B12:C12"/>
    <mergeCell ref="B21:C21"/>
    <mergeCell ref="B20:C20"/>
    <mergeCell ref="B19:C19"/>
    <mergeCell ref="B18:C18"/>
    <mergeCell ref="B17:C17"/>
    <mergeCell ref="B16:D16"/>
  </mergeCells>
  <dataValidations count="1">
    <dataValidation type="list" allowBlank="1" showInputMessage="1" showErrorMessage="1" sqref="G12" xr:uid="{D0B6F8BD-229C-4E3F-B606-82D16DC6B63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95A5-8E42-4973-BE86-9E0642C99B19}">
  <dimension ref="A1:D19"/>
  <sheetViews>
    <sheetView workbookViewId="0">
      <selection activeCell="A2" sqref="A2:A19"/>
    </sheetView>
  </sheetViews>
  <sheetFormatPr defaultRowHeight="14.4" x14ac:dyDescent="0.3"/>
  <cols>
    <col min="1" max="1" width="29.21875" style="1" bestFit="1" customWidth="1"/>
    <col min="2" max="2" width="11.33203125" bestFit="1" customWidth="1"/>
    <col min="3" max="3" width="18" bestFit="1" customWidth="1"/>
    <col min="4" max="4" width="4.44140625" bestFit="1" customWidth="1"/>
  </cols>
  <sheetData>
    <row r="1" spans="1:4" x14ac:dyDescent="0.3">
      <c r="A1" s="7" t="s">
        <v>22</v>
      </c>
      <c r="B1" s="7" t="s">
        <v>17</v>
      </c>
      <c r="C1" s="8" t="s">
        <v>5</v>
      </c>
      <c r="D1" s="8" t="s">
        <v>18</v>
      </c>
    </row>
    <row r="2" spans="1:4" x14ac:dyDescent="0.3">
      <c r="A2" s="1" t="str">
        <f>B2&amp;"-"&amp;C2</f>
        <v>Conservador-PAPEL</v>
      </c>
      <c r="B2" s="1" t="s">
        <v>19</v>
      </c>
      <c r="C2" s="2" t="s">
        <v>6</v>
      </c>
      <c r="D2" s="3">
        <v>0.3</v>
      </c>
    </row>
    <row r="3" spans="1:4" x14ac:dyDescent="0.3">
      <c r="A3" s="1" t="str">
        <f t="shared" ref="A3:A19" si="0">B3&amp;"-"&amp;C3</f>
        <v>Conservador-TIJOLO</v>
      </c>
      <c r="B3" s="1" t="s">
        <v>19</v>
      </c>
      <c r="C3" s="2" t="s">
        <v>7</v>
      </c>
      <c r="D3" s="3">
        <v>0.5</v>
      </c>
    </row>
    <row r="4" spans="1:4" x14ac:dyDescent="0.3">
      <c r="A4" s="1" t="str">
        <f t="shared" si="0"/>
        <v>Conservador-HÍBRIDOS</v>
      </c>
      <c r="B4" s="1" t="s">
        <v>19</v>
      </c>
      <c r="C4" s="2" t="s">
        <v>8</v>
      </c>
      <c r="D4" s="3">
        <v>0.1</v>
      </c>
    </row>
    <row r="5" spans="1:4" x14ac:dyDescent="0.3">
      <c r="A5" s="1" t="str">
        <f t="shared" si="0"/>
        <v>Conservador-FOFs</v>
      </c>
      <c r="B5" s="1" t="s">
        <v>19</v>
      </c>
      <c r="C5" s="2" t="s">
        <v>9</v>
      </c>
      <c r="D5" s="3">
        <v>0.1</v>
      </c>
    </row>
    <row r="6" spans="1:4" x14ac:dyDescent="0.3">
      <c r="A6" s="1" t="str">
        <f t="shared" si="0"/>
        <v>Conservador-DESENVOLVIMENTO</v>
      </c>
      <c r="B6" s="1" t="s">
        <v>19</v>
      </c>
      <c r="C6" s="2" t="s">
        <v>10</v>
      </c>
      <c r="D6" s="3">
        <v>0</v>
      </c>
    </row>
    <row r="7" spans="1:4" ht="15" thickBot="1" x14ac:dyDescent="0.35">
      <c r="A7" s="1" t="str">
        <f t="shared" si="0"/>
        <v>Conservador-HOTELARIAS</v>
      </c>
      <c r="B7" s="4" t="s">
        <v>19</v>
      </c>
      <c r="C7" s="5" t="s">
        <v>11</v>
      </c>
      <c r="D7" s="6">
        <v>0</v>
      </c>
    </row>
    <row r="8" spans="1:4" x14ac:dyDescent="0.3">
      <c r="A8" s="1" t="str">
        <f t="shared" si="0"/>
        <v>Moderado-PAPEL</v>
      </c>
      <c r="B8" s="1" t="s">
        <v>20</v>
      </c>
      <c r="C8" s="2" t="s">
        <v>6</v>
      </c>
      <c r="D8" s="3">
        <v>0.32</v>
      </c>
    </row>
    <row r="9" spans="1:4" x14ac:dyDescent="0.3">
      <c r="A9" s="1" t="str">
        <f t="shared" si="0"/>
        <v>Moderado-TIJOLO</v>
      </c>
      <c r="B9" s="9" t="s">
        <v>20</v>
      </c>
      <c r="C9" s="11" t="s">
        <v>7</v>
      </c>
      <c r="D9" s="12">
        <v>0.35</v>
      </c>
    </row>
    <row r="10" spans="1:4" x14ac:dyDescent="0.3">
      <c r="A10" s="1" t="str">
        <f t="shared" si="0"/>
        <v>Moderado-HÍBRIDOS</v>
      </c>
      <c r="B10" s="1" t="s">
        <v>20</v>
      </c>
      <c r="C10" s="2" t="s">
        <v>8</v>
      </c>
      <c r="D10" s="3">
        <v>0.08</v>
      </c>
    </row>
    <row r="11" spans="1:4" x14ac:dyDescent="0.3">
      <c r="A11" s="1" t="str">
        <f t="shared" si="0"/>
        <v>Moderado-FOFs</v>
      </c>
      <c r="B11" s="1" t="s">
        <v>20</v>
      </c>
      <c r="C11" s="2" t="s">
        <v>9</v>
      </c>
      <c r="D11" s="3">
        <v>0.05</v>
      </c>
    </row>
    <row r="12" spans="1:4" x14ac:dyDescent="0.3">
      <c r="A12" s="1" t="str">
        <f t="shared" si="0"/>
        <v>Moderado-DESENVOLVIMENTO</v>
      </c>
      <c r="B12" s="1" t="s">
        <v>20</v>
      </c>
      <c r="C12" s="2" t="s">
        <v>10</v>
      </c>
      <c r="D12" s="3">
        <v>0.1</v>
      </c>
    </row>
    <row r="13" spans="1:4" ht="15" thickBot="1" x14ac:dyDescent="0.35">
      <c r="A13" s="1" t="str">
        <f t="shared" si="0"/>
        <v>Moderado-HOTELARIAS</v>
      </c>
      <c r="B13" s="4" t="s">
        <v>20</v>
      </c>
      <c r="C13" s="5" t="s">
        <v>11</v>
      </c>
      <c r="D13" s="6">
        <v>0.1</v>
      </c>
    </row>
    <row r="14" spans="1:4" x14ac:dyDescent="0.3">
      <c r="A14" s="1" t="str">
        <f t="shared" si="0"/>
        <v>Agressivo-PAPEL</v>
      </c>
      <c r="B14" s="1" t="s">
        <v>21</v>
      </c>
      <c r="C14" s="2" t="s">
        <v>6</v>
      </c>
      <c r="D14" s="3">
        <v>0.5</v>
      </c>
    </row>
    <row r="15" spans="1:4" x14ac:dyDescent="0.3">
      <c r="A15" s="1" t="str">
        <f t="shared" si="0"/>
        <v>Agressivo-TIJOLO</v>
      </c>
      <c r="B15" s="1" t="s">
        <v>21</v>
      </c>
      <c r="C15" s="2" t="s">
        <v>7</v>
      </c>
      <c r="D15" s="3">
        <v>0.1</v>
      </c>
    </row>
    <row r="16" spans="1:4" x14ac:dyDescent="0.3">
      <c r="A16" s="1" t="str">
        <f t="shared" si="0"/>
        <v>Agressivo-HÍBRIDOS</v>
      </c>
      <c r="B16" s="1" t="s">
        <v>21</v>
      </c>
      <c r="C16" s="2" t="s">
        <v>8</v>
      </c>
      <c r="D16" s="3">
        <v>0.05</v>
      </c>
    </row>
    <row r="17" spans="1:4" x14ac:dyDescent="0.3">
      <c r="A17" s="1" t="str">
        <f t="shared" si="0"/>
        <v>Agressivo-FOFs</v>
      </c>
      <c r="B17" s="1" t="s">
        <v>21</v>
      </c>
      <c r="C17" s="2" t="s">
        <v>9</v>
      </c>
      <c r="D17" s="3">
        <v>0.05</v>
      </c>
    </row>
    <row r="18" spans="1:4" x14ac:dyDescent="0.3">
      <c r="A18" s="1" t="str">
        <f t="shared" si="0"/>
        <v>Agressivo-DESENVOLVIMENTO</v>
      </c>
      <c r="B18" s="1" t="s">
        <v>21</v>
      </c>
      <c r="C18" s="2" t="s">
        <v>10</v>
      </c>
      <c r="D18" s="3">
        <v>0.2</v>
      </c>
    </row>
    <row r="19" spans="1:4" x14ac:dyDescent="0.3">
      <c r="A19" s="1" t="str">
        <f t="shared" si="0"/>
        <v>Agressivo-HOTELARIAS</v>
      </c>
      <c r="B19" s="1" t="s">
        <v>21</v>
      </c>
      <c r="C19" s="2" t="s">
        <v>11</v>
      </c>
      <c r="D19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APP</vt:lpstr>
      <vt:lpstr>DADOS</vt:lpstr>
      <vt:lpstr>aporte</vt:lpstr>
      <vt:lpstr>dividendos</vt:lpstr>
      <vt:lpstr>patrimonio</vt:lpstr>
      <vt:lpstr>perfil</vt:lpstr>
      <vt:lpstr>qnd_anos</vt:lpstr>
      <vt:lpstr>RENDIMENTO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2025-06-14T19:25:24Z</dcterms:created>
  <dcterms:modified xsi:type="dcterms:W3CDTF">2025-06-14T21:47:25Z</dcterms:modified>
</cp:coreProperties>
</file>