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ding\"/>
    </mc:Choice>
  </mc:AlternateContent>
  <bookViews>
    <workbookView xWindow="0" yWindow="0" windowWidth="19200" windowHeight="7300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1" i="1" l="1"/>
  <c r="B390" i="1"/>
  <c r="B389" i="1"/>
  <c r="B387" i="1"/>
  <c r="B385" i="1"/>
  <c r="B384" i="1"/>
  <c r="B383" i="1"/>
  <c r="B382" i="1"/>
  <c r="B380" i="1"/>
  <c r="B379" i="1"/>
  <c r="B378" i="1"/>
  <c r="B377" i="1"/>
  <c r="B375" i="1"/>
  <c r="B374" i="1"/>
  <c r="B373" i="1"/>
  <c r="B372" i="1"/>
  <c r="B371" i="1"/>
  <c r="B368" i="1"/>
  <c r="B367" i="1"/>
  <c r="B366" i="1"/>
  <c r="B365" i="1"/>
  <c r="B361" i="1"/>
  <c r="B360" i="1"/>
  <c r="B359" i="1"/>
  <c r="B355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75" i="1"/>
  <c r="B274" i="1"/>
  <c r="B273" i="1"/>
  <c r="B264" i="1"/>
  <c r="B261" i="1"/>
  <c r="B260" i="1"/>
  <c r="B254" i="1"/>
  <c r="B250" i="1"/>
  <c r="B249" i="1"/>
  <c r="B248" i="1"/>
  <c r="B247" i="1"/>
  <c r="B246" i="1"/>
  <c r="B245" i="1"/>
  <c r="B244" i="1"/>
  <c r="B243" i="1"/>
  <c r="B242" i="1"/>
  <c r="B241" i="1"/>
  <c r="B240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5" i="1"/>
  <c r="B192" i="1"/>
  <c r="B191" i="1"/>
  <c r="B190" i="1"/>
  <c r="B188" i="1"/>
  <c r="B187" i="1"/>
  <c r="B185" i="1"/>
  <c r="B184" i="1"/>
  <c r="B176" i="1"/>
  <c r="B175" i="1"/>
  <c r="B171" i="1"/>
  <c r="B169" i="1"/>
  <c r="B168" i="1"/>
  <c r="B167" i="1"/>
  <c r="B166" i="1"/>
  <c r="B165" i="1"/>
  <c r="B164" i="1"/>
  <c r="B162" i="1"/>
  <c r="B161" i="1"/>
  <c r="B160" i="1"/>
  <c r="B159" i="1"/>
  <c r="B158" i="1"/>
  <c r="B157" i="1"/>
  <c r="B153" i="1"/>
  <c r="B152" i="1"/>
  <c r="B151" i="1"/>
  <c r="B150" i="1"/>
  <c r="B149" i="1"/>
  <c r="B148" i="1"/>
  <c r="B147" i="1"/>
  <c r="B146" i="1"/>
  <c r="B145" i="1"/>
  <c r="B144" i="1"/>
  <c r="B143" i="1"/>
  <c r="B140" i="1"/>
  <c r="B139" i="1"/>
  <c r="B135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99" i="1"/>
  <c r="B98" i="1"/>
  <c r="B97" i="1"/>
  <c r="B96" i="1"/>
  <c r="B95" i="1"/>
  <c r="B94" i="1"/>
  <c r="B93" i="1"/>
  <c r="B92" i="1"/>
  <c r="B91" i="1"/>
  <c r="B90" i="1"/>
  <c r="B89" i="1"/>
  <c r="B87" i="1"/>
  <c r="B86" i="1"/>
  <c r="B84" i="1"/>
  <c r="B83" i="1"/>
  <c r="B82" i="1"/>
  <c r="B81" i="1"/>
  <c r="B80" i="1"/>
  <c r="B79" i="1"/>
  <c r="B78" i="1"/>
  <c r="B77" i="1"/>
  <c r="B76" i="1"/>
  <c r="B75" i="1"/>
  <c r="B74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5" i="1"/>
  <c r="B44" i="1"/>
  <c r="B43" i="1"/>
  <c r="B42" i="1"/>
  <c r="B41" i="1"/>
  <c r="B40" i="1"/>
  <c r="B39" i="1"/>
  <c r="B38" i="1"/>
  <c r="B37" i="1"/>
  <c r="B36" i="1"/>
  <c r="B33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<sst xmlns="http://schemas.openxmlformats.org/spreadsheetml/2006/main" count="85" uniqueCount="84">
  <si>
    <t xml:space="preserve">These are the questions which i did during my preparation.  </t>
  </si>
  <si>
    <t xml:space="preserve">DSA SHEET by NISHANT CHAHAR </t>
  </si>
  <si>
    <t>Question Link</t>
  </si>
  <si>
    <t xml:space="preserve">            DONE </t>
  </si>
  <si>
    <t xml:space="preserve">                                  HINT</t>
  </si>
  <si>
    <t xml:space="preserve">            </t>
  </si>
  <si>
    <t>Stacks</t>
  </si>
  <si>
    <t>Linked Lists</t>
  </si>
  <si>
    <t>Binary Tree</t>
  </si>
  <si>
    <t>Binary search tree</t>
  </si>
  <si>
    <t>Mixed from tree (General tree, AVL,BST)</t>
  </si>
  <si>
    <t>Binary TREE longest consecutive sequence</t>
  </si>
  <si>
    <t>Arrays  &amp; strings ( STL )</t>
  </si>
  <si>
    <t>Long Pressed Name</t>
  </si>
  <si>
    <t>Range Addition</t>
  </si>
  <si>
    <t>Magic Squares In Grid</t>
  </si>
  <si>
    <t>Next Greater Element III</t>
  </si>
  <si>
    <t>Orderly Queue</t>
  </si>
  <si>
    <t>Rotate Array</t>
  </si>
  <si>
    <t>Remove Duplicates from Sorted Array</t>
  </si>
  <si>
    <t>Heap</t>
  </si>
  <si>
    <t>Trapping Rain Water II</t>
  </si>
  <si>
    <t>Product of Array Except Self</t>
  </si>
  <si>
    <t>mathematics</t>
  </si>
  <si>
    <t>Squares of a Sorted Array</t>
  </si>
  <si>
    <t>Fast Exponentiation</t>
  </si>
  <si>
    <t>Fibonacci Number</t>
  </si>
  <si>
    <t>Container With Most Water</t>
  </si>
  <si>
    <t>Searching &amp; Sorting</t>
  </si>
  <si>
    <t>Sort Array By Parity</t>
  </si>
  <si>
    <t>Max Chunks To Make Sorted II</t>
  </si>
  <si>
    <t>Shortest Palindrome</t>
  </si>
  <si>
    <t>Boats to Save People</t>
  </si>
  <si>
    <t>Maximum Swap</t>
  </si>
  <si>
    <t>Optimal Division</t>
  </si>
  <si>
    <t>Max Consecutive Ones II</t>
  </si>
  <si>
    <t>Graph</t>
  </si>
  <si>
    <t>BFS of graph</t>
  </si>
  <si>
    <t>Strongly Connected Components (Kosaraju's Algo)</t>
  </si>
  <si>
    <t>Mother Vertex</t>
  </si>
  <si>
    <t>Rotting Oranges</t>
  </si>
  <si>
    <t>Number of Islands</t>
  </si>
  <si>
    <t>DSU</t>
  </si>
  <si>
    <t>Number of Enclaves</t>
  </si>
  <si>
    <t>Most Stones Removed with Same Row or Column</t>
  </si>
  <si>
    <t>Regions Cut By Slashes</t>
  </si>
  <si>
    <t>Doctor Strange</t>
  </si>
  <si>
    <t>Satisfiability of Equality Equations</t>
  </si>
  <si>
    <t>Word Ladder</t>
  </si>
  <si>
    <t>Job Sequencing</t>
  </si>
  <si>
    <t>Eulerian Path in an Undirected Graph</t>
  </si>
  <si>
    <t>Euler Circuit in a Directed Graph</t>
  </si>
  <si>
    <t>Castle RUN</t>
  </si>
  <si>
    <t>Sentence Similarity II</t>
  </si>
  <si>
    <t>Number of Distinct Islands</t>
  </si>
  <si>
    <t>Number of Islands II</t>
  </si>
  <si>
    <t>Dynamic programming</t>
  </si>
  <si>
    <t>Minimize Malware Spread</t>
  </si>
  <si>
    <t>climbing stairs</t>
  </si>
  <si>
    <t>Jump game 2</t>
  </si>
  <si>
    <t>Min cost path</t>
  </si>
  <si>
    <t>max size subsquare with all 1</t>
  </si>
  <si>
    <t>0-1 Knapsack</t>
  </si>
  <si>
    <t>fractional knapsack</t>
  </si>
  <si>
    <t>longest increasing subsequence</t>
  </si>
  <si>
    <t>minimum number of increasing subsequence</t>
  </si>
  <si>
    <t>building bridges</t>
  </si>
  <si>
    <t>BFS/DFS</t>
  </si>
  <si>
    <t>Sliding Puzzle</t>
  </si>
  <si>
    <t>Find the Maximum Flow</t>
  </si>
  <si>
    <t>Maximum Bipartite Matching</t>
  </si>
  <si>
    <t>Reconstruct Itinerary</t>
  </si>
  <si>
    <t>Redundant Connection</t>
  </si>
  <si>
    <t>Possible Bipartition</t>
  </si>
  <si>
    <t>Floyd Warshall</t>
  </si>
  <si>
    <t>Johnson's algorithm</t>
  </si>
  <si>
    <t>K-Similar Strings</t>
  </si>
  <si>
    <t>Similar String Groups</t>
  </si>
  <si>
    <t>Coloring A Border</t>
  </si>
  <si>
    <t>Text processing</t>
  </si>
  <si>
    <t>Number theory</t>
  </si>
  <si>
    <t>Divisors upto n</t>
  </si>
  <si>
    <t>Geometry</t>
  </si>
  <si>
    <r>
      <rPr>
        <b/>
        <sz val="10"/>
        <color theme="1"/>
        <rFont val="Arial"/>
      </rPr>
      <t>Game</t>
    </r>
    <r>
      <rPr>
        <b/>
        <sz val="14"/>
        <color rgb="FFFF0000"/>
        <rFont val="Arial"/>
      </rPr>
      <t xml:space="preserve"> Theory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</si>
</sst>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29">
    <font>
      <sz val="10"/>
      <color rgb="FF000000"/>
      <name val="Arial"/>
    </font>
    <font>
      <sz val="10"/>
      <name val="Arial"/>
    </font>
    <font>
      <b/>
      <u/>
      <sz val="11"/>
      <color rgb="FF000000"/>
      <name val="Calibri"/>
    </font>
    <font>
      <sz val="11"/>
      <name val="Calibri"/>
    </font>
    <font>
      <sz val="10"/>
      <color theme="1"/>
      <name val="Arial"/>
    </font>
    <font>
      <b/>
      <sz val="24"/>
      <color rgb="FF000000"/>
      <name val="Calibri"/>
    </font>
    <font>
      <sz val="11"/>
      <color theme="1"/>
      <name val="Calibri"/>
    </font>
    <font>
      <b/>
      <u/>
      <sz val="18"/>
      <color rgb="FF000000"/>
      <name val="Calibri"/>
    </font>
    <font>
      <b/>
      <sz val="18"/>
      <color rgb="FF000000"/>
      <name val="Calibri"/>
    </font>
    <font>
      <b/>
      <sz val="18"/>
      <name val="Arial"/>
    </font>
    <font>
      <b/>
      <u/>
      <sz val="14"/>
      <color rgb="FFFF0000"/>
      <name val="Arial"/>
    </font>
    <font>
      <u/>
      <sz val="10"/>
      <color rgb="FF1155CC"/>
      <name val="Arial"/>
    </font>
    <font>
      <sz val="12"/>
      <name val="Arial"/>
    </font>
    <font>
      <sz val="11"/>
      <color rgb="FF000000"/>
      <name val="Calibri"/>
    </font>
    <font>
      <u/>
      <sz val="11"/>
      <color rgb="FF1155CC"/>
      <name val="Calibri"/>
    </font>
    <font>
      <b/>
      <u/>
      <sz val="14"/>
      <color rgb="FFFF0000"/>
      <name val="Calibri"/>
    </font>
    <font>
      <b/>
      <sz val="14"/>
      <color rgb="FF38761D"/>
      <name val="Arial"/>
    </font>
    <font>
      <b/>
      <sz val="14"/>
      <color rgb="FF1155CC"/>
      <name val="Arial"/>
    </font>
    <font>
      <b/>
      <sz val="11"/>
      <name val="Calibri"/>
    </font>
    <font>
      <b/>
      <sz val="14"/>
      <color rgb="FFFF0000"/>
      <name val="Arial"/>
    </font>
    <font>
      <u/>
      <sz val="11"/>
      <color rgb="FF1155CC"/>
      <name val="Inconsolata"/>
    </font>
    <font>
      <u/>
      <sz val="11"/>
      <color rgb="FF0563C1"/>
      <name val="Calibri"/>
    </font>
    <font>
      <b/>
      <sz val="14"/>
      <color rgb="FFFF0000"/>
      <name val="Calibri"/>
    </font>
    <font>
      <sz val="11"/>
      <color rgb="FF0563C1"/>
      <name val="Calibri"/>
    </font>
    <font>
      <sz val="11"/>
      <name val="Arial"/>
    </font>
    <font>
      <sz val="12"/>
      <color rgb="FF000000"/>
      <name val="Roboto"/>
    </font>
    <font>
      <u/>
      <sz val="10"/>
      <color rgb="FF0000FF"/>
      <name val="Arial"/>
    </font>
    <font>
      <u/>
      <sz val="11"/>
      <color rgb="FF0000FF"/>
      <name val="Calibri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2" borderId="0" xfId="0" applyFont="1" applyFill="1" applyAlignment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/>
    <xf numFmtId="0" fontId="4" fillId="2" borderId="0" xfId="0" applyFont="1" applyFill="1" applyAlignment="1"/>
    <xf numFmtId="0" fontId="7" fillId="2" borderId="0" xfId="0" applyFont="1" applyFill="1" applyAlignment="1"/>
    <xf numFmtId="0" fontId="8" fillId="2" borderId="0" xfId="0" applyFont="1" applyFill="1" applyAlignment="1"/>
    <xf numFmtId="0" fontId="9" fillId="2" borderId="0" xfId="0" applyFont="1" applyFill="1" applyAlignment="1"/>
    <xf numFmtId="0" fontId="10" fillId="3" borderId="0" xfId="0" applyFont="1" applyFill="1" applyAlignment="1"/>
    <xf numFmtId="0" fontId="11" fillId="2" borderId="0" xfId="0" applyFont="1" applyFill="1" applyAlignment="1"/>
    <xf numFmtId="0" fontId="3" fillId="2" borderId="0" xfId="0" applyFont="1" applyFill="1" applyAlignment="1"/>
    <xf numFmtId="0" fontId="12" fillId="2" borderId="0" xfId="0" applyFont="1" applyFill="1" applyAlignment="1"/>
    <xf numFmtId="0" fontId="13" fillId="2" borderId="0" xfId="0" applyFont="1" applyFill="1" applyAlignment="1"/>
    <xf numFmtId="0" fontId="14" fillId="0" borderId="0" xfId="0" applyFont="1" applyAlignment="1"/>
    <xf numFmtId="0" fontId="15" fillId="3" borderId="0" xfId="0" applyFont="1" applyFill="1" applyAlignment="1"/>
    <xf numFmtId="0" fontId="16" fillId="3" borderId="0" xfId="0" applyFont="1" applyFill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0" fontId="1" fillId="2" borderId="0" xfId="0" applyFont="1" applyFill="1"/>
    <xf numFmtId="0" fontId="17" fillId="3" borderId="0" xfId="0" applyFont="1" applyFill="1" applyAlignment="1"/>
    <xf numFmtId="0" fontId="18" fillId="2" borderId="0" xfId="0" applyFont="1" applyFill="1" applyAlignment="1"/>
    <xf numFmtId="0" fontId="19" fillId="3" borderId="0" xfId="0" applyFont="1" applyFill="1" applyAlignment="1"/>
    <xf numFmtId="0" fontId="20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1" fillId="0" borderId="0" xfId="0" applyFont="1" applyAlignment="1"/>
    <xf numFmtId="0" fontId="22" fillId="3" borderId="0" xfId="0" applyFont="1" applyFill="1" applyAlignment="1"/>
    <xf numFmtId="0" fontId="23" fillId="0" borderId="0" xfId="0" applyFont="1" applyAlignment="1"/>
    <xf numFmtId="0" fontId="24" fillId="2" borderId="0" xfId="0" applyFont="1" applyFill="1" applyAlignment="1"/>
    <xf numFmtId="0" fontId="25" fillId="2" borderId="0" xfId="0" applyFont="1" applyFill="1" applyAlignment="1">
      <alignment horizontal="left"/>
    </xf>
    <xf numFmtId="0" fontId="26" fillId="0" borderId="0" xfId="0" applyFont="1" applyAlignment="1"/>
    <xf numFmtId="0" fontId="27" fillId="0" borderId="0" xfId="0" applyFont="1" applyAlignment="1"/>
    <xf numFmtId="0" fontId="28" fillId="3" borderId="0" xfId="0" applyFont="1" applyFill="1" applyAlignment="1"/>
    <xf numFmtId="0" fontId="11" fillId="0" borderId="0" xfId="0" applyFont="1" applyAlignment="1"/>
    <xf numFmtId="0" fontId="14" fillId="2" borderId="0" xfId="0" applyFont="1" applyFill="1" applyAlignment="1"/>
    <xf numFmtId="164" fontId="14" fillId="0" borderId="0" xfId="0" applyNumberFormat="1" applyFont="1" applyAlignment="1"/>
    <xf numFmtId="0" fontId="21" fillId="2" borderId="0" xfId="0" applyFont="1" applyFill="1" applyAlignment="1"/>
    <xf numFmtId="164" fontId="21" fillId="0" borderId="0" xfId="0" applyNumberFormat="1" applyFont="1" applyAlignment="1"/>
    <xf numFmtId="164" fontId="11" fillId="0" borderId="0" xfId="0" applyNumberFormat="1" applyFont="1" applyAlignment="1"/>
    <xf numFmtId="164" fontId="27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container-with-most-water" TargetMode="External"/><Relationship Id="rId18" Type="http://schemas.openxmlformats.org/officeDocument/2006/relationships/hyperlink" Target="https://leetcode.com/problems/maximum-swap" TargetMode="External"/><Relationship Id="rId26" Type="http://schemas.openxmlformats.org/officeDocument/2006/relationships/hyperlink" Target="https://leetcode.com/problems/number-of-islands" TargetMode="External"/><Relationship Id="rId39" Type="http://schemas.openxmlformats.org/officeDocument/2006/relationships/hyperlink" Target="https://leetcode.com/problems/number-of-islands-ii" TargetMode="External"/><Relationship Id="rId21" Type="http://schemas.openxmlformats.org/officeDocument/2006/relationships/hyperlink" Target="https://practice.geeksforgeeks.org/problems/bfs-traversal-of-graph/1" TargetMode="External"/><Relationship Id="rId34" Type="http://schemas.openxmlformats.org/officeDocument/2006/relationships/hyperlink" Target="https://practice.geeksforgeeks.org/problems/eulerian-path-in-an-undirected-graph/0" TargetMode="External"/><Relationship Id="rId42" Type="http://schemas.openxmlformats.org/officeDocument/2006/relationships/hyperlink" Target="https://leetcode.com/problems/jump-game-ii/" TargetMode="External"/><Relationship Id="rId47" Type="http://schemas.openxmlformats.org/officeDocument/2006/relationships/hyperlink" Target="https://leetcode.com/problems/longest-increasing-subsequence/" TargetMode="External"/><Relationship Id="rId50" Type="http://schemas.openxmlformats.org/officeDocument/2006/relationships/hyperlink" Target="https://www.geeksforgeeks.org/dynamic-programming-building-bridges/" TargetMode="External"/><Relationship Id="rId55" Type="http://schemas.openxmlformats.org/officeDocument/2006/relationships/hyperlink" Target="https://leetcode.com/problems/redundant-connection" TargetMode="External"/><Relationship Id="rId7" Type="http://schemas.openxmlformats.org/officeDocument/2006/relationships/hyperlink" Target="https://leetcode.com/problems/rotate-array" TargetMode="External"/><Relationship Id="rId2" Type="http://schemas.openxmlformats.org/officeDocument/2006/relationships/hyperlink" Target="https://leetcode.com/problems/long-pressed-name" TargetMode="External"/><Relationship Id="rId16" Type="http://schemas.openxmlformats.org/officeDocument/2006/relationships/hyperlink" Target="https://leetcode.com/problems/shortest-palindrome" TargetMode="External"/><Relationship Id="rId29" Type="http://schemas.openxmlformats.org/officeDocument/2006/relationships/hyperlink" Target="https://leetcode.com/problems/regions-cut-by-slashes" TargetMode="External"/><Relationship Id="rId11" Type="http://schemas.openxmlformats.org/officeDocument/2006/relationships/hyperlink" Target="https://leetcode.com/problems/squares-of-a-sorted-array" TargetMode="External"/><Relationship Id="rId24" Type="http://schemas.openxmlformats.org/officeDocument/2006/relationships/hyperlink" Target="https://leetcode.com/problems/rotting-oranges" TargetMode="External"/><Relationship Id="rId32" Type="http://schemas.openxmlformats.org/officeDocument/2006/relationships/hyperlink" Target="https://leetcode.com/problems/word-ladder" TargetMode="External"/><Relationship Id="rId37" Type="http://schemas.openxmlformats.org/officeDocument/2006/relationships/hyperlink" Target="https://leetcode.com/problems/sentence-similarity-ii" TargetMode="External"/><Relationship Id="rId40" Type="http://schemas.openxmlformats.org/officeDocument/2006/relationships/hyperlink" Target="https://leetcode.com/problems/minimize-malware-spread" TargetMode="External"/><Relationship Id="rId45" Type="http://schemas.openxmlformats.org/officeDocument/2006/relationships/hyperlink" Target="https://www.geeksforgeeks.org/0-1-knapsack-problem-dp-10/" TargetMode="External"/><Relationship Id="rId53" Type="http://schemas.openxmlformats.org/officeDocument/2006/relationships/hyperlink" Target="https://practice.geeksforgeeks.org/problems/maximum-bipartite-matching/1" TargetMode="External"/><Relationship Id="rId58" Type="http://schemas.openxmlformats.org/officeDocument/2006/relationships/hyperlink" Target="https://leetcode.com/problems/k-similar-strings" TargetMode="External"/><Relationship Id="rId5" Type="http://schemas.openxmlformats.org/officeDocument/2006/relationships/hyperlink" Target="https://leetcode.com/problems/next-greater-element-iii" TargetMode="External"/><Relationship Id="rId19" Type="http://schemas.openxmlformats.org/officeDocument/2006/relationships/hyperlink" Target="https://leetcode.com/problems/optimal-division" TargetMode="External"/><Relationship Id="rId4" Type="http://schemas.openxmlformats.org/officeDocument/2006/relationships/hyperlink" Target="https://leetcode.com/problems/magic-squares-in-grid" TargetMode="External"/><Relationship Id="rId9" Type="http://schemas.openxmlformats.org/officeDocument/2006/relationships/hyperlink" Target="https://leetcode.com/problems/trapping-rain-water-ii" TargetMode="External"/><Relationship Id="rId14" Type="http://schemas.openxmlformats.org/officeDocument/2006/relationships/hyperlink" Target="https://leetcode.com/problems/sort-array-by-parity" TargetMode="External"/><Relationship Id="rId22" Type="http://schemas.openxmlformats.org/officeDocument/2006/relationships/hyperlink" Target="https://practice.geeksforgeeks.org/problems/strongly-connected-components-kosarajus-algo/1" TargetMode="External"/><Relationship Id="rId27" Type="http://schemas.openxmlformats.org/officeDocument/2006/relationships/hyperlink" Target="https://leetcode.com/problems/number-of-enclaves" TargetMode="External"/><Relationship Id="rId30" Type="http://schemas.openxmlformats.org/officeDocument/2006/relationships/hyperlink" Target="https://practice.geeksforgeeks.org/problems/doctor-strange/0" TargetMode="External"/><Relationship Id="rId35" Type="http://schemas.openxmlformats.org/officeDocument/2006/relationships/hyperlink" Target="https://practice.geeksforgeeks.org/problems/euler-circuit-in-a-directed-graph/1" TargetMode="External"/><Relationship Id="rId43" Type="http://schemas.openxmlformats.org/officeDocument/2006/relationships/hyperlink" Target="https://leetcode.com/problems/minimum-path-sum/" TargetMode="External"/><Relationship Id="rId48" Type="http://schemas.openxmlformats.org/officeDocument/2006/relationships/hyperlink" Target="https://leetcode.com/problems/longest-increasing-subsequence/" TargetMode="External"/><Relationship Id="rId56" Type="http://schemas.openxmlformats.org/officeDocument/2006/relationships/hyperlink" Target="https://leetcode.com/problems/possible-bipartition" TargetMode="External"/><Relationship Id="rId8" Type="http://schemas.openxmlformats.org/officeDocument/2006/relationships/hyperlink" Target="https://leetcode.com/problems/remove-duplicates-from-sorted-array" TargetMode="External"/><Relationship Id="rId51" Type="http://schemas.openxmlformats.org/officeDocument/2006/relationships/hyperlink" Target="https://leetcode.com/problems/sliding-puzzle" TargetMode="External"/><Relationship Id="rId3" Type="http://schemas.openxmlformats.org/officeDocument/2006/relationships/hyperlink" Target="https://leetcode.com/problems/range-addition" TargetMode="External"/><Relationship Id="rId12" Type="http://schemas.openxmlformats.org/officeDocument/2006/relationships/hyperlink" Target="https://leetcode.com/problems/fibonacci-number" TargetMode="External"/><Relationship Id="rId17" Type="http://schemas.openxmlformats.org/officeDocument/2006/relationships/hyperlink" Target="https://leetcode.com/problems/boats-to-save-people" TargetMode="External"/><Relationship Id="rId25" Type="http://schemas.openxmlformats.org/officeDocument/2006/relationships/hyperlink" Target="https://leetcode.com/problems/number-of-islands" TargetMode="External"/><Relationship Id="rId33" Type="http://schemas.openxmlformats.org/officeDocument/2006/relationships/hyperlink" Target="https://www.geeksforgeeks.org/job-sequencing-problem/" TargetMode="External"/><Relationship Id="rId38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www.geeksforgeeks.org/fractional-knapsack-problem/" TargetMode="External"/><Relationship Id="rId59" Type="http://schemas.openxmlformats.org/officeDocument/2006/relationships/hyperlink" Target="https://leetcode.com/problems/similar-string-groups" TargetMode="External"/><Relationship Id="rId20" Type="http://schemas.openxmlformats.org/officeDocument/2006/relationships/hyperlink" Target="https://leetcode.com/problems/max-consecutive-ones-ii" TargetMode="External"/><Relationship Id="rId41" Type="http://schemas.openxmlformats.org/officeDocument/2006/relationships/hyperlink" Target="https://leetcode.com/problems/climbing-stairs/" TargetMode="External"/><Relationship Id="rId54" Type="http://schemas.openxmlformats.org/officeDocument/2006/relationships/hyperlink" Target="https://leetcode.com/problems/reconstruct-itinerary" TargetMode="External"/><Relationship Id="rId1" Type="http://schemas.openxmlformats.org/officeDocument/2006/relationships/hyperlink" Target="https://leetcode.com/problems/binary-tree-longest-consecutive-sequence/" TargetMode="External"/><Relationship Id="rId6" Type="http://schemas.openxmlformats.org/officeDocument/2006/relationships/hyperlink" Target="https://leetcode.com/problems/orderly-queue" TargetMode="External"/><Relationship Id="rId15" Type="http://schemas.openxmlformats.org/officeDocument/2006/relationships/hyperlink" Target="https://leetcode.com/problems/max-chunks-to-make-sorted-ii" TargetMode="External"/><Relationship Id="rId23" Type="http://schemas.openxmlformats.org/officeDocument/2006/relationships/hyperlink" Target="https://practice.geeksforgeeks.org/problems/mother-vertex/1" TargetMode="External"/><Relationship Id="rId28" Type="http://schemas.openxmlformats.org/officeDocument/2006/relationships/hyperlink" Target="https://leetcode.com/problems/most-stones-removed-with-same-row-or-column" TargetMode="External"/><Relationship Id="rId36" Type="http://schemas.openxmlformats.org/officeDocument/2006/relationships/hyperlink" Target="https://practice.geeksforgeeks.org/problems/castle-run/0" TargetMode="External"/><Relationship Id="rId49" Type="http://schemas.openxmlformats.org/officeDocument/2006/relationships/hyperlink" Target="https://www.geeksforgeeks.org/minimum-number-of-increasing-subsequences/" TargetMode="External"/><Relationship Id="rId57" Type="http://schemas.openxmlformats.org/officeDocument/2006/relationships/hyperlink" Target="https://practice.geeksforgeeks.org/problems/implementing-floyd-warshall/0" TargetMode="External"/><Relationship Id="rId10" Type="http://schemas.openxmlformats.org/officeDocument/2006/relationships/hyperlink" Target="https://leetcode.com/problems/product-of-array-except-self" TargetMode="External"/><Relationship Id="rId31" Type="http://schemas.openxmlformats.org/officeDocument/2006/relationships/hyperlink" Target="https://leetcode.com/problems/satisfiability-of-equality-equations" TargetMode="External"/><Relationship Id="rId44" Type="http://schemas.openxmlformats.org/officeDocument/2006/relationships/hyperlink" Target="https://www.geeksforgeeks.org/maximum-size-sub-matrix-with-all-1s-in-a-binary-matrix/" TargetMode="External"/><Relationship Id="rId52" Type="http://schemas.openxmlformats.org/officeDocument/2006/relationships/hyperlink" Target="https://practice.geeksforgeeks.org/problems/find-the-maximum-flow/0" TargetMode="External"/><Relationship Id="rId60" Type="http://schemas.openxmlformats.org/officeDocument/2006/relationships/hyperlink" Target="https://leetcode.com/problems/coloring-a-bor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857"/>
  <sheetViews>
    <sheetView tabSelected="1" workbookViewId="0"/>
  </sheetViews>
  <sheetFormatPr defaultColWidth="14.453125" defaultRowHeight="15.75" customHeight="1"/>
  <cols>
    <col min="1" max="1" width="17.453125" customWidth="1"/>
    <col min="2" max="2" width="70.7265625" customWidth="1"/>
    <col min="3" max="3" width="28.26953125" customWidth="1"/>
    <col min="4" max="4" width="81.26953125" customWidth="1"/>
  </cols>
  <sheetData>
    <row r="1" spans="1:34" ht="14.5">
      <c r="A1" s="19"/>
      <c r="B1" s="1" t="s">
        <v>0</v>
      </c>
      <c r="C1" s="11"/>
      <c r="D1" s="19"/>
      <c r="E1" s="17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 ht="43.5" customHeight="1">
      <c r="A2" s="2"/>
      <c r="B2" s="3" t="s">
        <v>1</v>
      </c>
      <c r="C2" s="4"/>
      <c r="D2" s="2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23.5">
      <c r="A3" s="17"/>
      <c r="B3" s="6" t="s">
        <v>2</v>
      </c>
      <c r="C3" s="7" t="s">
        <v>3</v>
      </c>
      <c r="D3" s="8" t="s">
        <v>4</v>
      </c>
      <c r="E3" s="17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4" ht="18">
      <c r="A4" s="17" t="s">
        <v>5</v>
      </c>
      <c r="B4" s="9" t="s">
        <v>6</v>
      </c>
      <c r="C4" s="10"/>
      <c r="D4" s="19"/>
      <c r="E4" s="17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spans="1:34" ht="12.5">
      <c r="A5" s="17">
        <v>1</v>
      </c>
      <c r="B5" s="33" t="str">
        <f>HYPERLINK("https://www.geeksforgeeks.org/next-greater-element/","Next Greater Element on right")</f>
        <v>Next Greater Element on right</v>
      </c>
      <c r="C5" s="17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spans="1:34" ht="14.5">
      <c r="A6" s="11">
        <v>2</v>
      </c>
      <c r="B6" s="33" t="str">
        <f>HYPERLINK("https://leetcode.com/problems/next-greater-element-ii/","Next Greater Element 2")</f>
        <v>Next Greater Element 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4.5">
      <c r="A7" s="11">
        <v>3</v>
      </c>
      <c r="B7" s="33" t="str">
        <f>HYPERLINK("https://leetcode.com/problems/daily-temperatures/","Daily Temperatures")</f>
        <v>Daily Temperatures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5.5">
      <c r="A8" s="17">
        <v>4</v>
      </c>
      <c r="B8" s="33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C8" s="12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spans="1:34" ht="12.5">
      <c r="A9" s="17">
        <v>5</v>
      </c>
      <c r="B9" s="33" t="str">
        <f>HYPERLINK("https://www.geeksforgeeks.org/the-stock-span-problem/","Stock Span Problem")</f>
        <v>Stock Span Problem</v>
      </c>
      <c r="C9" s="17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spans="1:34" ht="14.5">
      <c r="A10" s="11">
        <v>6</v>
      </c>
      <c r="B10" s="33" t="str">
        <f>HYPERLINK("https://leetcode.com/problems/largest-rectangle-in-histogram/","Largest Rectangular Area Histogram")</f>
        <v>Largest Rectangular Area Histogram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14.5">
      <c r="A11" s="11">
        <v>7</v>
      </c>
      <c r="B11" s="33" t="str">
        <f>HYPERLINK("https://leetcode.com/problems/maximal-rectangle/","maximu size binary matrix containing 1")</f>
        <v>maximu size binary matrix containing 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4.5">
      <c r="A12" s="11">
        <v>8</v>
      </c>
      <c r="B12" s="33" t="str">
        <f>HYPERLINK("https://leetcode.com/problems/valid-parentheses/","Valid Parentheses")</f>
        <v>Valid Parentheses</v>
      </c>
      <c r="C12" s="1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 ht="14.5">
      <c r="A13" s="17">
        <v>9</v>
      </c>
      <c r="B13" s="33" t="str">
        <f>HYPERLINK("https://www.geeksforgeeks.org/length-of-the-longest-valid-substring/","Length of longest valid substring")</f>
        <v>Length of longest valid substring</v>
      </c>
      <c r="C13" s="13"/>
      <c r="D13" s="17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4" ht="12.5">
      <c r="A14" s="17">
        <v>10</v>
      </c>
      <c r="B14" s="33" t="str">
        <f>HYPERLINK("https://www.geeksforgeeks.org/find-expression-duplicate-parenthesis-not/","Count of duplicate Parentheses")</f>
        <v>Count of duplicate Parentheses</v>
      </c>
      <c r="C14" s="17"/>
      <c r="D14" s="17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 ht="14.5">
      <c r="A15" s="11">
        <v>11</v>
      </c>
      <c r="B15" s="33" t="str">
        <f>HYPERLINK("https://leetcode.com/problems/decode-string/","Decode String")</f>
        <v>Decode String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4.5">
      <c r="A16" s="11">
        <v>12</v>
      </c>
      <c r="B16" s="33" t="str">
        <f>HYPERLINK("https://leetcode.com/problems/minimum-add-to-make-parentheses-valid/","Minimum Add To make Parentheses Valid")</f>
        <v>Minimum Add To make Parentheses Valid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2.5">
      <c r="A17" s="17">
        <v>13</v>
      </c>
      <c r="B17" s="33" t="str">
        <f>HYPERLINK("https://www.geeksforgeeks.org/print-bracket-number/","Print Bracket Number")</f>
        <v>Print Bracket Number</v>
      </c>
      <c r="C17" s="17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spans="1:34" ht="12.5">
      <c r="A18" s="17">
        <v>14</v>
      </c>
      <c r="B18" s="33" t="str">
        <f>HYPERLINK("https://leetcode.com/problems/asteroid-collision/","Asteroid Collision")</f>
        <v>Asteroid Collision</v>
      </c>
      <c r="C18" s="17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</row>
    <row r="19" spans="1:34" ht="14.5">
      <c r="A19" s="17">
        <v>15</v>
      </c>
      <c r="B19" s="33" t="str">
        <f>HYPERLINK("https://leetcode.com/problems/backspace-string-compare/","Backspace String Compare")</f>
        <v>Backspace String Compare</v>
      </c>
      <c r="C19" s="11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spans="1:34" ht="14.5">
      <c r="A20" s="17">
        <v>16</v>
      </c>
      <c r="B20" s="33" t="str">
        <f>HYPERLINK("https://www.geeksforgeeks.org/interesting-method-generate-binary-numbers-1-n/","Print Binary Number")</f>
        <v>Print Binary Number</v>
      </c>
      <c r="C20" s="11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spans="1:34" ht="14.5">
      <c r="A21" s="17">
        <v>17</v>
      </c>
      <c r="B21" s="33" t="str">
        <f>HYPERLINK("https://leetcode.com/problems/score-of-parentheses/","Score Of String")</f>
        <v>Score Of String</v>
      </c>
      <c r="C21" s="11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spans="1:34" ht="14.5">
      <c r="A22" s="17">
        <v>18</v>
      </c>
      <c r="B22" s="33" t="str">
        <f>HYPERLINK("https://leetcode.com/problems/remove-k-digits/","Remove K digits From number")</f>
        <v>Remove K digits From number</v>
      </c>
      <c r="C22" s="11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spans="1:34" ht="14.5">
      <c r="A23" s="17">
        <v>19</v>
      </c>
      <c r="B23" s="33" t="str">
        <f>HYPERLINK("https://leetcode.com/problems/car-fleet/","Car fleet")</f>
        <v>Car fleet</v>
      </c>
      <c r="C23" s="11"/>
      <c r="D23" s="17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 spans="1:34" ht="14.5">
      <c r="A24" s="11">
        <v>20</v>
      </c>
      <c r="B24" s="33" t="str">
        <f>HYPERLINK("https://www.geeksforgeeks.org/first-negative-integer-every-window-size-k/","First negative Integer in k sized window")</f>
        <v>First negative Integer in k sized window</v>
      </c>
      <c r="C24" s="1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 spans="1:34" ht="14.5">
      <c r="A25" s="11">
        <v>21</v>
      </c>
      <c r="B25" s="33" t="str">
        <f>HYPERLINK("https://www.codechef.com/DEC19A/problems/BINADD","Addition")</f>
        <v>Addition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4.5">
      <c r="A26" s="11">
        <v>22</v>
      </c>
      <c r="B26" s="14" t="str">
        <f>HYPERLINK("https://leetcode.com/problems/gas-station/","Gas Station")</f>
        <v>Gas Station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4.5">
      <c r="A27" s="11">
        <v>23</v>
      </c>
      <c r="B27" s="14" t="str">
        <f>HYPERLINK("https://www.geeksforgeeks.org/maximum-sum-of-smallest-and-second-smallest-in-an-array/","Maximum sum of smallest and second smallest")</f>
        <v>Maximum sum of smallest and second smallest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4.5">
      <c r="A28" s="11">
        <v>24</v>
      </c>
      <c r="B28" s="14" t="str">
        <f>HYPERLINK("https://leetcode.com/problems/min-stack/","Min Stack")</f>
        <v>Min Stack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ht="14.5">
      <c r="A29" s="11">
        <v>25</v>
      </c>
      <c r="B29" s="14" t="str">
        <f>HYPERLINK("https://www.geeksforgeeks.org/efficiently-implement-k-stacks-single-array/","K stacks in a single array")</f>
        <v>K stacks in a single array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ht="14.5">
      <c r="A30" s="11">
        <v>26</v>
      </c>
      <c r="B30" s="14" t="str">
        <f>HYPERLINK("https://leetcode.com/problems/validate-stack-sequences/","Validate Stack")</f>
        <v>Validate Stack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4.5">
      <c r="A31" s="11">
        <v>27</v>
      </c>
      <c r="B31" s="14" t="str">
        <f>HYPERLINK("https://www.geeksforgeeks.org/reversing-first-k-elements-queue/","K reverse in a queue")</f>
        <v>K reverse in a queue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2.5">
      <c r="A32" s="17">
        <v>28</v>
      </c>
      <c r="B32" s="17">
        <v>28</v>
      </c>
      <c r="C32" s="17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</row>
    <row r="33" spans="1:34" ht="14.5">
      <c r="A33" s="11">
        <v>29</v>
      </c>
      <c r="B33" s="14" t="str">
        <f>HYPERLINK("https://www.geeksforgeeks.org/find-the-largest-pair-sum-in-an-unsorted-array/","largest Pair sum in unsorted array")</f>
        <v>largest Pair sum in unsorted array</v>
      </c>
      <c r="C33" s="1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2.5">
      <c r="A34" s="19"/>
      <c r="B34" s="10"/>
      <c r="C34" s="17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 spans="1:34" ht="18.5">
      <c r="A35" s="11"/>
      <c r="B35" s="15" t="s">
        <v>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4.5">
      <c r="A36" s="11">
        <v>1</v>
      </c>
      <c r="B36" s="14" t="str">
        <f>HYPERLINK("https://leetcode.com/problems/reverse-linked-list/","reverse LinkedList")</f>
        <v>reverse LinkedList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4.5">
      <c r="A37" s="17">
        <v>2</v>
      </c>
      <c r="B37" s="14" t="str">
        <f>HYPERLINK("https://www.geeksforgeeks.org/reverse-a-list-in-groups-of-given-size/","K reverse")</f>
        <v>K reverse</v>
      </c>
      <c r="C37" s="11"/>
      <c r="D37" s="17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</row>
    <row r="38" spans="1:34" ht="14.5">
      <c r="A38" s="17">
        <v>3</v>
      </c>
      <c r="B38" s="14" t="str">
        <f>HYPERLINK("https://www.geeksforgeeks.org/detect-loop-in-a-linked-list/","Floyd cycle")</f>
        <v>Floyd cycle</v>
      </c>
      <c r="C38" s="11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 spans="1:34" ht="14.5">
      <c r="A39" s="11">
        <v>4</v>
      </c>
      <c r="B39" s="14" t="str">
        <f>HYPERLINK("https://www.geeksforgeeks.org/merge-a-linked-list-into-another-linked-list-at-alternate-positions/","Merge LinkedList")</f>
        <v>Merge LinkedList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4.5">
      <c r="A40" s="11">
        <v>5</v>
      </c>
      <c r="B40" s="14" t="str">
        <f>HYPERLINK("https://www.geeksforgeeks.org/a-linked-list-with-next-and-arbit-pointer/","Clone a linkedlist")</f>
        <v>Clone a linkedlist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4.5">
      <c r="A41" s="11">
        <v>6</v>
      </c>
      <c r="B41" s="14" t="str">
        <f>HYPERLINK("https://www.geeksforgeeks.org/find-modular-node-linked-list/","find modular node")</f>
        <v>find modular node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4.5">
      <c r="A42" s="17">
        <v>7</v>
      </c>
      <c r="B42" s="14" t="str">
        <f>HYPERLINK("https://www.geeksforgeeks.org/remove-duplicates-from-a-sorted-linked-list/","Remove duplicate from sorted")</f>
        <v>Remove duplicate from sorted</v>
      </c>
      <c r="C42" s="17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</row>
    <row r="43" spans="1:34" ht="14.5">
      <c r="A43" s="17">
        <v>8</v>
      </c>
      <c r="B43" s="14" t="str">
        <f>HYPERLINK("https://www.geeksforgeeks.org/write-a-c-function-to-print-the-middle-of-the-linked-list/","Find the middle element")</f>
        <v>Find the middle element</v>
      </c>
      <c r="C43" s="17"/>
      <c r="D43" s="17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</row>
    <row r="44" spans="1:34" ht="14.5">
      <c r="A44" s="17">
        <v>9</v>
      </c>
      <c r="B44" s="14" t="str">
        <f>HYPERLINK("https://www.geeksforgeeks.org/nth-node-from-the-end-of-a-linked-list/","Nth element from end")</f>
        <v>Nth element from end</v>
      </c>
      <c r="C44" s="11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</row>
    <row r="45" spans="1:34" ht="14.5">
      <c r="A45" s="17">
        <v>10</v>
      </c>
      <c r="B45" s="14" t="str">
        <f>HYPERLINK("https://leetcode.com/problems/lru-cache/","LRU Cache")</f>
        <v>LRU Cache</v>
      </c>
      <c r="C45" s="17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</row>
    <row r="46" spans="1:34" ht="14.5">
      <c r="A46" s="11"/>
      <c r="B46" s="34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8">
      <c r="A47" s="17"/>
      <c r="B47" s="16" t="s">
        <v>8</v>
      </c>
      <c r="C47" s="17"/>
      <c r="D47" s="17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</row>
    <row r="48" spans="1:34" ht="14.5">
      <c r="A48" s="17">
        <v>1</v>
      </c>
      <c r="B48" s="14" t="str">
        <f>HYPERLINK("https://leetcode.com/problems/binary-tree-inorder-traversal/","Inorder Traversal")</f>
        <v>Inorder Traversal</v>
      </c>
      <c r="C48" s="13"/>
      <c r="D48" s="17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r="49" spans="1:34" ht="14.5">
      <c r="A49" s="11">
        <v>2</v>
      </c>
      <c r="B49" s="14" t="str">
        <f>HYPERLINK("https://leetcode.com/problems/binary-tree-preorder-traversal/","Preorder Traversal")</f>
        <v>Preorder Traversal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ht="14.5">
      <c r="A50" s="17">
        <v>3</v>
      </c>
      <c r="B50" s="14" t="str">
        <f>HYPERLINK("https://leetcode.com/problems/binary-tree-postorder-traversal/","Postorder Traversal")</f>
        <v>Postorder Traversal</v>
      </c>
      <c r="C50" s="17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r="51" spans="1:34" ht="14.5">
      <c r="A51" s="17">
        <v>4</v>
      </c>
      <c r="B51" s="14" t="str">
        <f>HYPERLINK("https://www.geeksforgeeks.org/print-ancestors-of-a-given-node-in-binary-tree/","Print ancestor of given tree")</f>
        <v>Print ancestor of given tree</v>
      </c>
      <c r="C51" s="11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 spans="1:34" ht="14.5">
      <c r="A52" s="11">
        <v>5</v>
      </c>
      <c r="B52" s="14" t="str">
        <f>HYPERLINK("https://leetcode.com/problems/binary-tree-level-order-traversal/","Binary Tree Level Order")</f>
        <v>Binary Tree Level Order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ht="14.5">
      <c r="A53" s="11">
        <v>6</v>
      </c>
      <c r="B53" s="14" t="str">
        <f>HYPERLINK("https://leetcode.com/problems/average-of-levels-in-binary-tree/","Average of levels")</f>
        <v>Average of levels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ht="14.5">
      <c r="A54" s="17">
        <v>7</v>
      </c>
      <c r="B54" s="14" t="str">
        <f>HYPERLINK("https://leetcode.com/problems/all-nodes-distance-k-in-binary-tree/","All Nodes at distance K")</f>
        <v>All Nodes at distance K</v>
      </c>
      <c r="C54" s="11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</row>
    <row r="55" spans="1:34" ht="14.5">
      <c r="A55" s="17">
        <v>8</v>
      </c>
      <c r="B55" s="14" t="str">
        <f>HYPERLINK("https://www.geeksforgeeks.org/count-bst-nodes-that-are-in-a-given-range/","Count bst in a given range")</f>
        <v>Count bst in a given range</v>
      </c>
      <c r="C55" s="17"/>
      <c r="D55" s="17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</row>
    <row r="56" spans="1:34" ht="14.5">
      <c r="A56" s="11">
        <v>9</v>
      </c>
      <c r="B56" s="14" t="str">
        <f>HYPERLINK("https://leetcode.com/problems/binary-search-tree-to-greater-sum-tree/","Binary search tree to greater sum")</f>
        <v>Binary search tree to greater sum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ht="14.5">
      <c r="A57" s="11">
        <v>10</v>
      </c>
      <c r="B57" s="14" t="str">
        <f>HYPERLINK("https://leetcode.com/problems/binary-tree-cameras/","Binary Tree Cameras")</f>
        <v>Binary Tree Cameras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ht="14.5">
      <c r="A58" s="11">
        <v>11</v>
      </c>
      <c r="B58" s="14" t="str">
        <f>HYPERLINK("https://leetcode.com/problems/binary-tree-maximum-path-sum/","Binary Tree Maximum Path Sum")</f>
        <v>Binary Tree Maximum Path Sum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ht="14.5">
      <c r="A59" s="11">
        <v>12</v>
      </c>
      <c r="B59" s="14" t="str">
        <f>HYPERLINK("https://practice.geeksforgeeks.org/problems/binary-tree-to-bst/1","Binary Tree to BST")</f>
        <v>Binary Tree to BST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ht="14.5">
      <c r="A60" s="11">
        <v>13</v>
      </c>
      <c r="B60" s="14" t="str">
        <f>HYPERLINK("https://leetcode.com/problems/binary-tree-right-side-view/","right side view")</f>
        <v>right side view</v>
      </c>
      <c r="C60" s="1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ht="14.5">
      <c r="A61" s="11">
        <v>14</v>
      </c>
      <c r="B61" s="14" t="str">
        <f>HYPERLINK("https://practice.geeksforgeeks.org/problems/left-view-of-binary-tree/1","Left View")</f>
        <v>Left View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ht="14.5">
      <c r="A62" s="11">
        <v>15</v>
      </c>
      <c r="B62" s="14" t="str">
        <f>HYPERLINK("https://leetcode.com/problems/vertical-order-traversal-of-a-binary-tree/","Vertical order")</f>
        <v>Vertical order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ht="14.5">
      <c r="A63" s="17">
        <v>16</v>
      </c>
      <c r="B63" s="14" t="str">
        <f>HYPERLINK("https://www.geeksforgeeks.org/print-nodes-in-the-top-view-of-binary-tree-set-3/","Top View")</f>
        <v>Top View</v>
      </c>
      <c r="C63" s="17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</row>
    <row r="64" spans="1:34" ht="14.5">
      <c r="A64" s="11">
        <v>17</v>
      </c>
      <c r="B64" s="14" t="str">
        <f>HYPERLINK("https://practice.geeksforgeeks.org/problems/bottom-view-of-binary-tree/1","Bottom View")</f>
        <v>Bottom View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ht="14.5">
      <c r="A65" s="17">
        <v>18</v>
      </c>
      <c r="B65" s="14" t="str">
        <f>HYPERLINK("https://www.geeksforgeeks.org/diagonal-traversal-of-binary-tree/","Diagonal Traversal")</f>
        <v>Diagonal Traversal</v>
      </c>
      <c r="C65" s="17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</row>
    <row r="66" spans="1:34" ht="14.5">
      <c r="A66" s="17">
        <v>19</v>
      </c>
      <c r="B66" s="14" t="str">
        <f>HYPERLINK("https://practice.geeksforgeeks.org/problems/leftmost-and-rightmost-nodes-of-binary-tree/1","leftmost and rightmost node")</f>
        <v>leftmost and rightmost node</v>
      </c>
      <c r="C66" s="11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</row>
    <row r="67" spans="1:34" ht="14.5">
      <c r="A67" s="17">
        <v>20</v>
      </c>
      <c r="B67" s="14" t="str">
        <f>HYPERLINK("https://leetcode.com/problems/kth-smallest-element-in-a-bst/","kth smallest element")</f>
        <v>kth smallest element</v>
      </c>
      <c r="C67" s="17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</row>
    <row r="68" spans="1:34" ht="14.5">
      <c r="A68" s="17">
        <v>21</v>
      </c>
      <c r="B68" s="14" t="str">
        <f>HYPERLINK("https://leetcode.com/problems/binary-tree-tilt/","Binary Tree Tilt")</f>
        <v>Binary Tree Tilt</v>
      </c>
      <c r="C68" s="17"/>
      <c r="D68" s="17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</row>
    <row r="69" spans="1:34" ht="14.5">
      <c r="A69" s="11">
        <v>22</v>
      </c>
      <c r="B69" s="14" t="str">
        <f>HYPERLINK("https://www.geeksforgeeks.org/print-nodes-dont-sibling-binary-tree/","Print all nodes that dont have siblings")</f>
        <v>Print all nodes that dont have siblings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ht="14.5">
      <c r="A70" s="11">
        <v>23</v>
      </c>
      <c r="B70" s="14" t="str">
        <f>HYPERLINK("https://leetcode.com/problems/house-robber-iii/","House robber 3")</f>
        <v>House robber 3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1:34" ht="14.5">
      <c r="A71" s="17">
        <v>24</v>
      </c>
      <c r="B71" s="35" t="str">
        <f>HYPERLINK("https://leetcode.com/problems/boundary-of-binary-tree/","Boundary Traversal")</f>
        <v>Boundary Traversal</v>
      </c>
      <c r="C71" s="18"/>
      <c r="D71" s="18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</row>
    <row r="72" spans="1:34" ht="12.5">
      <c r="A72" s="17"/>
      <c r="B72" s="19"/>
      <c r="C72" s="17"/>
      <c r="D72" s="17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</row>
    <row r="73" spans="1:34" ht="18">
      <c r="A73" s="17"/>
      <c r="B73" s="20" t="s">
        <v>9</v>
      </c>
      <c r="C73" s="17"/>
      <c r="D73" s="17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</row>
    <row r="74" spans="1:34" ht="14.5">
      <c r="A74" s="17">
        <v>1</v>
      </c>
      <c r="B74" s="14" t="str">
        <f>HYPERLINK("https://leetcode.com/problems/lowest-common-ancestor-of-a-binary-search-tree/","Lowest common ancestor in BST")</f>
        <v>Lowest common ancestor in BST</v>
      </c>
      <c r="C74" s="17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</row>
    <row r="75" spans="1:34" ht="14.5">
      <c r="A75" s="11">
        <v>2</v>
      </c>
      <c r="B75" s="14" t="str">
        <f>HYPERLINK("https://practice.geeksforgeeks.org/problems/lowest-common-ancestor-in-a-binary-tree/1","Lowest common ancestor")</f>
        <v>Lowest common ancestor</v>
      </c>
      <c r="C75" s="11"/>
      <c r="D75" s="2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ht="14.5">
      <c r="A76" s="11">
        <v>3</v>
      </c>
      <c r="B76" s="14" t="str">
        <f>HYPERLINK("https://www.spoj.com/problems/RMQSQ/","square root decomposition")</f>
        <v>square root decomposition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ht="14.5">
      <c r="A77" s="11">
        <v>4</v>
      </c>
      <c r="B77" s="14" t="str">
        <f>HYPERLINK("https://leetcode.com/problems/delete-node-in-a-bst/","Delete Node in BST")</f>
        <v>Delete Node in BST</v>
      </c>
      <c r="C77" s="1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9"/>
      <c r="Z77" s="19"/>
      <c r="AA77" s="19"/>
      <c r="AB77" s="19"/>
      <c r="AC77" s="19"/>
      <c r="AD77" s="19"/>
      <c r="AE77" s="19"/>
      <c r="AF77" s="19"/>
      <c r="AG77" s="19"/>
      <c r="AH77" s="19"/>
    </row>
    <row r="78" spans="1:34" ht="14.5">
      <c r="A78" s="11">
        <v>5</v>
      </c>
      <c r="B78" s="14" t="str">
        <f>HYPERLINK("https://leetcode.com/problems/construct-binary-tree-from-preorder-and-inorder-traversal/","Construct from inorder and preorder")</f>
        <v>Construct from inorder and preorder</v>
      </c>
      <c r="C78" s="1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9"/>
      <c r="Z78" s="19"/>
      <c r="AA78" s="19"/>
      <c r="AB78" s="19"/>
      <c r="AC78" s="19"/>
      <c r="AD78" s="19"/>
      <c r="AE78" s="19"/>
      <c r="AF78" s="19"/>
      <c r="AG78" s="19"/>
      <c r="AH78" s="19"/>
    </row>
    <row r="79" spans="1:34" ht="14.5">
      <c r="A79" s="11">
        <v>6</v>
      </c>
      <c r="B79" s="14" t="str">
        <f>HYPERLINK("https://leetcode.com/problems/construct-binary-tree-from-inorder-and-postorder-traversal/","Construct from inorder and postorder")</f>
        <v>Construct from inorder and postorder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ht="14.5">
      <c r="A80" s="11">
        <v>7</v>
      </c>
      <c r="B80" s="14" t="str">
        <f>HYPERLINK("https://www.geeksforgeeks.org/construct-a-binary-search-tree-from-given-postorder/","construct bst using postorder")</f>
        <v>construct bst using postorder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34" ht="14.5">
      <c r="A81" s="17">
        <v>8</v>
      </c>
      <c r="B81" s="14" t="str">
        <f>HYPERLINK("https://www.geeksforgeeks.org/construct-tree-inorder-level-order-traversals/","Inorder and level order")</f>
        <v>Inorder and level order</v>
      </c>
      <c r="C81" s="17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</row>
    <row r="82" spans="1:34" ht="14.5">
      <c r="A82" s="11">
        <v>9</v>
      </c>
      <c r="B82" s="14" t="str">
        <f>HYPERLINK("https://leetcode.com/problems/serialize-and-deserialize-binary-tree/","serialize and deserialise")</f>
        <v>serialize and deserialise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ht="14.5">
      <c r="A83" s="11">
        <v>10</v>
      </c>
      <c r="B83" s="14" t="str">
        <f>HYPERLINK("https://leetcode.com/problems/distribute-coins-in-binary-tree/","Distribute coins in a binary tree")</f>
        <v>Distribute coins in a binary tree</v>
      </c>
      <c r="C83" s="1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9"/>
      <c r="Z83" s="19"/>
      <c r="AA83" s="19"/>
      <c r="AB83" s="19"/>
      <c r="AC83" s="19"/>
      <c r="AD83" s="19"/>
      <c r="AE83" s="19"/>
      <c r="AF83" s="19"/>
      <c r="AG83" s="19"/>
      <c r="AH83" s="19"/>
    </row>
    <row r="84" spans="1:34" ht="14.5">
      <c r="A84" s="17">
        <v>11</v>
      </c>
      <c r="B84" s="14" t="str">
        <f>HYPERLINK("https://leetcode.com/problems/find-duplicate-subtrees/","duplicate subtree in a binary tree")</f>
        <v>duplicate subtree in a binary tree</v>
      </c>
      <c r="C84" s="17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</row>
    <row r="85" spans="1:34" ht="18">
      <c r="A85" s="17"/>
      <c r="B85" s="22" t="s">
        <v>10</v>
      </c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</row>
    <row r="86" spans="1:34" ht="14.5">
      <c r="A86" s="11">
        <v>1</v>
      </c>
      <c r="B86" s="14" t="str">
        <f>HYPERLINK("https://www.geeksforgeeks.org/avl-tree-set-1-insertion/","AVL tree")</f>
        <v>AVL tree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spans="1:34" ht="14.5">
      <c r="A87" s="17">
        <v>2</v>
      </c>
      <c r="B87" s="14" t="str">
        <f>HYPERLINK("https://practice.geeksforgeeks.org/problems/image-multiplication/0","image multiplication")</f>
        <v>image multiplication</v>
      </c>
      <c r="C87" s="17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</row>
    <row r="88" spans="1:34" ht="14">
      <c r="A88" s="17">
        <v>3</v>
      </c>
      <c r="B88" s="23" t="s">
        <v>11</v>
      </c>
      <c r="C88" s="17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</row>
    <row r="89" spans="1:34" ht="14.5">
      <c r="A89" s="17">
        <v>4</v>
      </c>
      <c r="B89" s="14" t="str">
        <f>HYPERLINK("https://www.geeksforgeeks.org/diameter-tree-using-dfs/","diameter of a tree")</f>
        <v>diameter of a tree</v>
      </c>
      <c r="C89" s="13"/>
      <c r="D89" s="17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</row>
    <row r="90" spans="1:34" ht="14.5">
      <c r="A90" s="17">
        <v>5</v>
      </c>
      <c r="B90" s="14" t="str">
        <f>HYPERLINK("https://www.geeksforgeeks.org/kth-smallest-element-in-bst-using-o1-extra-space/","Kth smallest element of BST")</f>
        <v>Kth smallest element of BST</v>
      </c>
      <c r="C90" s="13"/>
      <c r="D90" s="17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</row>
    <row r="91" spans="1:34" ht="14.5">
      <c r="A91" s="17">
        <v>6</v>
      </c>
      <c r="B91" s="14" t="str">
        <f>HYPERLINK("https://www.geeksforgeeks.org/clone-binary-tree-random-pointers/","clone a binary tree with random pointer")</f>
        <v>clone a binary tree with random pointer</v>
      </c>
      <c r="C91" s="17"/>
      <c r="D91" s="17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</row>
    <row r="92" spans="1:34" ht="14.5">
      <c r="A92" s="11">
        <v>7</v>
      </c>
      <c r="B92" s="14" t="str">
        <f>HYPERLINK("https://leetcode.com/problems/flatten-binary-tree-to-linked-list/","Flatten binary tree to linked list")</f>
        <v>Flatten binary tree to linked list</v>
      </c>
      <c r="C92" s="1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</row>
    <row r="93" spans="1:34" ht="14.5">
      <c r="A93" s="11">
        <v>8</v>
      </c>
      <c r="B93" s="14" t="str">
        <f>HYPERLINK("https://www.geeksforgeeks.org/convert-a-binary-tree-to-a-circular-doubly-link-list/","Convert a binary tree to circular doubly linked list")</f>
        <v>Convert a binary tree to circular doubly linked list</v>
      </c>
      <c r="C93" s="1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</row>
    <row r="94" spans="1:34" ht="14.5">
      <c r="A94" s="11">
        <v>9</v>
      </c>
      <c r="B94" s="14" t="str">
        <f>HYPERLINK("https://www.geeksforgeeks.org/in-place-conversion-of-sorted-dll-to-balanced-bst/","Conversion of sorted DLL to BST")</f>
        <v>Conversion of sorted DLL to BST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spans="1:34" ht="14.5">
      <c r="A95" s="11">
        <v>10</v>
      </c>
      <c r="B95" s="14" t="str">
        <f>HYPERLINK("https://www.geeksforgeeks.org/merge-two-balanced-binary-search-trees/","Merge Two BST")</f>
        <v>Merge Two BST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spans="1:34" ht="14.5">
      <c r="A96" s="11">
        <v>11</v>
      </c>
      <c r="B96" s="14" t="str">
        <f>HYPERLINK("https://www.geeksforgeeks.org/count-of-pairs-violating-bst-property/","Pair violating BST property")</f>
        <v>Pair violating BST property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spans="1:34" ht="14.5">
      <c r="A97" s="17">
        <v>12</v>
      </c>
      <c r="B97" s="14" t="str">
        <f>HYPERLINK("https://leetcode.com/problems/flip-binary-tree-to-match-preorder-traversal/","Flip binary tree to match preorder")</f>
        <v>Flip binary tree to match preorder</v>
      </c>
      <c r="C97" s="13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</row>
    <row r="98" spans="1:34" ht="14.5">
      <c r="A98" s="11">
        <v>13</v>
      </c>
      <c r="B98" s="14" t="str">
        <f>HYPERLINK("https://leetcode.com/problems/inorder-successor-in-bst/","inorder succesor")</f>
        <v>inorder succesor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spans="1:34" ht="26.25" customHeight="1">
      <c r="A99" s="17">
        <v>14</v>
      </c>
      <c r="B99" s="14" t="str">
        <f>HYPERLINK("https://leetcode.com/problems/rabbits-in-forest/","Rabbits in forest")</f>
        <v>Rabbits in forest</v>
      </c>
      <c r="C99" s="17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</row>
    <row r="100" spans="1:34" ht="25.5" customHeight="1">
      <c r="A100" s="11"/>
      <c r="B100" s="15" t="s">
        <v>12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spans="1:34" ht="14.5">
      <c r="A101" s="17">
        <v>1</v>
      </c>
      <c r="B101" s="14" t="str">
        <f>HYPERLINK("https://leetcode.com/problems/array-of-doubled-pairs/","Array of doubled Pair")</f>
        <v>Array of doubled Pair</v>
      </c>
      <c r="C101" s="17"/>
      <c r="D101" s="17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</row>
    <row r="102" spans="1:34" ht="14.5">
      <c r="A102" s="11">
        <v>2</v>
      </c>
      <c r="B102" s="14" t="str">
        <f>HYPERLINK("https://www.geeksforgeeks.org/find-the-smallest-window-in-a-string-containing-all-characters-of-another-string/","Find smallest size of string containing all char of other")</f>
        <v>Find smallest size of string containing all char of other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spans="1:34" ht="14.5">
      <c r="A103" s="11">
        <v>3</v>
      </c>
      <c r="B103" s="14" t="str">
        <f>HYPERLINK("https://www.geeksforgeeks.org/maximum-consecutive-ones-or-zeros-in-a-binary-array/","Longest consecutive 1's")</f>
        <v>Longest consecutive 1's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spans="1:34" ht="14.5">
      <c r="A104" s="11">
        <v>4</v>
      </c>
      <c r="B104" s="14" t="str">
        <f>HYPERLINK("https://leetcode.com/problems/subarray-sum-equals-k/","number of subarrays sum exactly k")</f>
        <v>number of subarrays sum exactly k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spans="1:34" ht="14.5">
      <c r="A105" s="17">
        <v>5</v>
      </c>
      <c r="B105" s="14" t="str">
        <f>HYPERLINK("https://www.geeksforgeeks.org/count-sub-arrays-sum-divisible-k/","Subarray sum Divisible by k")</f>
        <v>Subarray sum Divisible by k</v>
      </c>
      <c r="C105" s="13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</row>
    <row r="106" spans="1:34" ht="14.5">
      <c r="A106" s="17">
        <v>6</v>
      </c>
      <c r="B106" s="14" t="str">
        <f>HYPERLINK("https://www.geeksforgeeks.org/length-of-the-longest-substring-without-repeating-characters/","longest substring with unique character")</f>
        <v>longest substring with unique character</v>
      </c>
      <c r="C106" s="11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</row>
    <row r="107" spans="1:34" ht="14.5">
      <c r="A107" s="17">
        <v>7</v>
      </c>
      <c r="B107" s="14" t="str">
        <f>HYPERLINK("https://www.geeksforgeeks.org/count-subarrays-equal-number-1s-0s/","subarray with equal number of 0 and 1")</f>
        <v>subarray with equal number of 0 and 1</v>
      </c>
      <c r="C107" s="17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</row>
    <row r="108" spans="1:34" ht="14.5">
      <c r="A108" s="11">
        <v>8</v>
      </c>
      <c r="B108" s="14" t="str">
        <f>HYPERLINK("https://www.geeksforgeeks.org/substring-equal-number-0-1-2/","Substring with equal 0 1 and 2")</f>
        <v>Substring with equal 0 1 and 2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spans="1:34" ht="14.5">
      <c r="A109" s="11">
        <v>9</v>
      </c>
      <c r="B109" s="14" t="str">
        <f>HYPERLINK("https://www.geeksforgeeks.org/check-if-frequency-of-all-characters-can-become-same-by-one-removal/","same frequency after one removal")</f>
        <v>same frequency after one removal</v>
      </c>
      <c r="C109" s="13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spans="1:34" ht="14.5">
      <c r="A110" s="11">
        <v>10</v>
      </c>
      <c r="B110" s="14" t="str">
        <f>HYPERLINK("https://leetcode.com/problems/k-closest-points-to-origin/","K closest point from origin")</f>
        <v>K closest point from origin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spans="1:34" ht="14.5">
      <c r="A111" s="11">
        <v>11</v>
      </c>
      <c r="B111" s="14" t="str">
        <f>HYPERLINK("https://www.geeksforgeeks.org/check-anagram-string-palindrome-not/","Anagram Pallindrome")</f>
        <v>Anagram Pallindrome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spans="1:34" ht="14.5">
      <c r="A112" s="11">
        <v>12</v>
      </c>
      <c r="B112" s="14" t="str">
        <f>HYPERLINK("https://leetcode.com/problems/minimum-number-of-refueling-stops/","Minimum number of refueling spots")</f>
        <v>Minimum number of refueling spots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spans="1:34" ht="14.5">
      <c r="A113" s="11">
        <v>13</v>
      </c>
      <c r="B113" s="14" t="str">
        <f>HYPERLINK("https://leetcode.com/problems/find-all-anagrams-in-a-string/","Find all anagrams in a string")</f>
        <v>Find all anagrams in a string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spans="1:34" ht="14.5">
      <c r="A114" s="17">
        <v>14</v>
      </c>
      <c r="B114" s="14" t="str">
        <f>HYPERLINK("https://www.geeksforgeeks.org/check-two-strings-k-anagrams-not/","K anagram")</f>
        <v>K anagram</v>
      </c>
      <c r="C114" s="17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</row>
    <row r="115" spans="1:34" ht="14.5">
      <c r="A115" s="11">
        <v>15</v>
      </c>
      <c r="B115" s="14" t="str">
        <f>HYPERLINK("https://www.geeksforgeeks.org/find-smallest-number-whose-digits-multiply-given-number-n/","smallest number whose digit mult to given no.")</f>
        <v>smallest number whose digit mult to given no.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spans="1:34" ht="14.5">
      <c r="A116" s="17">
        <v>16</v>
      </c>
      <c r="B116" s="14" t="str">
        <f>HYPERLINK("https://leetcode.com/problems/group-anagrams/","Group anagram")</f>
        <v>Group anagram</v>
      </c>
      <c r="C116" s="17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</row>
    <row r="117" spans="1:34" ht="14.5">
      <c r="A117" s="11">
        <v>17</v>
      </c>
      <c r="B117" s="14" t="str">
        <f>HYPERLINK("https://www.geeksforgeeks.org/huffman-coding-greedy-algo-3/","Huffman coding")</f>
        <v>Huffman coding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spans="1:34" ht="14.5">
      <c r="A118" s="11">
        <v>18</v>
      </c>
      <c r="B118" s="14" t="str">
        <f>HYPERLINK("https://leetcode.com/problems/isomorphic-strings/","Isomorphic string")</f>
        <v>Isomorphic string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spans="1:34" ht="14.5">
      <c r="A119" s="11">
        <v>19</v>
      </c>
      <c r="B119" s="14" t="str">
        <f>HYPERLINK("https://www.geeksforgeeks.org/check-whether-arithmetic-progression-can-formed-given-array/","Check AP sequence")</f>
        <v>Check AP sequence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spans="1:34" ht="14.5">
      <c r="A120" s="17">
        <v>20</v>
      </c>
      <c r="B120" s="14" t="str">
        <f>HYPERLINK("https://www.geeksforgeeks.org/count-pairs-in-array-whose-sum-is-divisible-by-k/","Count Pair whose sum is divisible by k")</f>
        <v>Count Pair whose sum is divisible by k</v>
      </c>
      <c r="C120" s="17"/>
      <c r="D120" s="24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</row>
    <row r="121" spans="1:34" ht="14.5">
      <c r="A121" s="11">
        <v>21</v>
      </c>
      <c r="B121" s="14" t="str">
        <f>HYPERLINK("https://www.geeksforgeeks.org/smallest-subarray-with-all-occurrences-of-a-most-frequent-element/","smallest subarray with all the occurence of MFE")</f>
        <v>smallest subarray with all the occurence of MFE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spans="1:34" ht="14.5">
      <c r="A122" s="11">
        <v>22</v>
      </c>
      <c r="B122" s="14" t="str">
        <f>HYPERLINK("https://practice.geeksforgeeks.org/problems/morning-assembly/0","Morning Assembly")</f>
        <v>Morning Assembly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spans="1:34" ht="14.5">
      <c r="A123" s="11">
        <v>23</v>
      </c>
      <c r="B123" s="14" t="str">
        <f>HYPERLINK("https://leetcode.com/problems/kth-smallest-element-in-a-sorted-matrix/","Kth smallest element in sorted 2d matrix")</f>
        <v>Kth smallest element in sorted 2d matrix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spans="1:34" ht="14.5">
      <c r="A124" s="17">
        <v>24</v>
      </c>
      <c r="B124" s="35" t="str">
        <f>HYPERLINK("https://leetcode.com/problems/k-th-smallest-prime-fraction/","Kth smallest prime fraction")</f>
        <v>Kth smallest prime fraction</v>
      </c>
      <c r="C124" s="17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</row>
    <row r="125" spans="1:34" ht="14.5">
      <c r="A125" s="11">
        <v>25</v>
      </c>
      <c r="B125" s="14" t="str">
        <f>HYPERLINK("https://leetcode.com/problems/max-points-on-a-line/","Max points on a line")</f>
        <v>Max points on a line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spans="1:34" ht="14.5">
      <c r="A126" s="11">
        <v>26</v>
      </c>
      <c r="B126" s="14" t="str">
        <f>HYPERLINK("https://leetcode.com/problems/brick-wall/","Brick wall")</f>
        <v>Brick wall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spans="1:34" ht="14.5">
      <c r="A127" s="17">
        <v>27</v>
      </c>
      <c r="B127" s="14" t="str">
        <f>HYPERLINK("https://practice.geeksforgeeks.org/problems/array-pair-sum-divisibility-problem/0","Array Pair sum divisibility ")</f>
        <v xml:space="preserve">Array Pair sum divisibility </v>
      </c>
      <c r="C127" s="13"/>
      <c r="D127" s="17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</row>
    <row r="128" spans="1:34" ht="14.5">
      <c r="A128" s="17">
        <v>28</v>
      </c>
      <c r="B128" s="14" t="str">
        <f>HYPERLINK("https://practice.geeksforgeeks.org/problems/a-simple-fraction/0","A simple fraction")</f>
        <v>A simple fraction</v>
      </c>
      <c r="C128" s="13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</row>
    <row r="129" spans="1:34" ht="14.5">
      <c r="A129" s="17">
        <v>29</v>
      </c>
      <c r="B129" s="14" t="str">
        <f>HYPERLINK("https://leetcode.com/problems/grid-illumination/","Grid illumination")</f>
        <v>Grid illumination</v>
      </c>
      <c r="C129" s="11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</row>
    <row r="130" spans="1:34" ht="14.5">
      <c r="A130" s="11">
        <v>30</v>
      </c>
      <c r="B130" s="14" t="str">
        <f>HYPERLINK("https://leetcode.com/problems/insert-delete-getrandom-o1/","Insert Delete GetRandom O(1)")</f>
        <v>Insert Delete GetRandom O(1)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spans="1:34" ht="14.5">
      <c r="A131" s="11">
        <v>31</v>
      </c>
      <c r="B131" s="14" t="str">
        <f>HYPERLINK("https://www.geeksforgeeks.org/count-substrings-binary-string-containing-k-ones/","Count of substring with k 1")</f>
        <v>Count of substring with k 1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spans="1:34" ht="14.5">
      <c r="A132" s="11">
        <v>32</v>
      </c>
      <c r="B132" s="14" t="str">
        <f>HYPERLINK("https://practice.geeksforgeeks.org/problems/incomplete-array/0","Incomplete array")</f>
        <v>Incomplete array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spans="1:34" ht="14.5">
      <c r="A133" s="11">
        <v>33</v>
      </c>
      <c r="B133" s="25" t="s">
        <v>13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spans="1:34" ht="14.5">
      <c r="A134" s="11">
        <v>34</v>
      </c>
      <c r="B134" s="25" t="s">
        <v>14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spans="1:34" ht="14.5">
      <c r="A135" s="11">
        <v>35</v>
      </c>
      <c r="B135" s="25" t="str">
        <f>HYPERLINK("https://www.codechef.com/COOK103B/problems/MAXREMOV","Max range query")</f>
        <v>Max range query</v>
      </c>
      <c r="C135" s="13"/>
      <c r="D135" s="11"/>
      <c r="E135" s="11"/>
      <c r="F135" s="11"/>
      <c r="G135" s="11"/>
      <c r="H135" s="11"/>
      <c r="I135" s="11"/>
      <c r="J135" s="11"/>
      <c r="K135" s="11"/>
      <c r="L135" s="11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</row>
    <row r="136" spans="1:34" ht="14.5">
      <c r="A136" s="17">
        <v>36</v>
      </c>
      <c r="B136" s="25" t="s">
        <v>15</v>
      </c>
      <c r="C136" s="17"/>
      <c r="D136" s="17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</row>
    <row r="137" spans="1:34" ht="14.5">
      <c r="A137" s="17">
        <v>37</v>
      </c>
      <c r="B137" s="25" t="s">
        <v>16</v>
      </c>
      <c r="C137" s="17"/>
      <c r="D137" s="17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</row>
    <row r="138" spans="1:34" ht="14.5">
      <c r="A138" s="17">
        <v>38</v>
      </c>
      <c r="B138" s="25" t="s">
        <v>17</v>
      </c>
      <c r="C138" s="17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</row>
    <row r="139" spans="1:34" ht="14.5">
      <c r="A139" s="17">
        <v>39</v>
      </c>
      <c r="B139" s="25" t="str">
        <f>HYPERLINK("https://leetcode.com/problems/maximum-subarray/","maximum subarray")</f>
        <v>maximum subarray</v>
      </c>
      <c r="C139" s="17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</row>
    <row r="140" spans="1:34" ht="14.5">
      <c r="A140" s="11">
        <v>40</v>
      </c>
      <c r="B140" s="25" t="str">
        <f>HYPERLINK("https://www.codechef.com/JAN18/problems/KCON","K-CON")</f>
        <v>K-CON</v>
      </c>
      <c r="C140" s="13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spans="1:34" ht="14.5">
      <c r="A141" s="11">
        <v>41</v>
      </c>
      <c r="B141" s="25" t="s">
        <v>18</v>
      </c>
      <c r="C141" s="13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</row>
    <row r="142" spans="1:34" ht="14.5">
      <c r="A142" s="11">
        <v>42</v>
      </c>
      <c r="B142" s="25" t="s">
        <v>19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spans="1:34" ht="14.5">
      <c r="A143" s="11">
        <v>43</v>
      </c>
      <c r="B143" s="14" t="str">
        <f>HYPERLINK("https://leetcode.com/problems/x-of-a-kind-in-a-deck-of-cards/","X of akind in a deck")</f>
        <v>X of akind in a deck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spans="1:34" ht="14.5">
      <c r="A144" s="11">
        <v>44</v>
      </c>
      <c r="B144" s="14" t="str">
        <f>HYPERLINK("https://practice.geeksforgeeks.org/problems/merge-k-sorted-arrays/1","merge k sorted array")</f>
        <v>merge k sorted array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spans="1:34" ht="14.5">
      <c r="A145" s="11">
        <v>45</v>
      </c>
      <c r="B145" s="14" t="str">
        <f>HYPERLINK("https://leetcode.com/problems/grid-illumination/","Grid illumination")</f>
        <v>Grid illumination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spans="1:34" ht="14.5">
      <c r="A146" s="11">
        <v>46</v>
      </c>
      <c r="B146" s="14" t="str">
        <f>HYPERLINK("https://www.geeksforgeeks.org/k-th-smallest-element-removing-integers-natural-numbers/","Kth smallest after removing natural numbers")</f>
        <v>Kth smallest after removing natural numbers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 spans="1:34" ht="14.5">
      <c r="A147" s="11">
        <v>47</v>
      </c>
      <c r="B147" s="14" t="str">
        <f>HYPERLINK("https://www.geeksforgeeks.org/rearrange-characters-string-no-two-adjacent/","rearrange character string such that no two are same")</f>
        <v>rearrange character string such that no two are same</v>
      </c>
      <c r="C147" s="13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spans="1:34" ht="14.5">
      <c r="A148" s="11">
        <v>48</v>
      </c>
      <c r="B148" s="14" t="str">
        <f>HYPERLINK("https://leetcode.com/problems/longest-consecutive-sequence/","Longest consecutive sequence")</f>
        <v>Longest consecutive sequence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49" spans="1:34" ht="14.5">
      <c r="A149" s="17">
        <v>49</v>
      </c>
      <c r="B149" s="14" t="str">
        <f>HYPERLINK("https://www.geeksforgeeks.org/length-largest-subarray-contiguous-elements-set-2/","length of largest subarray with continuous element")</f>
        <v>length of largest subarray with continuous element</v>
      </c>
      <c r="C149" s="17"/>
      <c r="D149" s="17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</row>
    <row r="150" spans="1:34" ht="14.5">
      <c r="A150" s="17">
        <v>50</v>
      </c>
      <c r="B150" s="14" t="str">
        <f>HYPERLINK("https://www.geeksforgeeks.org/length-largest-subarray-contiguous-elements-set-2/","length of largest subarray with cont element 2")</f>
        <v>length of largest subarray with cont element 2</v>
      </c>
      <c r="C150" s="17"/>
      <c r="D150" s="17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</row>
    <row r="151" spans="1:34" ht="14.5">
      <c r="A151" s="17">
        <v>51</v>
      </c>
      <c r="B151" s="14" t="str">
        <f>HYPERLINK("https://leetcode.com/problems/find-anagram-mappings/","Anagram mapping")</f>
        <v>Anagram mapping</v>
      </c>
      <c r="C151" s="17"/>
      <c r="D151" s="17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</row>
    <row r="152" spans="1:34" ht="14.5">
      <c r="A152" s="11">
        <v>52</v>
      </c>
      <c r="B152" s="14" t="str">
        <f>HYPERLINK("https://leetcode.com/problems/employee-free-time/","Employee Free time")</f>
        <v>Employee Free time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</row>
    <row r="153" spans="1:34" ht="14.5">
      <c r="A153" s="11">
        <v>53</v>
      </c>
      <c r="B153" s="14" t="str">
        <f>HYPERLINK("https://leetcode.com/problems/line-reflection/","Line reflection")</f>
        <v>Line reflection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</row>
    <row r="154" spans="1:34" ht="14.5">
      <c r="A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</row>
    <row r="155" spans="1:34" ht="18.5">
      <c r="A155" s="11"/>
      <c r="B155" s="26" t="s">
        <v>20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 spans="1:34" ht="12.5">
      <c r="A156" s="17"/>
      <c r="B156" s="19"/>
      <c r="C156" s="17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</row>
    <row r="157" spans="1:34" ht="14.5">
      <c r="A157" s="11">
        <v>1</v>
      </c>
      <c r="B157" s="14" t="str">
        <f>HYPERLINK("https://www.geeksforgeeks.org/binary-heap/","Binary heap")</f>
        <v>Binary heap</v>
      </c>
      <c r="C157" s="13"/>
      <c r="D157" s="11"/>
      <c r="E157" s="11"/>
      <c r="F157" s="11"/>
      <c r="G157" s="11"/>
      <c r="H157" s="11"/>
      <c r="I157" s="11"/>
      <c r="J157" s="11"/>
      <c r="K157" s="11"/>
      <c r="L157" s="11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</row>
    <row r="158" spans="1:34" ht="14.5">
      <c r="A158" s="11">
        <v>2</v>
      </c>
      <c r="B158" s="14" t="str">
        <f>HYPERLINK("https://www.geeksforgeeks.org/building-heap-from-array/","Build heap from array")</f>
        <v>Build heap from array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</row>
    <row r="159" spans="1:34" ht="14.5">
      <c r="A159" s="11">
        <v>3</v>
      </c>
      <c r="B159" s="14" t="str">
        <f>HYPERLINK("https://leetcode.com/problems/island-perimeter/","Island perimeter")</f>
        <v>Island perimeter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 spans="1:34" ht="14.5">
      <c r="A160" s="17">
        <v>4</v>
      </c>
      <c r="B160" s="14" t="str">
        <f>HYPERLINK("https://leetcode.com/problems/the-skyline-problem/","skyline problem")</f>
        <v>skyline problem</v>
      </c>
      <c r="C160" s="11"/>
      <c r="D160" s="17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</row>
    <row r="161" spans="1:34" ht="14.5">
      <c r="A161" s="17">
        <v>5</v>
      </c>
      <c r="B161" s="14" t="str">
        <f>HYPERLINK("https://practice.geeksforgeeks.org/problems/pairs-of-non-coinciding-points/0","Pairs of coinciding points")</f>
        <v>Pairs of coinciding points</v>
      </c>
      <c r="C161" s="17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</row>
    <row r="162" spans="1:34" ht="14.5">
      <c r="A162" s="11">
        <v>6</v>
      </c>
      <c r="B162" s="14" t="str">
        <f>HYPERLINK("https://leetcode.com/problems/trapping-rain-water/","trapping rain water")</f>
        <v>trapping rain water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</row>
    <row r="163" spans="1:34" ht="14.5">
      <c r="A163" s="11">
        <v>7</v>
      </c>
      <c r="B163" s="25" t="s">
        <v>21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 spans="1:34" ht="14.5">
      <c r="A164" s="11">
        <v>8</v>
      </c>
      <c r="B164" s="14" t="str">
        <f>HYPERLINK("https://www.geeksforgeeks.org/nearly-sorted-algorithm/","Sort a nearly sorted array")</f>
        <v>Sort a nearly sorted array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</row>
    <row r="165" spans="1:34" ht="14.5">
      <c r="A165" s="11">
        <v>9</v>
      </c>
      <c r="B165" s="14" t="str">
        <f>HYPERLINK("https://leetcode.com/problems/bulb-switcher/","bulb switcher")</f>
        <v>bulb switcher</v>
      </c>
      <c r="C165" s="13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</row>
    <row r="166" spans="1:34" ht="14.5">
      <c r="A166" s="11">
        <v>10</v>
      </c>
      <c r="B166" s="14" t="str">
        <f>HYPERLINK("https://leetcode.com/problems/maximum-frequency-stack/","max frequency stack")</f>
        <v>max frequency stack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</row>
    <row r="167" spans="1:34" ht="14.5">
      <c r="A167" s="11">
        <v>11</v>
      </c>
      <c r="B167" s="14" t="str">
        <f>HYPERLINK("https://leetcode.com/problems/sliding-window-maximum/","Sliding window maximum")</f>
        <v>Sliding window maximum</v>
      </c>
      <c r="C167" s="13"/>
      <c r="D167" s="11"/>
      <c r="E167" s="11"/>
      <c r="F167" s="11"/>
      <c r="G167" s="11"/>
      <c r="H167" s="11"/>
      <c r="I167" s="11"/>
      <c r="J167" s="11"/>
      <c r="K167" s="11"/>
      <c r="L167" s="11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</row>
    <row r="168" spans="1:34" ht="14.5">
      <c r="A168" s="11">
        <v>12</v>
      </c>
      <c r="B168" s="14" t="str">
        <f>HYPERLINK("https://leetcode.com/problems/swim-in-rising-water/","Swim in rising water")</f>
        <v>Swim in rising water</v>
      </c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 spans="1:34" ht="14.5">
      <c r="A169" s="11">
        <v>13</v>
      </c>
      <c r="B169" s="14" t="str">
        <f>HYPERLINK("https://www.geeksforgeeks.org/heap-sort/","Heap sort")</f>
        <v>Heap sort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 spans="1:34" ht="14.5">
      <c r="A170" s="11">
        <v>14</v>
      </c>
      <c r="B170" s="25" t="s">
        <v>22</v>
      </c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 spans="1:34" ht="14.5">
      <c r="A171" s="17">
        <v>15</v>
      </c>
      <c r="B171" s="14" t="str">
        <f>HYPERLINK("https://leetcode.com/problems/k-empty-slots/","K empty slots")</f>
        <v>K empty slots</v>
      </c>
      <c r="C171" s="17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</row>
    <row r="172" spans="1:34" ht="12.5">
      <c r="A172" s="17">
        <v>16</v>
      </c>
      <c r="C172" s="17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</row>
    <row r="173" spans="1:34" ht="18.5">
      <c r="A173" s="11">
        <v>17</v>
      </c>
      <c r="B173" s="26" t="s">
        <v>23</v>
      </c>
      <c r="C173" s="13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</row>
    <row r="174" spans="1:34" ht="14.5">
      <c r="A174" s="11">
        <v>18</v>
      </c>
      <c r="B174" s="36"/>
      <c r="C174" s="13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 spans="1:34" ht="14.5">
      <c r="A175" s="11">
        <v>19</v>
      </c>
      <c r="B175" s="25" t="str">
        <f>HYPERLINK("https://www.geeksforgeeks.org/sieve-of-eratosthenes/","Sieve of Eratosthenes")</f>
        <v>Sieve of Eratosthenes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</row>
    <row r="176" spans="1:34" ht="14.5">
      <c r="A176" s="11">
        <v>20</v>
      </c>
      <c r="B176" s="25" t="str">
        <f>HYPERLINK("https://www.spoj.com/problems/PRIME1/cstart=10","Segmented sieve")</f>
        <v>Segmented sieve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</row>
    <row r="177" spans="1:34" ht="14.5">
      <c r="A177" s="11">
        <v>21</v>
      </c>
      <c r="B177" s="25" t="s">
        <v>24</v>
      </c>
      <c r="C177" s="13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</row>
    <row r="178" spans="1:34" ht="14.5">
      <c r="A178" s="11">
        <v>22</v>
      </c>
      <c r="B178" s="27" t="s">
        <v>25</v>
      </c>
      <c r="C178" s="13"/>
      <c r="D178" s="11"/>
      <c r="E178" s="11"/>
      <c r="F178" s="11"/>
      <c r="G178" s="11"/>
      <c r="H178" s="11"/>
      <c r="I178" s="11"/>
      <c r="J178" s="11"/>
      <c r="K178" s="11"/>
      <c r="L178" s="11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</row>
    <row r="179" spans="1:34" ht="14.5">
      <c r="A179" s="17">
        <v>23</v>
      </c>
      <c r="B179" s="25" t="s">
        <v>26</v>
      </c>
      <c r="C179" s="11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</row>
    <row r="180" spans="1:34" ht="14.5">
      <c r="A180" s="17">
        <v>24</v>
      </c>
      <c r="B180" s="25" t="s">
        <v>27</v>
      </c>
      <c r="C180" s="11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</row>
    <row r="181" spans="1:34" ht="14.5">
      <c r="A181" s="11"/>
      <c r="B181" s="36"/>
      <c r="C181" s="13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</row>
    <row r="182" spans="1:34" ht="18">
      <c r="A182" s="19"/>
      <c r="B182" s="9" t="s">
        <v>28</v>
      </c>
      <c r="C182" s="17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</row>
    <row r="183" spans="1:34" ht="14.5">
      <c r="A183" s="11"/>
      <c r="B183" s="36"/>
      <c r="C183" s="13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spans="1:34" ht="14.5">
      <c r="A184" s="17">
        <v>1</v>
      </c>
      <c r="B184" s="25" t="str">
        <f>HYPERLINK("https://www.geeksforgeeks.org/segregate-0s-and-1s-in-an-array-by-traversing-array-once/","Segregate 0 and 1")</f>
        <v>Segregate 0 and 1</v>
      </c>
      <c r="C184" s="17"/>
      <c r="D184" s="17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</row>
    <row r="185" spans="1:34" ht="14.5">
      <c r="A185" s="17">
        <v>2</v>
      </c>
      <c r="B185" s="25" t="str">
        <f>HYPERLINK("https://www.geeksforgeeks.org/sort-an-array-of-0s-1s-and-2s/","Segregate 0-1-2")</f>
        <v>Segregate 0-1-2</v>
      </c>
      <c r="C185" s="13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</row>
    <row r="186" spans="1:34" ht="14.5">
      <c r="A186" s="17">
        <v>3</v>
      </c>
      <c r="B186" s="25" t="s">
        <v>29</v>
      </c>
      <c r="C186" s="17"/>
      <c r="D186" s="17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</row>
    <row r="187" spans="1:34" ht="14.5">
      <c r="A187" s="11">
        <v>4</v>
      </c>
      <c r="B187" s="25" t="str">
        <f>HYPERLINK("https://www.geeksforgeeks.org/find-the-number-of-jumps-to-reach-x-in-the-number-line-from-zero/","MIn Jump required with +i or -i allowed")</f>
        <v>MIn Jump required with +i or -i allowed</v>
      </c>
      <c r="C187" s="13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 spans="1:34" ht="14.5">
      <c r="A188" s="11">
        <v>5</v>
      </c>
      <c r="B188" s="33" t="str">
        <f>HYPERLINK("https://leetcode.com/problems/max-chunks-to-make-sorted/","Max chunks to make sorted")</f>
        <v>Max chunks to make sorted</v>
      </c>
      <c r="C188" s="13"/>
      <c r="D188" s="11"/>
      <c r="E188" s="11"/>
      <c r="F188" s="11"/>
      <c r="G188" s="11"/>
      <c r="H188" s="11"/>
      <c r="I188" s="11"/>
      <c r="J188" s="11"/>
      <c r="K188" s="11"/>
      <c r="L188" s="11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</row>
    <row r="189" spans="1:34" ht="14.5">
      <c r="A189" s="17">
        <v>6</v>
      </c>
      <c r="B189" s="25" t="s">
        <v>30</v>
      </c>
      <c r="C189" s="17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</row>
    <row r="190" spans="1:34" ht="14.5">
      <c r="A190" s="11">
        <v>7</v>
      </c>
      <c r="B190" s="25" t="str">
        <f>HYPERLINK("https://www.geeksforgeeks.org/given-an-array-a-and-a-number-x-check-for-pair-in-a-with-sum-as-x/","Two Sum")</f>
        <v>Two Sum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spans="1:34" ht="14.5">
      <c r="A191" s="11">
        <v>8</v>
      </c>
      <c r="B191" s="25" t="str">
        <f>HYPERLINK("https://www.geeksforgeeks.org/find-a-pair-with-the-given-difference/","Two Difference")</f>
        <v>Two Difference</v>
      </c>
      <c r="C191" s="13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</row>
    <row r="192" spans="1:34" ht="14.5">
      <c r="A192" s="11">
        <v>9</v>
      </c>
      <c r="B192" s="25" t="str">
        <f>HYPERLINK("https://www.geeksforgeeks.org/longest-prefix-also-suffix/","LPS")</f>
        <v>LPS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 spans="1:34" ht="14.5">
      <c r="A193" s="11">
        <v>10</v>
      </c>
      <c r="B193" s="25" t="s">
        <v>31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 spans="1:34" ht="14.5">
      <c r="A194" s="11">
        <v>11</v>
      </c>
      <c r="B194" s="25" t="s">
        <v>32</v>
      </c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 spans="1:34" ht="14.5">
      <c r="A195" s="17">
        <v>12</v>
      </c>
      <c r="B195" s="37" t="str">
        <f>HYPERLINK("https://www.geeksforgeeks.org/minimum-number-platforms-required-railwaybus-station/","Min No. of Platform")</f>
        <v>Min No. of Platform</v>
      </c>
      <c r="C195" s="17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</row>
    <row r="196" spans="1:34" ht="14.5">
      <c r="A196" s="17">
        <v>13</v>
      </c>
      <c r="B196" s="25" t="s">
        <v>33</v>
      </c>
      <c r="C196" s="28"/>
      <c r="D196" s="19"/>
      <c r="E196" s="19"/>
      <c r="F196" s="17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</row>
    <row r="197" spans="1:34" ht="14.5">
      <c r="A197" s="11">
        <v>14</v>
      </c>
      <c r="B197" s="25" t="s">
        <v>34</v>
      </c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 spans="1:34" ht="14.5">
      <c r="A198" s="17">
        <v>15</v>
      </c>
      <c r="B198" s="25" t="s">
        <v>35</v>
      </c>
      <c r="C198" s="17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</row>
    <row r="199" spans="1:34" ht="14.5">
      <c r="A199" s="17">
        <v>16</v>
      </c>
      <c r="B199" s="25" t="str">
        <f>HYPERLINK("https://leetcode.com/problems/max-consecutive-ones-iii/","max consecutive ones 3")</f>
        <v>max consecutive ones 3</v>
      </c>
      <c r="C199" s="11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</row>
    <row r="200" spans="1:34" ht="14.5">
      <c r="A200" s="11">
        <v>17</v>
      </c>
      <c r="B200" s="14" t="str">
        <f>HYPERLINK("https://leetcode.com/problems/majority-element/","majority element")</f>
        <v>majority element</v>
      </c>
      <c r="C200" s="13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 spans="1:34" ht="14.5">
      <c r="A201" s="11">
        <v>18</v>
      </c>
      <c r="B201" s="14" t="str">
        <f>HYPERLINK("https://leetcode.com/problems/majority-element-ii/","majority element 2")</f>
        <v>majority element 2</v>
      </c>
      <c r="C201" s="13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 spans="1:34" ht="14.5">
      <c r="A202" s="11">
        <v>19</v>
      </c>
      <c r="B202" s="14" t="str">
        <f>HYPERLINK("geeksforgeeks.org/given-an-array-of-of-size-n-finds-all-the-elements-that-appear-more-than-nk-times/","majority element general")</f>
        <v>majority element general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spans="1:34" ht="14.5">
      <c r="A203" s="17">
        <v>20</v>
      </c>
      <c r="B203" s="14" t="str">
        <f>HYPERLINK("https://leetcode.com/problems/reverse-vowels-of-a-string/","Reverse vowels of a string")</f>
        <v>Reverse vowels of a string</v>
      </c>
      <c r="C203" s="17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</row>
    <row r="204" spans="1:34" ht="14.5">
      <c r="A204" s="17">
        <v>21</v>
      </c>
      <c r="B204" s="14" t="str">
        <f>HYPERLINK("https://leetcode.com/problems/first-missing-positive/","First missing positive")</f>
        <v>First missing positive</v>
      </c>
      <c r="C204" s="17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</row>
    <row r="205" spans="1:34" ht="14.5">
      <c r="A205" s="17">
        <v>22</v>
      </c>
      <c r="B205" s="14" t="str">
        <f>HYPERLINK("https://leetcode.com/problems/push-dominoes/","push dominoes")</f>
        <v>push dominoes</v>
      </c>
      <c r="C205" s="13"/>
      <c r="D205" s="17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</row>
    <row r="206" spans="1:34" ht="14.5">
      <c r="A206" s="17">
        <v>23</v>
      </c>
      <c r="B206" s="14" t="str">
        <f>HYPERLINK("https://leetcode.com/problems/moving-stones-until-consecutive-ii/","moving stones until consecutive 2")</f>
        <v>moving stones until consecutive 2</v>
      </c>
      <c r="C206" s="13"/>
      <c r="D206" s="17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</row>
    <row r="207" spans="1:34" ht="14.5">
      <c r="A207" s="17">
        <v>24</v>
      </c>
      <c r="B207" s="25" t="str">
        <f>HYPERLINK("https://leetcode.com/problems/maximum-product-of-three-numbers/","max product of 3 numbers")</f>
        <v>max product of 3 numbers</v>
      </c>
      <c r="C207" s="17"/>
      <c r="D207" s="17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</row>
    <row r="208" spans="1:34" ht="14.5">
      <c r="A208" s="11">
        <v>25</v>
      </c>
      <c r="B208" s="25" t="str">
        <f>HYPERLINK("https://leetcode.com/problems/largest-number-at-least-twice-of-others/","largest number atleast twice of others")</f>
        <v>largest number atleast twice of others</v>
      </c>
      <c r="C208" s="13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</row>
    <row r="209" spans="1:34" ht="14.5">
      <c r="A209" s="17">
        <v>26</v>
      </c>
      <c r="B209" s="25" t="str">
        <f>HYPERLINK("https://leetcode.com/problems/maximum-product-subarray/","maximum product subarray")</f>
        <v>maximum product subarray</v>
      </c>
      <c r="C209" s="17"/>
      <c r="D209" s="17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</row>
    <row r="210" spans="1:34" ht="14.5">
      <c r="A210" s="11">
        <v>27</v>
      </c>
      <c r="B210" s="14" t="str">
        <f>HYPERLINK("https://leetcode.com/problems/rotate-image/","rotate image")</f>
        <v>rotate image</v>
      </c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</row>
    <row r="211" spans="1:34" ht="14.5">
      <c r="A211" s="17">
        <v>28</v>
      </c>
      <c r="B211" s="25" t="str">
        <f>HYPERLINK("https://leetcode.com/problems/number-of-subarrays-with-bounded-maximum/","number of subarrays with bounded maximum")</f>
        <v>number of subarrays with bounded maximum</v>
      </c>
      <c r="C211" s="17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</row>
    <row r="212" spans="1:34" ht="14.5">
      <c r="A212" s="17">
        <v>29</v>
      </c>
      <c r="B212" s="25" t="str">
        <f>HYPERLINK("https://leetcode.com/problems/partition-labels/","partition labels")</f>
        <v>partition labels</v>
      </c>
      <c r="C212" s="17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</row>
    <row r="213" spans="1:34" ht="14.5">
      <c r="A213" s="11">
        <v>30</v>
      </c>
      <c r="B213" s="25" t="str">
        <f>HYPERLINK("https://leetcode.com/problems/global-and-local-inversions/","global and local inversions")</f>
        <v>global and local inversions</v>
      </c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 spans="1:34" ht="14.5">
      <c r="A214" s="13">
        <v>31</v>
      </c>
      <c r="B214" s="25" t="str">
        <f>HYPERLINK("https://leetcode.com/problems/partition-array-into-disjoint-intervals/","partition array into disjoint intervals")</f>
        <v>partition array into disjoint intervals</v>
      </c>
      <c r="C214" s="13"/>
      <c r="D214" s="13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</row>
    <row r="215" spans="1:34" ht="14.5">
      <c r="A215" s="11">
        <v>32</v>
      </c>
      <c r="B215" s="25" t="str">
        <f>HYPERLINK("https://leetcode.com/problems/valid-palindrome-ii/","valid pallindrome 2")</f>
        <v>valid pallindrome 2</v>
      </c>
      <c r="C215" s="13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</row>
    <row r="216" spans="1:34" ht="14.5">
      <c r="A216" s="11">
        <v>33</v>
      </c>
      <c r="B216" s="14" t="str">
        <f>HYPERLINK("https://leetcode.com/problems/consecutive-numbers-sum/","consecutive number sum")</f>
        <v>consecutive number sum</v>
      </c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</row>
    <row r="217" spans="1:34" ht="14.5">
      <c r="A217" s="11">
        <v>34</v>
      </c>
      <c r="B217" s="25" t="str">
        <f>HYPERLINK("https://leetcode.com/problems/minimum-domino-rotations-for-equal-row/","minimum domino rotation for equal row")</f>
        <v>minimum domino rotation for equal row</v>
      </c>
      <c r="C217" s="13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 spans="1:34" ht="14.5">
      <c r="A218" s="17">
        <v>35</v>
      </c>
      <c r="B218" s="25" t="str">
        <f>HYPERLINK("https://leetcode.com/problems/multiply-strings/","multiply strings")</f>
        <v>multiply strings</v>
      </c>
      <c r="C218" s="17"/>
      <c r="D218" s="17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</row>
    <row r="219" spans="1:34" ht="14.5">
      <c r="A219" s="11">
        <v>36</v>
      </c>
      <c r="B219" s="14" t="str">
        <f>HYPERLINK("https://leetcode.com/problems/smallest-range-covering-elements-from-k-lists/","smallest range from k lists")</f>
        <v>smallest range from k lists</v>
      </c>
      <c r="C219" s="13"/>
      <c r="D219" s="11"/>
      <c r="E219" s="11"/>
      <c r="F219" s="11"/>
      <c r="G219" s="11"/>
      <c r="H219" s="11"/>
      <c r="I219" s="11"/>
      <c r="J219" s="11"/>
      <c r="K219" s="11"/>
      <c r="L219" s="11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</row>
    <row r="220" spans="1:34" ht="14.5">
      <c r="A220" s="17">
        <v>37</v>
      </c>
      <c r="B220" s="25" t="str">
        <f>HYPERLINK("https://leetcode.com/problems/pascals-triangle-ii/","pascal triangle 2")</f>
        <v>pascal triangle 2</v>
      </c>
      <c r="C220" s="17"/>
      <c r="D220" s="17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</row>
    <row r="221" spans="1:34" ht="14.5">
      <c r="A221" s="17">
        <v>38</v>
      </c>
      <c r="B221" s="25" t="str">
        <f>HYPERLINK("https://leetcode.com/problems/maximum-sum-of-two-non-overlapping-subarrays/","max sum of two non overlapping subarrays")</f>
        <v>max sum of two non overlapping subarrays</v>
      </c>
      <c r="C221" s="17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</row>
    <row r="222" spans="1:34" ht="14.5">
      <c r="A222" s="11">
        <v>39</v>
      </c>
      <c r="B222" s="25" t="str">
        <f>HYPERLINK("https://leetcode.com/problems/maximize-distance-to-closest-person/","maximize distance to closest person")</f>
        <v>maximize distance to closest person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</row>
    <row r="223" spans="1:34" ht="14.5">
      <c r="A223" s="11">
        <v>40</v>
      </c>
      <c r="B223" s="14" t="str">
        <f>HYPERLINK("https://leetcode.com/problems/subarrays-with-k-different-integers/","Subarrays with k different integers")</f>
        <v>Subarrays with k different integers</v>
      </c>
      <c r="C223" s="13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</row>
    <row r="224" spans="1:34" ht="14.5">
      <c r="A224" s="13">
        <v>41</v>
      </c>
      <c r="B224" s="25" t="str">
        <f>HYPERLINK("https://www.codechef.com/problems/IOC","Icing on cake")</f>
        <v>Icing on cake</v>
      </c>
      <c r="C224" s="13"/>
      <c r="D224" s="13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</row>
    <row r="225" spans="1:34" ht="14.5">
      <c r="A225" s="11">
        <v>42</v>
      </c>
      <c r="B225" s="14" t="str">
        <f>HYPERLINK("https://leetcode.com/problems/search-in-rotated-sorted-array/","search in rotated sorted array")</f>
        <v>search in rotated sorted array</v>
      </c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</row>
    <row r="226" spans="1:34" ht="14.5">
      <c r="A226" s="11">
        <v>43</v>
      </c>
      <c r="B226" s="25" t="str">
        <f>HYPERLINK("https://leetcode.com/problems/split-array-largest-sum/","split array largest sum")</f>
        <v>split array largest sum</v>
      </c>
      <c r="C226" s="13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</row>
    <row r="227" spans="1:34" ht="12.5">
      <c r="A227" s="17">
        <v>44</v>
      </c>
      <c r="B227" s="38" t="str">
        <f>HYPERLINK("https://www.geeksforgeeks.org/counting-sort/","counting sort")</f>
        <v>counting sort</v>
      </c>
      <c r="C227" s="17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</row>
    <row r="228" spans="1:34" ht="14.5">
      <c r="A228" s="11">
        <v>45</v>
      </c>
      <c r="B228" s="14" t="str">
        <f>HYPERLINK("https://leetcode.com/problems/capacity-to-ship-packages-within-d-days/","capacity to ship within D days")</f>
        <v>capacity to ship within D days</v>
      </c>
      <c r="C228" s="13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</row>
    <row r="229" spans="1:34" ht="14.5">
      <c r="A229" s="11">
        <v>46</v>
      </c>
      <c r="B229" s="38" t="str">
        <f>HYPERLINK("https://www.geeksforgeeks.org/insertion-sort/","insertion sort")</f>
        <v>insertion sort</v>
      </c>
      <c r="C229" s="13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 spans="1:34" ht="14.5">
      <c r="A230" s="11">
        <v>47</v>
      </c>
      <c r="B230" s="25" t="str">
        <f>HYPERLINK("https://leetcode.com/problems/koko-eating-bananas/","koko eating bananas")</f>
        <v>koko eating bananas</v>
      </c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</row>
    <row r="231" spans="1:34" ht="14.5">
      <c r="A231" s="11">
        <v>48</v>
      </c>
      <c r="B231" s="14" t="str">
        <f>HYPERLINK("https://leetcode.com/problems/median-of-two-sorted-arrays/","median of two sorted array")</f>
        <v>median of two sorted array</v>
      </c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</row>
    <row r="232" spans="1:34" ht="14.5">
      <c r="A232" s="11">
        <v>49</v>
      </c>
      <c r="B232" s="38" t="str">
        <f>HYPERLINK("https://www.geeksforgeeks.org/merge-sort/","merge sort")</f>
        <v>merge sort</v>
      </c>
      <c r="C232" s="13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</row>
    <row r="233" spans="1:34" ht="14.5">
      <c r="A233" s="11">
        <v>50</v>
      </c>
      <c r="B233" s="25" t="str">
        <f>HYPERLINK("https://leetcode.com/problems/find-the-smallest-divisor-given-a-threshold/","smallest divisor given a threshold")</f>
        <v>smallest divisor given a threshold</v>
      </c>
      <c r="C233" s="13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</row>
    <row r="234" spans="1:34" ht="15.5">
      <c r="A234" s="17">
        <v>51</v>
      </c>
      <c r="B234" s="25" t="str">
        <f>HYPERLINK("https://leetcode.com/problems/wiggle-sort/","wiggle sort")</f>
        <v>wiggle sort</v>
      </c>
      <c r="C234" s="17"/>
      <c r="D234" s="2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</row>
    <row r="235" spans="1:34" ht="14.5">
      <c r="A235" s="11">
        <v>52</v>
      </c>
      <c r="B235" s="14" t="str">
        <f>HYPERLINK("https://leetcode.com/problems/best-meeting-point/","best meeting points")</f>
        <v>best meeting points</v>
      </c>
      <c r="C235" s="13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 spans="1:34" ht="12.5">
      <c r="A236" s="19"/>
      <c r="C236" s="17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</row>
    <row r="237" spans="1:34" ht="18.5">
      <c r="A237" s="17"/>
      <c r="B237" s="26" t="s">
        <v>36</v>
      </c>
      <c r="C237" s="17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</row>
    <row r="238" spans="1:34" ht="14.5">
      <c r="A238" s="11"/>
      <c r="B238" s="34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</row>
    <row r="239" spans="1:34" ht="14.5">
      <c r="A239" s="11">
        <v>1</v>
      </c>
      <c r="B239" s="25" t="s">
        <v>37</v>
      </c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</row>
    <row r="240" spans="1:34" ht="12.5">
      <c r="A240" s="17">
        <v>2</v>
      </c>
      <c r="B240" s="33" t="str">
        <f>HYPERLINK("https://leetcode.com/problems/is-graph-bipartite/","Bipartite graph")</f>
        <v>Bipartite graph</v>
      </c>
      <c r="C240" s="17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</row>
    <row r="241" spans="1:34" ht="14.5">
      <c r="A241" s="11">
        <v>3</v>
      </c>
      <c r="B241" s="25" t="str">
        <f>HYPERLINK("https://practice.geeksforgeeks.org/problems/depth-first-traversal-for-a-graph/1","DFS")</f>
        <v>DFS</v>
      </c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 spans="1:34" ht="14.5">
      <c r="A242" s="11">
        <v>4</v>
      </c>
      <c r="B242" s="25" t="str">
        <f>HYPERLINK("https://www.geeksforgeeks.org/detect-cycle-undirected-graph/","detect cycle in undirected graph")</f>
        <v>detect cycle in undirected graph</v>
      </c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spans="1:34" ht="12.5">
      <c r="A243" s="17">
        <v>5</v>
      </c>
      <c r="B243" s="33" t="str">
        <f>HYPERLINK("https://www.spoj.com/problems/MST/","Prim's Algo")</f>
        <v>Prim's Algo</v>
      </c>
      <c r="C243" s="17"/>
      <c r="D243" s="17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</row>
    <row r="244" spans="1:34" ht="12.5">
      <c r="A244" s="17">
        <v>6</v>
      </c>
      <c r="B244" s="33" t="str">
        <f>HYPERLINK("https://www.geeksforgeeks.org/dijkstras-shortest-path-algorithm-greedy-algo-7/","Dijkstra algo")</f>
        <v>Dijkstra algo</v>
      </c>
      <c r="C244" s="17"/>
      <c r="D244" s="17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</row>
    <row r="245" spans="1:34" ht="14.5">
      <c r="A245" s="11">
        <v>7</v>
      </c>
      <c r="B245" s="33" t="str">
        <f>HYPERLINK("https://www.codechef.com/problems/REVERSE","chef and reversing")</f>
        <v>chef and reversing</v>
      </c>
      <c r="C245" s="13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</row>
    <row r="246" spans="1:34" ht="14.5">
      <c r="A246" s="11">
        <v>8</v>
      </c>
      <c r="B246" s="33" t="str">
        <f>HYPERLINK("https://leetcode.com/problems/bus-routes/","Bus routes")</f>
        <v>Bus routes</v>
      </c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</row>
    <row r="247" spans="1:34" ht="14.5">
      <c r="A247" s="11">
        <v>9</v>
      </c>
      <c r="B247" s="33" t="str">
        <f>HYPERLINK("https://leetcode.com/problems/evaluate-division/","evaluate division")</f>
        <v>evaluate division</v>
      </c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</row>
    <row r="248" spans="1:34" ht="14.5">
      <c r="A248" s="11">
        <v>10</v>
      </c>
      <c r="B248" s="33" t="str">
        <f>HYPERLINK("https://www.geeksforgeeks.org/topological-sorting/","topological sorting")</f>
        <v>topological sorting</v>
      </c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</row>
    <row r="249" spans="1:34" ht="14.5">
      <c r="A249" s="17">
        <v>11</v>
      </c>
      <c r="B249" s="33" t="str">
        <f>HYPERLINK("https://www.geeksforgeeks.org/topological-sorting-indegree-based-solution/","Kahn's algo")</f>
        <v>Kahn's algo</v>
      </c>
      <c r="C249" s="13"/>
      <c r="D249" s="17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</row>
    <row r="250" spans="1:34" ht="14.5">
      <c r="A250" s="17">
        <v>12</v>
      </c>
      <c r="B250" s="33" t="str">
        <f>HYPERLINK("https://leetcode.com/problems/course-schedule-ii/","course schedule 2")</f>
        <v>course schedule 2</v>
      </c>
      <c r="C250" s="13"/>
      <c r="D250" s="17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</row>
    <row r="251" spans="1:34" ht="14.5">
      <c r="A251" s="17">
        <v>13</v>
      </c>
      <c r="B251" s="25" t="s">
        <v>38</v>
      </c>
      <c r="C251" s="13"/>
      <c r="D251" s="17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</row>
    <row r="252" spans="1:34" ht="14.5">
      <c r="A252" s="11">
        <v>14</v>
      </c>
      <c r="B252" s="25" t="s">
        <v>39</v>
      </c>
      <c r="C252" s="13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</row>
    <row r="253" spans="1:34" ht="14.5">
      <c r="A253" s="17">
        <v>15</v>
      </c>
      <c r="B253" s="25" t="s">
        <v>40</v>
      </c>
      <c r="C253" s="17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</row>
    <row r="254" spans="1:34" ht="14.5">
      <c r="A254" s="11">
        <v>16</v>
      </c>
      <c r="B254" s="33" t="str">
        <f>HYPERLINK("https://www.geeksforgeeks.org/bellman-ford-algorithm-dp-23/","bellman ford")</f>
        <v>bellman ford</v>
      </c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</row>
    <row r="255" spans="1:34" ht="14.5">
      <c r="A255" s="11">
        <v>17</v>
      </c>
      <c r="B255" s="25" t="s">
        <v>41</v>
      </c>
      <c r="C255" s="13"/>
      <c r="D255" s="11"/>
      <c r="E255" s="11"/>
      <c r="F255" s="11"/>
      <c r="G255" s="11"/>
      <c r="H255" s="11"/>
      <c r="I255" s="11"/>
      <c r="J255" s="11"/>
      <c r="K255" s="11"/>
      <c r="L255" s="11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</row>
    <row r="256" spans="1:34" ht="12.5">
      <c r="A256" s="17">
        <v>18</v>
      </c>
      <c r="B256" s="30" t="s">
        <v>42</v>
      </c>
      <c r="C256" s="17"/>
      <c r="D256" s="17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</row>
    <row r="257" spans="1:34" ht="14.5">
      <c r="A257" s="17">
        <v>19</v>
      </c>
      <c r="B257" s="25" t="s">
        <v>43</v>
      </c>
      <c r="C257" s="17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</row>
    <row r="258" spans="1:34" ht="14.5">
      <c r="A258" s="11">
        <v>20</v>
      </c>
      <c r="B258" s="25" t="s">
        <v>44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</row>
    <row r="259" spans="1:34" ht="14.5">
      <c r="A259" s="11">
        <v>21</v>
      </c>
      <c r="B259" s="37" t="s">
        <v>45</v>
      </c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</row>
    <row r="260" spans="1:34" ht="14.5">
      <c r="A260" s="11">
        <v>22</v>
      </c>
      <c r="B260" s="37" t="str">
        <f>HYPERLINK("https://www.geeksforgeeks.org/kruskals-minimum-spanning-tree-algorithm-greedy-algo-2/","Kruskal's algo")</f>
        <v>Kruskal's algo</v>
      </c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</row>
    <row r="261" spans="1:34" ht="14.5">
      <c r="A261" s="11">
        <v>23</v>
      </c>
      <c r="B261" s="25" t="str">
        <f>HYPERLINK("https://www.geeksforgeeks.org/articulation-points-or-cut-vertices-in-a-graph/","Articulation point")</f>
        <v>Articulation point</v>
      </c>
      <c r="C261" s="13"/>
      <c r="D261" s="11"/>
      <c r="E261" s="11"/>
      <c r="F261" s="11"/>
      <c r="G261" s="11"/>
      <c r="H261" s="11"/>
      <c r="I261" s="11"/>
      <c r="J261" s="11"/>
      <c r="K261" s="11"/>
      <c r="L261" s="11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</row>
    <row r="262" spans="1:34" ht="14.5">
      <c r="A262" s="11">
        <v>24</v>
      </c>
      <c r="B262" s="25" t="s">
        <v>46</v>
      </c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</row>
    <row r="263" spans="1:34" ht="14.5">
      <c r="A263" s="13">
        <v>25</v>
      </c>
      <c r="B263" s="25" t="s">
        <v>47</v>
      </c>
      <c r="C263" s="13"/>
      <c r="D263" s="13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</row>
    <row r="264" spans="1:34" ht="14.5">
      <c r="A264" s="11">
        <v>26</v>
      </c>
      <c r="B264" s="25" t="str">
        <f>HYPERLINK("https://leetcode.com/problems/01-matrix/","0-1 matrix")</f>
        <v>0-1 matrix</v>
      </c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</row>
    <row r="265" spans="1:34" ht="14.5">
      <c r="A265" s="17">
        <v>27</v>
      </c>
      <c r="B265" s="25" t="s">
        <v>48</v>
      </c>
      <c r="C265" s="13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</row>
    <row r="266" spans="1:34" ht="14.5">
      <c r="A266" s="17">
        <v>28</v>
      </c>
      <c r="B266" s="25" t="s">
        <v>49</v>
      </c>
      <c r="C266" s="17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</row>
    <row r="267" spans="1:34" ht="14.5">
      <c r="A267" s="17">
        <v>29</v>
      </c>
      <c r="B267" s="25" t="s">
        <v>50</v>
      </c>
      <c r="C267" s="17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</row>
    <row r="268" spans="1:34" ht="14.5">
      <c r="A268" s="11">
        <v>30</v>
      </c>
      <c r="B268" s="25" t="s">
        <v>51</v>
      </c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 spans="1:34" ht="14.5">
      <c r="A269" s="11">
        <v>31</v>
      </c>
      <c r="B269" s="25" t="s">
        <v>52</v>
      </c>
      <c r="C269" s="13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</row>
    <row r="270" spans="1:34" ht="14.5">
      <c r="A270" s="11">
        <v>32</v>
      </c>
      <c r="B270" s="25" t="s">
        <v>53</v>
      </c>
      <c r="C270" s="13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</row>
    <row r="271" spans="1:34" ht="14.5">
      <c r="A271" s="11">
        <v>33</v>
      </c>
      <c r="B271" s="25" t="s">
        <v>54</v>
      </c>
      <c r="C271" s="13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  <row r="272" spans="1:34" ht="14.5">
      <c r="A272" s="11">
        <v>34</v>
      </c>
      <c r="B272" s="25" t="s">
        <v>55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</row>
    <row r="273" spans="1:34" ht="14.5">
      <c r="A273" s="11">
        <v>35</v>
      </c>
      <c r="B273" s="14" t="str">
        <f>HYPERLINK("https://leetcode.com/problems/parallel-courses/","Parallel courses")</f>
        <v>Parallel courses</v>
      </c>
      <c r="C273" s="13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</row>
    <row r="274" spans="1:34" ht="14.5">
      <c r="A274" s="17">
        <v>36</v>
      </c>
      <c r="B274" s="14" t="str">
        <f>HYPERLINK("https://leetcode.com/problems/optimize-water-distribution-in-a-village/","optimize water distribution in village")</f>
        <v>optimize water distribution in village</v>
      </c>
      <c r="C274" s="17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</row>
    <row r="275" spans="1:34" ht="14.5">
      <c r="A275" s="11">
        <v>37</v>
      </c>
      <c r="B275" s="14" t="str">
        <f>HYPERLINK("https://leetcode.com/problems/connecting-cities-with-minimum-cost/","connecting cities with minimum cost")</f>
        <v>connecting cities with minimum cost</v>
      </c>
      <c r="C275" s="13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</row>
    <row r="276" spans="1:34" ht="12.5">
      <c r="A276" s="17"/>
      <c r="C276" s="17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</row>
    <row r="277" spans="1:34" ht="14.5">
      <c r="A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</row>
    <row r="278" spans="1:34" ht="18.5">
      <c r="A278" s="19"/>
      <c r="B278" s="15" t="s">
        <v>56</v>
      </c>
      <c r="C278" s="17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</row>
    <row r="279" spans="1:34" ht="14.5">
      <c r="A279" s="11"/>
      <c r="B279" s="34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</row>
    <row r="280" spans="1:34" ht="14.5">
      <c r="A280" s="11">
        <v>1</v>
      </c>
      <c r="B280" s="25" t="s">
        <v>57</v>
      </c>
      <c r="C280" s="13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</row>
    <row r="281" spans="1:34" ht="14.5">
      <c r="A281" s="11">
        <v>2</v>
      </c>
      <c r="B281" s="14" t="s">
        <v>58</v>
      </c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</row>
    <row r="282" spans="1:34" ht="14.5">
      <c r="A282" s="11">
        <v>3</v>
      </c>
      <c r="B282" s="14" t="s">
        <v>59</v>
      </c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</row>
    <row r="283" spans="1:34" ht="14.5">
      <c r="A283" s="11">
        <v>4</v>
      </c>
      <c r="B283" s="31" t="s">
        <v>60</v>
      </c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</row>
    <row r="284" spans="1:34" ht="14.5">
      <c r="A284" s="11">
        <v>5</v>
      </c>
      <c r="B284" s="31" t="s">
        <v>61</v>
      </c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</row>
    <row r="285" spans="1:34" ht="14.5">
      <c r="A285" s="11">
        <v>6</v>
      </c>
      <c r="B285" s="31" t="s">
        <v>62</v>
      </c>
      <c r="C285" s="13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</row>
    <row r="286" spans="1:34" ht="14.5">
      <c r="A286" s="17">
        <v>7</v>
      </c>
      <c r="B286" s="31" t="s">
        <v>63</v>
      </c>
      <c r="C286" s="11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</row>
    <row r="287" spans="1:34" ht="14.5">
      <c r="A287" s="11">
        <v>8</v>
      </c>
      <c r="B287" s="31" t="s">
        <v>64</v>
      </c>
      <c r="C287" s="36"/>
      <c r="D287" s="36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</row>
    <row r="288" spans="1:34" ht="14.5">
      <c r="A288" s="11">
        <v>9</v>
      </c>
      <c r="B288" s="31" t="s">
        <v>64</v>
      </c>
      <c r="C288" s="13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</row>
    <row r="289" spans="1:34" ht="14.5">
      <c r="A289" s="17">
        <v>10</v>
      </c>
      <c r="B289" s="31" t="s">
        <v>65</v>
      </c>
      <c r="C289" s="17"/>
      <c r="D289" s="17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</row>
    <row r="290" spans="1:34" ht="14.5">
      <c r="A290" s="17">
        <v>11</v>
      </c>
      <c r="B290" s="31" t="s">
        <v>66</v>
      </c>
      <c r="C290" s="17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</row>
    <row r="291" spans="1:34" ht="14.5">
      <c r="A291" s="11">
        <v>12</v>
      </c>
      <c r="B291" s="31" t="str">
        <f>HYPERLINK("https://www.geeksforgeeks.org/box-stacking-problem-dp-22/","Box stacking")</f>
        <v>Box stacking</v>
      </c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</row>
    <row r="292" spans="1:34" ht="14.5">
      <c r="A292" s="11">
        <v>13</v>
      </c>
      <c r="B292" s="31" t="str">
        <f>HYPERLINK("https://www.geeksforgeeks.org/maximum-sum-alternating-subsequence-sum/","max sum alternating subsequence")</f>
        <v>max sum alternating subsequence</v>
      </c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</row>
    <row r="293" spans="1:34" ht="14.5">
      <c r="A293" s="11">
        <v>14</v>
      </c>
      <c r="B293" s="39" t="str">
        <f>HYPERLINK("https://leetcode.com/problems/best-time-to-buy-and-sell-stock/","best time to buy and sell stock")</f>
        <v>best time to buy and sell stock</v>
      </c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</row>
    <row r="294" spans="1:34" ht="14.5">
      <c r="A294" s="11">
        <v>15</v>
      </c>
      <c r="B294" s="39" t="str">
        <f>HYPERLINK("https://leetcode.com/problems/best-time-to-buy-and-sell-stock-ii/","best time to buy and sell 2")</f>
        <v>best time to buy and sell 2</v>
      </c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</row>
    <row r="295" spans="1:34" ht="14.5">
      <c r="A295" s="11">
        <v>16</v>
      </c>
      <c r="B295" s="39" t="str">
        <f>HYPERLINK("https://leetcode.com/problems/best-time-to-buy-and-sell-stock-iii/","best time to buy and sell 3")</f>
        <v>best time to buy and sell 3</v>
      </c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</row>
    <row r="296" spans="1:34" ht="14.5">
      <c r="A296" s="17">
        <v>17</v>
      </c>
      <c r="B296" s="39" t="str">
        <f>HYPERLINK("https://leetcode.com/problems/best-time-to-buy-and-sell-stock-iv/","best time to buy and sell 4")</f>
        <v>best time to buy and sell 4</v>
      </c>
      <c r="C296" s="17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</row>
    <row r="297" spans="1:34" ht="14.5">
      <c r="A297" s="11">
        <v>18</v>
      </c>
      <c r="B297" s="39" t="str">
        <f>HYPERLINK("https://leetcode.com/problems/best-time-to-buy-and-sell-stock-with-cooldown/","best time to buy and sell with cool down")</f>
        <v>best time to buy and sell with cool down</v>
      </c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</row>
    <row r="298" spans="1:34" ht="14.5">
      <c r="A298" s="17">
        <v>19</v>
      </c>
      <c r="B298" s="39" t="str">
        <f>HYPERLINK("https://leetcode.com/problems/best-time-to-buy-and-sell-stock-with-transaction-fee/","buy and sell with transaction time")</f>
        <v>buy and sell with transaction time</v>
      </c>
      <c r="C298" s="17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</row>
    <row r="299" spans="1:34" ht="12.5">
      <c r="A299" s="17">
        <v>20</v>
      </c>
      <c r="B299" s="30" t="str">
        <f>HYPERLINK("https://www.geeksforgeeks.org/ugly-numbers/","Ugly number")</f>
        <v>Ugly number</v>
      </c>
      <c r="C299" s="17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</row>
    <row r="300" spans="1:34" ht="14.5">
      <c r="A300" s="11">
        <v>21</v>
      </c>
      <c r="B300" s="30" t="str">
        <f>HYPERLINK("https://www.geeksforgeeks.org/super-ugly-number-number-whose-prime-factors-given-set/","Super ugly number")</f>
        <v>Super ugly number</v>
      </c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</row>
    <row r="301" spans="1:34" ht="12.5">
      <c r="A301" s="17">
        <v>22</v>
      </c>
      <c r="B301" s="30" t="str">
        <f>HYPERLINK("https://leetcode.com/problems/domino-and-tromino-tiling/","Domino and tromino tilling")</f>
        <v>Domino and tromino tilling</v>
      </c>
      <c r="C301" s="17"/>
      <c r="D301" s="17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</row>
    <row r="302" spans="1:34" ht="14.5">
      <c r="A302" s="11">
        <v>23</v>
      </c>
      <c r="B302" s="30" t="str">
        <f>HYPERLINK("https://www.geeksforgeeks.org/wildcard-pattern-matching/","Wildcard pattern matching")</f>
        <v>Wildcard pattern matching</v>
      </c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spans="1:34" ht="14.5">
      <c r="A303" s="11">
        <v>24</v>
      </c>
      <c r="B303" s="30" t="str">
        <f>HYPERLINK("https://leetcode.com/problems/regular-expression-matching/","Regular expression matching")</f>
        <v>Regular expression matching</v>
      </c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spans="1:34" ht="14.5">
      <c r="A304" s="11">
        <v>25</v>
      </c>
      <c r="B304" s="30" t="str">
        <f>HYPERLINK("https://www.geeksforgeeks.org/count-palindromic-subsequence-given-string/","Count all pallindromic subsequences")</f>
        <v>Count all pallindromic subsequences</v>
      </c>
      <c r="C304" s="13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spans="1:34" ht="14.5">
      <c r="A305" s="11">
        <v>26</v>
      </c>
      <c r="B305" s="33" t="str">
        <f>HYPERLINK("https://leetcode.com/problems/regular-expression-matching/","Regular expression matching")</f>
        <v>Regular expression matching</v>
      </c>
      <c r="C305" s="13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spans="1:34" ht="12.5">
      <c r="A306" s="17">
        <v>27</v>
      </c>
      <c r="B306" s="33" t="str">
        <f>HYPERLINK("https://www.geeksforgeeks.org/count-palindromic-subsequence-given-string/","Count all pallindromic subsequence")</f>
        <v>Count all pallindromic subsequence</v>
      </c>
      <c r="C306" s="17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</row>
    <row r="307" spans="1:34" ht="14.5">
      <c r="A307" s="17">
        <v>28</v>
      </c>
      <c r="B307" s="33" t="str">
        <f>HYPERLINK("https://leetcode.com/problems/count-different-palindromic-subsequences/","Count distinct pallindromic subsequence")</f>
        <v>Count distinct pallindromic subsequence</v>
      </c>
      <c r="C307" s="11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</row>
    <row r="308" spans="1:34" ht="14.5">
      <c r="A308" s="11">
        <v>29</v>
      </c>
      <c r="B308" s="33" t="str">
        <f>HYPERLINK("https://www.geeksforgeeks.org/count-number-binary-strings-without-consecutive-1s/","Count of binary string without consecutive 1")</f>
        <v>Count of binary string without consecutive 1</v>
      </c>
      <c r="C308" s="13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spans="1:34" ht="12.5">
      <c r="A309" s="17">
        <v>30</v>
      </c>
      <c r="B309" s="33" t="str">
        <f>HYPERLINK("https://www.geeksforgeeks.org/maximum-sum-such-that-no-two-elements-are-adjacent/","Max sum with no 2 adjacent element")</f>
        <v>Max sum with no 2 adjacent element</v>
      </c>
      <c r="C309" s="17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</row>
    <row r="310" spans="1:34" ht="14.5">
      <c r="A310" s="11">
        <v>31</v>
      </c>
      <c r="B310" s="33" t="str">
        <f>HYPERLINK("https://leetcode.com/problems/pizza-with-3n-slices/","Pizza with 3n slices")</f>
        <v>Pizza with 3n slices</v>
      </c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spans="1:34" ht="14.5">
      <c r="A311" s="11">
        <v>32</v>
      </c>
      <c r="B311" s="33" t="str">
        <f>HYPERLINK("https://www.geeksforgeeks.org/lcs-longest-common-subsequence-three-strings/","LCS triplet")</f>
        <v>LCS triplet</v>
      </c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spans="1:34" ht="12.5">
      <c r="A312" s="17">
        <v>34</v>
      </c>
      <c r="B312" s="33" t="str">
        <f>HYPERLINK("https://www.geeksforgeeks.org/edit-distance-dp-5/","Edit distance")</f>
        <v>Edit distance</v>
      </c>
      <c r="C312" s="17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</row>
    <row r="313" spans="1:34" ht="14.5">
      <c r="A313" s="11">
        <v>35</v>
      </c>
      <c r="B313" s="33" t="str">
        <f>HYPERLINK("https://leetcode.com/problems/frog-jump/","Frog jump")</f>
        <v>Frog jump</v>
      </c>
      <c r="C313" s="13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spans="1:34" ht="12.5">
      <c r="A314" s="17">
        <v>36</v>
      </c>
      <c r="B314" s="33" t="str">
        <f>HYPERLINK("https://www.geeksforgeeks.org/friends-pairing-problem/","Friends pairing problem")</f>
        <v>Friends pairing problem</v>
      </c>
      <c r="C314" s="17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</row>
    <row r="315" spans="1:34" ht="12.5">
      <c r="A315" s="17">
        <v>37</v>
      </c>
      <c r="B315" s="33" t="str">
        <f>HYPERLINK("https://www.geeksforgeeks.org/count-number-of-ways-to-partition-a-set-into-k-subsets/","Partition of sets into k subsets")</f>
        <v>Partition of sets into k subsets</v>
      </c>
      <c r="C315" s="17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</row>
    <row r="316" spans="1:34" ht="14.5">
      <c r="A316" s="17">
        <v>38</v>
      </c>
      <c r="B316" s="33" t="str">
        <f>HYPERLINK("https://www.geeksforgeeks.org/optimal-strategy-for-a-game-dp-31/","Can i win")</f>
        <v>Can i win</v>
      </c>
      <c r="C316" s="13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</row>
    <row r="317" spans="1:34" ht="14.5">
      <c r="A317" s="11">
        <v>39</v>
      </c>
      <c r="B317" s="33" t="str">
        <f>HYPERLINK("https://www.geeksforgeeks.org/probability-knight-remain-chessboard/","Knight probability")</f>
        <v>Knight probability</v>
      </c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spans="1:34" ht="12.5">
      <c r="A318" s="17">
        <v>40</v>
      </c>
      <c r="B318" s="33" t="str">
        <f>HYPERLINK("https://www.geeksforgeeks.org/temple-offerings/","Temple offering")</f>
        <v>Temple offering</v>
      </c>
      <c r="C318" s="17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</row>
    <row r="319" spans="1:34" ht="12.5">
      <c r="A319" s="17">
        <v>41</v>
      </c>
      <c r="B319" s="33" t="str">
        <f>HYPERLINK("https://www.geeksforgeeks.org/highway-billboard-problem/","Highway billboard problem")</f>
        <v>Highway billboard problem</v>
      </c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</row>
    <row r="320" spans="1:34" ht="12.5">
      <c r="A320" s="17">
        <v>42</v>
      </c>
      <c r="B320" s="33" t="str">
        <f>HYPERLINK("https://www.geeksforgeeks.org/number-subsequences-form-ai-bj-ck/","No. of sequence of type a^i+b^j+c^k")</f>
        <v>No. of sequence of type a^i+b^j+c^k</v>
      </c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</row>
    <row r="321" spans="1:34" ht="12.5">
      <c r="A321" s="17">
        <v>43</v>
      </c>
      <c r="B321" s="33" t="str">
        <f>HYPERLINK("https://www.geeksforgeeks.org/boolean-parenthesization-problem-dp-37/","boolean parenthesization")</f>
        <v>boolean parenthesization</v>
      </c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</row>
    <row r="322" spans="1:34" ht="12.5">
      <c r="A322" s="17">
        <v>44</v>
      </c>
      <c r="B322" s="33" t="str">
        <f>HYPERLINK("https://www.geeksforgeeks.org/minimum-maximum-values-expression/","Min and max with + and *")</f>
        <v>Min and max with + and *</v>
      </c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</row>
    <row r="323" spans="1:34" ht="12.5">
      <c r="A323" s="17">
        <v>45</v>
      </c>
      <c r="B323" s="33" t="str">
        <f>HYPERLINK("https://www.geeksforgeeks.org/optimal-binary-search-tree-dp-24/","Optimal BST")</f>
        <v>Optimal BST</v>
      </c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</row>
    <row r="324" spans="1:34" ht="12.5">
      <c r="A324" s="17">
        <v>46</v>
      </c>
      <c r="B324" s="33" t="str">
        <f>HYPERLINK("https://www.geeksforgeeks.org/find-water-in-a-glass/","Find water in glass")</f>
        <v>Find water in glass</v>
      </c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</row>
    <row r="325" spans="1:34" ht="12.5">
      <c r="A325" s="17">
        <v>47</v>
      </c>
      <c r="B325" s="33" t="str">
        <f>HYPERLINK("https://leetcode.com/problems/cherry-pickup/","cherry pickup")</f>
        <v>cherry pickup</v>
      </c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</row>
    <row r="326" spans="1:34" ht="12.5">
      <c r="A326" s="17">
        <v>48</v>
      </c>
      <c r="B326" s="33" t="str">
        <f>HYPERLINK("https://leetcode.com/problems/arithmetic-slices/","arithmetic slices")</f>
        <v>arithmetic slices</v>
      </c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</row>
    <row r="327" spans="1:34" ht="12.5">
      <c r="A327" s="17">
        <v>49</v>
      </c>
      <c r="B327" s="33" t="str">
        <f>HYPERLINK("https://leetcode.com/problems/arithmetic-slices-ii-subsequence/","arithmetic slices 2")</f>
        <v>arithmetic slices 2</v>
      </c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</row>
    <row r="328" spans="1:34" ht="12.5">
      <c r="A328" s="17">
        <v>50</v>
      </c>
      <c r="B328" s="33" t="str">
        <f>HYPERLINK("https://www.geeksforgeeks.org/largest-sum-subarray-least-k-numbers/","Largest sum subarray atleast k numbers")</f>
        <v>Largest sum subarray atleast k numbers</v>
      </c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</row>
    <row r="329" spans="1:34" ht="12.5">
      <c r="A329" s="17">
        <v>51</v>
      </c>
      <c r="B329" s="33" t="str">
        <f>HYPERLINK("https://leetcode.com/problems/maximum-sum-of-3-non-overlapping-subarrays/","Maximum sum of 3 non overlapping subarrays")</f>
        <v>Maximum sum of 3 non overlapping subarrays</v>
      </c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</row>
    <row r="330" spans="1:34" ht="12.5">
      <c r="A330" s="17">
        <v>52</v>
      </c>
      <c r="B330" s="33" t="str">
        <f>HYPERLINK("https://www.geeksforgeeks.org/remove-minimum-elements-either-side-2min-max/","Remove min element according to constraint")</f>
        <v>Remove min element according to constraint</v>
      </c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</row>
    <row r="331" spans="1:34" ht="12.5">
      <c r="A331" s="17">
        <v>53</v>
      </c>
      <c r="B331" s="33" t="str">
        <f>HYPERLINK("https://leetcode.com/problems/scramble-string/","Scramble string")</f>
        <v>Scramble string</v>
      </c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</row>
    <row r="332" spans="1:34" ht="12.5">
      <c r="A332" s="17">
        <v>54</v>
      </c>
      <c r="B332" s="33" t="str">
        <f>HYPERLINK("https://leetcode.com/problems/minimum-score-triangulation-of-polygon/","Minimum score triangulation")</f>
        <v>Minimum score triangulation</v>
      </c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</row>
    <row r="333" spans="1:34" ht="12.5">
      <c r="A333" s="17">
        <v>55</v>
      </c>
      <c r="B333" s="33" t="str">
        <f>HYPERLINK("https://leetcode.com/problems/2-keys-keyboard/","2 keys keyboard")</f>
        <v>2 keys keyboard</v>
      </c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</row>
    <row r="334" spans="1:34" ht="12.5">
      <c r="A334" s="17">
        <v>56</v>
      </c>
      <c r="B334" s="33" t="str">
        <f>HYPERLINK("https://leetcode.com/articles/4-keys-keyboard/","4 keys keyboard")</f>
        <v>4 keys keyboard</v>
      </c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</row>
    <row r="335" spans="1:34" ht="12.5">
      <c r="A335" s="17">
        <v>57</v>
      </c>
      <c r="B335" s="33" t="str">
        <f>HYPERLINK("https://www.geeksforgeeks.org/mobile-numeric-keypad-problem/","Mobile numeric keypad")</f>
        <v>Mobile numeric keypad</v>
      </c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</row>
    <row r="336" spans="1:34" ht="12.5">
      <c r="A336" s="17">
        <v>58</v>
      </c>
      <c r="B336" s="33" t="str">
        <f>HYPERLINK("https://leetcode.com/problems/word-break/","Word break")</f>
        <v>Word break</v>
      </c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</row>
    <row r="337" spans="1:34" ht="12.5">
      <c r="A337" s="17">
        <v>59</v>
      </c>
      <c r="B337" s="33" t="str">
        <f>HYPERLINK("https://leetcode.com/problems/burst-balloons/","burst balloons")</f>
        <v>burst balloons</v>
      </c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</row>
    <row r="338" spans="1:34" ht="12.5">
      <c r="A338" s="17">
        <v>60</v>
      </c>
      <c r="B338" s="33" t="str">
        <f>HYPERLINK("https://evelynn.gitbooks.io/google-interview/encode-string-with-shortest-length.html","Encode string with shortest length")</f>
        <v>Encode string with shortest length</v>
      </c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</row>
    <row r="339" spans="1:34" ht="12.5">
      <c r="A339" s="17">
        <v>61</v>
      </c>
      <c r="B339" s="33" t="str">
        <f>HYPERLINK("https://www.geeksforgeeks.org/longest-repeating-subsequence/","longest repeating subsequence")</f>
        <v>longest repeating subsequence</v>
      </c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</row>
    <row r="340" spans="1:34" ht="12.5">
      <c r="A340" s="17">
        <v>62</v>
      </c>
      <c r="B340" s="33" t="str">
        <f>HYPERLINK("https://www.geeksforgeeks.org/find-if-string-is-k-palindrome-or-not/","String is k pallindromic or not")</f>
        <v>String is k pallindromic or not</v>
      </c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</row>
    <row r="341" spans="1:34" ht="12.5">
      <c r="A341" s="17">
        <v>63</v>
      </c>
      <c r="B341" s="33" t="str">
        <f>HYPERLINK("https://www.geeksforgeeks.org/count-distinct-subsequences/","Count distinct subsequence")</f>
        <v>Count distinct subsequence</v>
      </c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</row>
    <row r="342" spans="1:34" ht="12.5">
      <c r="A342" s="17">
        <v>64</v>
      </c>
      <c r="B342" s="33" t="str">
        <f>HYPERLINK("https://www.geeksforgeeks.org/shortest-uncommon-subsequence/","Shortest uncommon subsequence")</f>
        <v>Shortest uncommon subsequence</v>
      </c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</row>
    <row r="343" spans="1:34" ht="12.5">
      <c r="A343" s="17">
        <v>65</v>
      </c>
      <c r="B343" s="33" t="str">
        <f>HYPERLINK("https://www.geeksforgeeks.org/minimal-moves-form-string-adding-characters-appending-string/","minimal moves to form a string")</f>
        <v>minimal moves to form a string</v>
      </c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</row>
    <row r="344" spans="1:34" ht="14.5">
      <c r="A344" s="17">
        <v>66</v>
      </c>
      <c r="B344" s="39" t="str">
        <f>HYPERLINK("https://leetcode.com/problems/paint-fence/","Paint fence")</f>
        <v>Paint fence</v>
      </c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</row>
    <row r="345" spans="1:34" ht="14.5">
      <c r="A345" s="17">
        <v>67</v>
      </c>
      <c r="B345" s="39" t="str">
        <f>HYPERLINK("https://leetcode.com/problems/paint-house/","Paint house")</f>
        <v>Paint house</v>
      </c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</row>
    <row r="346" spans="1:34" ht="14.5">
      <c r="A346" s="17">
        <v>68</v>
      </c>
      <c r="B346" s="39" t="str">
        <f>HYPERLINK("https://leetcode.com/problems/paint-house-ii/","Paint house 2")</f>
        <v>Paint house 2</v>
      </c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</row>
    <row r="347" spans="1:34" ht="12.5">
      <c r="A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</row>
    <row r="348" spans="1:34" ht="18">
      <c r="A348" s="19"/>
      <c r="B348" s="22" t="s">
        <v>67</v>
      </c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</row>
    <row r="349" spans="1:34" ht="12.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</row>
    <row r="350" spans="1:34" ht="14.5">
      <c r="A350" s="19"/>
      <c r="B350" s="25" t="s">
        <v>68</v>
      </c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</row>
    <row r="351" spans="1:34" ht="14.5">
      <c r="A351" s="17">
        <v>1</v>
      </c>
      <c r="B351" s="25" t="s">
        <v>69</v>
      </c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</row>
    <row r="352" spans="1:34" ht="14.5">
      <c r="A352" s="17">
        <v>2</v>
      </c>
      <c r="B352" s="25" t="s">
        <v>70</v>
      </c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</row>
    <row r="353" spans="1:34" ht="14.5">
      <c r="A353" s="17">
        <v>3</v>
      </c>
      <c r="B353" s="25" t="s">
        <v>71</v>
      </c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</row>
    <row r="354" spans="1:34" ht="14.5">
      <c r="A354" s="17">
        <v>4</v>
      </c>
      <c r="B354" s="25" t="s">
        <v>72</v>
      </c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</row>
    <row r="355" spans="1:34" ht="14.5">
      <c r="A355" s="17">
        <v>5</v>
      </c>
      <c r="B355" s="25" t="str">
        <f>HYPERLINK("https://leetcode.com/problems/redundant-connection-ii/","Redundant connection 2")</f>
        <v>Redundant connection 2</v>
      </c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</row>
    <row r="356" spans="1:34" ht="14.5">
      <c r="A356" s="17">
        <v>6</v>
      </c>
      <c r="B356" s="25" t="s">
        <v>73</v>
      </c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</row>
    <row r="357" spans="1:34" ht="14.5">
      <c r="A357" s="17">
        <v>7</v>
      </c>
      <c r="B357" s="36" t="s">
        <v>74</v>
      </c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</row>
    <row r="358" spans="1:34" ht="14.5">
      <c r="A358" s="17">
        <v>8</v>
      </c>
      <c r="B358" s="36" t="s">
        <v>75</v>
      </c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</row>
    <row r="359" spans="1:34" ht="14.5">
      <c r="A359" s="17">
        <v>9</v>
      </c>
      <c r="B359" s="36" t="str">
        <f>HYPERLINK("https://www.hackerrank.com/challenges/journey-to-the-moon/problem","Journey to the moon")</f>
        <v>Journey to the moon</v>
      </c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</row>
    <row r="360" spans="1:34" ht="14.5">
      <c r="A360" s="17">
        <v>10</v>
      </c>
      <c r="B360" s="14" t="str">
        <f>HYPERLINK("https://leetcode.com/problems/sort-items-by-groups-respecting-dependencies/","Sort item by group accord to dependencies")</f>
        <v>Sort item by group accord to dependencies</v>
      </c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</row>
    <row r="361" spans="1:34" ht="14.5">
      <c r="A361" s="17">
        <v>11</v>
      </c>
      <c r="B361" s="36" t="str">
        <f>HYPERLINK("https://leetcode.com/problems/as-far-from-land-as-possible/","As far from land as possible")</f>
        <v>As far from land as possible</v>
      </c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</row>
    <row r="362" spans="1:34" ht="14.5">
      <c r="A362" s="17">
        <v>11</v>
      </c>
      <c r="B362" s="25" t="s">
        <v>76</v>
      </c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</row>
    <row r="363" spans="1:34" ht="14.5">
      <c r="A363" s="17">
        <v>12</v>
      </c>
      <c r="B363" s="25" t="s">
        <v>77</v>
      </c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</row>
    <row r="364" spans="1:34" ht="14.5">
      <c r="A364" s="17">
        <v>13</v>
      </c>
      <c r="B364" s="25" t="s">
        <v>78</v>
      </c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</row>
    <row r="365" spans="1:34" ht="12.5">
      <c r="A365" s="17">
        <v>14</v>
      </c>
      <c r="B365" s="33" t="str">
        <f>HYPERLINK("https://leetcode.com/problems/shortest-bridge/","Shortest bridge")</f>
        <v>Shortest bridge</v>
      </c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</row>
    <row r="366" spans="1:34" ht="12.5">
      <c r="A366" s="17">
        <v>15</v>
      </c>
      <c r="B366" s="33" t="str">
        <f>HYPERLINK("https://www.geeksforgeeks.org/minimum-number-swaps-required-sort-array/","Min swaps required to sort array")</f>
        <v>Min swaps required to sort array</v>
      </c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</row>
    <row r="367" spans="1:34" ht="12.5">
      <c r="A367" s="17">
        <v>16</v>
      </c>
      <c r="B367" s="33" t="str">
        <f>HYPERLINK("https://leetcode.com/problems/walls-and-gates/","Walls and gates")</f>
        <v>Walls and gates</v>
      </c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</row>
    <row r="368" spans="1:34" ht="12.5">
      <c r="A368" s="17">
        <v>17</v>
      </c>
      <c r="B368" s="33" t="str">
        <f>HYPERLINK("https://leetcode.com/problems/the-maze-ii/","The maze 2")</f>
        <v>The maze 2</v>
      </c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</row>
    <row r="369" spans="1:34" ht="12.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</row>
    <row r="370" spans="1:34" ht="18">
      <c r="A370" s="19"/>
      <c r="B370" s="22" t="s">
        <v>79</v>
      </c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</row>
    <row r="371" spans="1:34" ht="12.5">
      <c r="A371" s="17">
        <v>1</v>
      </c>
      <c r="B371" s="33" t="str">
        <f>HYPERLINK("https://www.spoj.com/problems/NAJPF/","KMP")</f>
        <v>KMP</v>
      </c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</row>
    <row r="372" spans="1:34" ht="12.5">
      <c r="A372" s="17">
        <v>2</v>
      </c>
      <c r="B372" s="33" t="str">
        <f>HYPERLINK("https://www.spoj.com/problems/FINDSR/","Find string roots")</f>
        <v>Find string roots</v>
      </c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</row>
    <row r="373" spans="1:34" ht="12.5">
      <c r="A373" s="17">
        <v>3</v>
      </c>
      <c r="B373" s="33" t="str">
        <f>HYPERLINK("https://www.geeksforgeeks.org/z-algorithm-linear-time-pattern-searching-algorithm/","Z algo")</f>
        <v>Z algo</v>
      </c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</row>
    <row r="374" spans="1:34" ht="12.5">
      <c r="A374" s="17">
        <v>4</v>
      </c>
      <c r="B374" s="33" t="str">
        <f>HYPERLINK("https://www.codechef.com/COOK103B/problems/SECPASS","chef and secret password")</f>
        <v>chef and secret password</v>
      </c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</row>
    <row r="375" spans="1:34" ht="12.5">
      <c r="A375" s="17">
        <v>5</v>
      </c>
      <c r="B375" s="33" t="str">
        <f>HYPERLINK("https://www.geeksforgeeks.org/manachers-algorithm-linear-time-longest-palindromic-substring-part-1/","Manacher's algo")</f>
        <v>Manacher's algo</v>
      </c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</row>
    <row r="376" spans="1:34" ht="18">
      <c r="A376" s="19"/>
      <c r="B376" s="22" t="s">
        <v>80</v>
      </c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</row>
    <row r="377" spans="1:34" ht="12.5">
      <c r="A377" s="17">
        <v>1</v>
      </c>
      <c r="B377" s="33" t="str">
        <f>HYPERLINK("https://www.codechef.com/problems/FLOW016","Euclidean algorithm")</f>
        <v>Euclidean algorithm</v>
      </c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</row>
    <row r="378" spans="1:34" ht="12.5">
      <c r="A378" s="17">
        <v>2</v>
      </c>
      <c r="B378" s="33" t="str">
        <f>HYPERLINK("https://onlinejudge.org/index.php?option=com_onlinejudge&amp;Itemid=8&amp;page=show_problem&amp;problem=1045","Extended Euclidean algorithm")</f>
        <v>Extended Euclidean algorithm</v>
      </c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</row>
    <row r="379" spans="1:34" ht="12.5">
      <c r="A379" s="17">
        <v>3</v>
      </c>
      <c r="B379" s="33" t="str">
        <f>HYPERLINK("https://www.spoj.com/problems/CEQU/","Linear diaophantine equation")</f>
        <v>Linear diaophantine equation</v>
      </c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</row>
    <row r="380" spans="1:34" ht="12.5">
      <c r="A380" s="17">
        <v>4</v>
      </c>
      <c r="B380" s="33" t="str">
        <f>HYPERLINK("https://www.spoj.com/problems/ETF/","Euler's totient function")</f>
        <v>Euler's totient function</v>
      </c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</row>
    <row r="381" spans="1:34" ht="12.5">
      <c r="A381" s="17">
        <v>5</v>
      </c>
      <c r="B381" s="40" t="s">
        <v>81</v>
      </c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</row>
    <row r="382" spans="1:34" ht="12.5">
      <c r="A382" s="17">
        <v>6</v>
      </c>
      <c r="B382" s="33" t="str">
        <f>HYPERLINK("https://www.geeksforgeeks.org/fermats-little-theorem/","Fermat's little theorem")</f>
        <v>Fermat's little theorem</v>
      </c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</row>
    <row r="383" spans="1:34" ht="12.5">
      <c r="A383" s="17">
        <v>7</v>
      </c>
      <c r="B383" s="33" t="str">
        <f>HYPERLINK("https://www.codechef.com/JULY18A/problems/NMNMX","No min No max")</f>
        <v>No min No max</v>
      </c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</row>
    <row r="384" spans="1:34" ht="12.5">
      <c r="A384" s="17">
        <v>8</v>
      </c>
      <c r="B384" s="33" t="str">
        <f>HYPERLINK("https://www.spoj.com/problems/DCEPC11B/","Boring factorials")</f>
        <v>Boring factorials</v>
      </c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</row>
    <row r="385" spans="1:34" ht="12.5">
      <c r="A385" s="17">
        <v>9</v>
      </c>
      <c r="B385" s="33" t="str">
        <f>HYPERLINK("https://www.spoj.com/problems/POLYMUL/","FFT")</f>
        <v>FFT</v>
      </c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</row>
    <row r="386" spans="1:34" ht="18">
      <c r="A386" s="19"/>
      <c r="B386" s="22" t="s">
        <v>82</v>
      </c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</row>
    <row r="387" spans="1:34" ht="12.5">
      <c r="A387" s="17">
        <v>1</v>
      </c>
      <c r="B387" s="33" t="str">
        <f>HYPERLINK("https://leetcode.com/problems/erect-the-fence/","Erect the fence")</f>
        <v>Erect the fence</v>
      </c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</row>
    <row r="388" spans="1:34" ht="18">
      <c r="A388" s="19"/>
      <c r="B388" s="32" t="s">
        <v>83</v>
      </c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</row>
    <row r="389" spans="1:34" ht="12.5">
      <c r="A389" s="17">
        <v>1</v>
      </c>
      <c r="B389" s="33" t="str">
        <f>HYPERLINK("https://www.geeksforgeeks.org/puzzle-20-5-pirates-and-100-gold-coins/","5 Pirates and 100 coins")</f>
        <v>5 Pirates and 100 coins</v>
      </c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</row>
    <row r="390" spans="1:34" ht="12.5">
      <c r="A390" s="17">
        <v>2</v>
      </c>
      <c r="B390" s="33" t="str">
        <f>HYPERLINK("https://www.geeksforgeeks.org/combinatorial-game-theory-set-2-game-nim/","Nim game")</f>
        <v>Nim game</v>
      </c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</row>
    <row r="391" spans="1:34" ht="12.5">
      <c r="A391" s="17">
        <v>3</v>
      </c>
      <c r="B391" s="33" t="str">
        <f>HYPERLINK("https://www.codechef.com/SNCKPE19/problems/BUDDYNIM","Buddy nim")</f>
        <v>Buddy nim</v>
      </c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</row>
    <row r="392" spans="1:34" ht="12.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</row>
    <row r="393" spans="1:34" ht="12.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</row>
    <row r="394" spans="1:34" ht="12.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</row>
    <row r="395" spans="1:34" ht="12.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</row>
    <row r="396" spans="1:34" ht="12.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</row>
    <row r="397" spans="1:34" ht="12.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</row>
    <row r="398" spans="1:34" ht="12.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</row>
    <row r="399" spans="1:34" ht="12.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</row>
    <row r="400" spans="1:34" ht="12.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</row>
    <row r="401" spans="1:34" ht="12.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</row>
    <row r="402" spans="1:34" ht="12.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</row>
    <row r="403" spans="1:34" ht="12.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</row>
    <row r="404" spans="1:34" ht="12.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</row>
    <row r="405" spans="1:34" ht="12.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</row>
    <row r="406" spans="1:34" ht="12.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</row>
    <row r="407" spans="1:34" ht="12.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</row>
    <row r="408" spans="1:34" ht="12.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</row>
    <row r="409" spans="1:34" ht="12.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</row>
    <row r="410" spans="1:34" ht="12.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</row>
    <row r="411" spans="1:34" ht="12.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</row>
    <row r="412" spans="1:34" ht="12.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</row>
    <row r="413" spans="1:34" ht="12.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</row>
    <row r="414" spans="1:34" ht="12.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</row>
    <row r="415" spans="1:34" ht="12.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</row>
    <row r="416" spans="1:34" ht="12.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</row>
    <row r="417" spans="1:34" ht="12.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</row>
    <row r="418" spans="1:34" ht="12.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</row>
    <row r="419" spans="1:34" ht="12.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</row>
    <row r="420" spans="1:34" ht="12.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</row>
    <row r="421" spans="1:34" ht="12.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</row>
    <row r="422" spans="1:34" ht="12.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</row>
    <row r="423" spans="1:34" ht="12.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</row>
    <row r="424" spans="1:34" ht="12.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</row>
    <row r="425" spans="1:34" ht="12.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</row>
    <row r="426" spans="1:34" ht="12.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</row>
    <row r="427" spans="1:34" ht="12.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</row>
    <row r="428" spans="1:34" ht="12.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</row>
    <row r="429" spans="1:34" ht="12.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</row>
    <row r="430" spans="1:34" ht="12.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</row>
    <row r="431" spans="1:34" ht="12.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</row>
    <row r="432" spans="1:34" ht="12.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</row>
    <row r="433" spans="1:34" ht="12.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</row>
    <row r="434" spans="1:34" ht="12.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</row>
    <row r="435" spans="1:34" ht="12.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</row>
    <row r="436" spans="1:34" ht="12.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</row>
    <row r="437" spans="1:34" ht="12.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</row>
    <row r="438" spans="1:34" ht="12.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</row>
    <row r="439" spans="1:34" ht="12.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</row>
    <row r="440" spans="1:34" ht="12.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</row>
    <row r="441" spans="1:34" ht="12.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</row>
    <row r="442" spans="1:34" ht="12.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</row>
    <row r="443" spans="1:34" ht="12.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</row>
    <row r="444" spans="1:34" ht="12.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</row>
    <row r="445" spans="1:34" ht="12.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</row>
    <row r="446" spans="1:34" ht="12.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</row>
    <row r="447" spans="1:34" ht="12.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</row>
    <row r="448" spans="1:34" ht="12.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</row>
    <row r="449" spans="1:34" ht="12.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</row>
    <row r="450" spans="1:34" ht="12.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</row>
    <row r="451" spans="1:34" ht="12.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</row>
    <row r="452" spans="1:34" ht="12.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</row>
    <row r="453" spans="1:34" ht="12.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</row>
    <row r="454" spans="1:34" ht="12.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</row>
    <row r="455" spans="1:34" ht="12.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</row>
    <row r="456" spans="1:34" ht="12.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</row>
    <row r="457" spans="1:34" ht="12.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</row>
    <row r="458" spans="1:34" ht="12.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</row>
    <row r="459" spans="1:34" ht="12.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</row>
    <row r="460" spans="1:34" ht="12.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</row>
    <row r="461" spans="1:34" ht="12.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</row>
    <row r="462" spans="1:34" ht="12.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</row>
    <row r="463" spans="1:34" ht="12.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</row>
    <row r="464" spans="1:34" ht="12.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</row>
    <row r="465" spans="1:34" ht="12.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</row>
    <row r="466" spans="1:34" ht="12.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</row>
    <row r="467" spans="1:34" ht="12.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</row>
    <row r="468" spans="1:34" ht="12.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</row>
    <row r="469" spans="1:34" ht="12.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</row>
    <row r="470" spans="1:34" ht="12.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</row>
    <row r="471" spans="1:34" ht="12.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</row>
    <row r="472" spans="1:34" ht="12.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</row>
    <row r="473" spans="1:34" ht="12.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</row>
    <row r="474" spans="1:34" ht="12.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</row>
    <row r="475" spans="1:34" ht="12.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</row>
    <row r="476" spans="1:34" ht="12.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</row>
    <row r="477" spans="1:34" ht="12.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</row>
    <row r="478" spans="1:34" ht="12.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</row>
    <row r="479" spans="1:34" ht="12.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</row>
    <row r="480" spans="1:34" ht="12.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</row>
    <row r="481" spans="1:34" ht="12.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</row>
    <row r="482" spans="1:34" ht="12.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</row>
    <row r="483" spans="1:34" ht="12.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</row>
    <row r="484" spans="1:34" ht="12.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</row>
    <row r="485" spans="1:34" ht="12.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</row>
    <row r="486" spans="1:34" ht="12.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</row>
    <row r="487" spans="1:34" ht="12.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</row>
    <row r="488" spans="1:34" ht="12.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</row>
    <row r="489" spans="1:34" ht="12.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</row>
    <row r="490" spans="1:34" ht="12.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</row>
    <row r="491" spans="1:34" ht="12.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</row>
    <row r="492" spans="1:34" ht="12.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</row>
    <row r="493" spans="1:34" ht="12.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</row>
    <row r="494" spans="1:34" ht="12.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</row>
    <row r="495" spans="1:34" ht="12.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</row>
    <row r="496" spans="1:34" ht="12.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</row>
    <row r="497" spans="1:34" ht="12.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</row>
    <row r="498" spans="1:34" ht="12.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</row>
    <row r="499" spans="1:34" ht="12.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</row>
    <row r="500" spans="1:34" ht="12.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</row>
    <row r="501" spans="1:34" ht="12.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</row>
    <row r="502" spans="1:34" ht="12.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</row>
    <row r="503" spans="1:34" ht="12.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</row>
    <row r="504" spans="1:34" ht="12.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</row>
    <row r="505" spans="1:34" ht="12.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</row>
    <row r="506" spans="1:34" ht="12.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</row>
    <row r="507" spans="1:34" ht="12.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</row>
    <row r="508" spans="1:34" ht="12.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</row>
    <row r="509" spans="1:34" ht="12.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</row>
    <row r="510" spans="1:34" ht="12.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</row>
    <row r="511" spans="1:34" ht="12.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</row>
    <row r="512" spans="1:34" ht="12.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</row>
    <row r="513" spans="1:34" ht="12.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</row>
    <row r="514" spans="1:34" ht="12.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</row>
    <row r="515" spans="1:34" ht="12.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</row>
    <row r="516" spans="1:34" ht="12.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</row>
    <row r="517" spans="1:34" ht="12.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</row>
    <row r="518" spans="1:34" ht="12.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</row>
    <row r="519" spans="1:34" ht="12.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</row>
    <row r="520" spans="1:34" ht="12.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</row>
    <row r="521" spans="1:34" ht="12.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</row>
    <row r="522" spans="1:34" ht="12.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</row>
    <row r="523" spans="1:34" ht="12.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</row>
    <row r="524" spans="1:34" ht="12.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</row>
    <row r="525" spans="1:34" ht="12.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</row>
    <row r="526" spans="1:34" ht="12.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</row>
    <row r="527" spans="1:34" ht="12.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</row>
    <row r="528" spans="1:34" ht="12.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</row>
    <row r="529" spans="1:34" ht="12.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</row>
    <row r="530" spans="1:34" ht="12.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</row>
    <row r="531" spans="1:34" ht="12.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</row>
    <row r="532" spans="1:34" ht="12.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</row>
    <row r="533" spans="1:34" ht="12.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</row>
    <row r="534" spans="1:34" ht="12.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</row>
    <row r="535" spans="1:34" ht="12.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</row>
    <row r="536" spans="1:34" ht="12.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</row>
    <row r="537" spans="1:34" ht="12.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</row>
    <row r="538" spans="1:34" ht="12.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</row>
    <row r="539" spans="1:34" ht="12.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</row>
    <row r="540" spans="1:34" ht="12.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</row>
    <row r="541" spans="1:34" ht="12.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</row>
    <row r="542" spans="1:34" ht="12.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</row>
    <row r="543" spans="1:34" ht="12.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</row>
    <row r="544" spans="1:34" ht="12.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</row>
    <row r="545" spans="1:34" ht="12.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</row>
    <row r="546" spans="1:34" ht="12.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</row>
    <row r="547" spans="1:34" ht="12.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</row>
    <row r="548" spans="1:34" ht="12.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</row>
    <row r="549" spans="1:34" ht="12.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</row>
    <row r="550" spans="1:34" ht="12.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</row>
    <row r="551" spans="1:34" ht="12.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</row>
    <row r="552" spans="1:34" ht="12.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</row>
    <row r="553" spans="1:34" ht="12.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</row>
    <row r="554" spans="1:34" ht="12.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</row>
    <row r="555" spans="1:34" ht="12.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</row>
    <row r="556" spans="1:34" ht="12.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</row>
    <row r="557" spans="1:34" ht="12.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</row>
    <row r="558" spans="1:34" ht="12.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</row>
    <row r="559" spans="1:34" ht="12.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</row>
    <row r="560" spans="1:34" ht="12.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</row>
    <row r="561" spans="1:34" ht="12.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</row>
    <row r="562" spans="1:34" ht="12.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</row>
    <row r="563" spans="1:34" ht="12.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</row>
    <row r="564" spans="1:34" ht="12.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</row>
    <row r="565" spans="1:34" ht="12.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</row>
    <row r="566" spans="1:34" ht="12.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</row>
    <row r="567" spans="1:34" ht="12.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</row>
    <row r="568" spans="1:34" ht="12.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</row>
    <row r="569" spans="1:34" ht="12.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</row>
    <row r="570" spans="1:34" ht="12.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</row>
    <row r="571" spans="1:34" ht="12.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</row>
    <row r="572" spans="1:34" ht="12.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</row>
    <row r="573" spans="1:34" ht="12.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</row>
    <row r="574" spans="1:34" ht="12.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</row>
    <row r="575" spans="1:34" ht="12.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</row>
    <row r="576" spans="1:34" ht="12.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</row>
    <row r="577" spans="1:34" ht="12.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</row>
    <row r="578" spans="1:34" ht="12.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</row>
    <row r="579" spans="1:34" ht="12.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</row>
    <row r="580" spans="1:34" ht="12.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</row>
    <row r="581" spans="1:34" ht="12.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</row>
    <row r="582" spans="1:34" ht="12.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</row>
    <row r="583" spans="1:34" ht="12.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</row>
    <row r="584" spans="1:34" ht="12.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</row>
    <row r="585" spans="1:34" ht="12.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</row>
    <row r="586" spans="1:34" ht="12.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</row>
    <row r="587" spans="1:34" ht="12.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</row>
    <row r="588" spans="1:34" ht="12.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</row>
    <row r="589" spans="1:34" ht="12.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</row>
    <row r="590" spans="1:34" ht="12.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</row>
    <row r="591" spans="1:34" ht="12.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</row>
    <row r="592" spans="1:34" ht="12.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</row>
    <row r="593" spans="1:34" ht="12.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</row>
    <row r="594" spans="1:34" ht="12.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</row>
    <row r="595" spans="1:34" ht="12.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</row>
    <row r="596" spans="1:34" ht="12.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</row>
    <row r="597" spans="1:34" ht="12.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</row>
    <row r="598" spans="1:34" ht="12.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</row>
    <row r="599" spans="1:34" ht="12.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</row>
    <row r="600" spans="1:34" ht="12.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</row>
    <row r="601" spans="1:34" ht="12.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</row>
    <row r="602" spans="1:34" ht="12.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</row>
    <row r="603" spans="1:34" ht="12.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</row>
    <row r="604" spans="1:34" ht="12.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</row>
    <row r="605" spans="1:34" ht="12.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</row>
    <row r="606" spans="1:34" ht="12.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</row>
    <row r="607" spans="1:34" ht="12.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</row>
    <row r="608" spans="1:34" ht="12.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</row>
    <row r="609" spans="1:34" ht="12.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</row>
    <row r="610" spans="1:34" ht="12.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</row>
    <row r="611" spans="1:34" ht="12.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</row>
    <row r="612" spans="1:34" ht="12.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</row>
    <row r="613" spans="1:34" ht="12.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</row>
    <row r="614" spans="1:34" ht="12.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</row>
    <row r="615" spans="1:34" ht="12.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</row>
    <row r="616" spans="1:34" ht="12.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</row>
    <row r="617" spans="1:34" ht="12.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</row>
    <row r="618" spans="1:34" ht="12.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</row>
    <row r="619" spans="1:34" ht="12.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</row>
    <row r="620" spans="1:34" ht="12.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</row>
    <row r="621" spans="1:34" ht="12.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</row>
    <row r="622" spans="1:34" ht="12.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</row>
    <row r="623" spans="1:34" ht="12.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</row>
    <row r="624" spans="1:34" ht="12.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</row>
    <row r="625" spans="1:34" ht="12.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</row>
    <row r="626" spans="1:34" ht="12.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</row>
    <row r="627" spans="1:34" ht="12.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</row>
    <row r="628" spans="1:34" ht="12.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</row>
    <row r="629" spans="1:34" ht="12.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</row>
    <row r="630" spans="1:34" ht="12.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</row>
    <row r="631" spans="1:34" ht="12.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</row>
    <row r="632" spans="1:34" ht="12.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</row>
    <row r="633" spans="1:34" ht="12.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</row>
    <row r="634" spans="1:34" ht="12.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</row>
    <row r="635" spans="1:34" ht="12.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</row>
    <row r="636" spans="1:34" ht="12.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</row>
    <row r="637" spans="1:34" ht="12.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</row>
    <row r="638" spans="1:34" ht="12.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</row>
    <row r="639" spans="1:34" ht="12.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</row>
    <row r="640" spans="1:34" ht="12.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</row>
    <row r="641" spans="1:34" ht="12.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</row>
    <row r="642" spans="1:34" ht="12.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</row>
    <row r="643" spans="1:34" ht="12.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</row>
    <row r="644" spans="1:34" ht="12.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</row>
    <row r="645" spans="1:34" ht="12.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</row>
    <row r="646" spans="1:34" ht="12.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</row>
    <row r="647" spans="1:34" ht="12.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</row>
    <row r="648" spans="1:34" ht="12.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</row>
    <row r="649" spans="1:34" ht="12.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</row>
    <row r="650" spans="1:34" ht="12.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</row>
    <row r="651" spans="1:34" ht="12.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</row>
    <row r="652" spans="1:34" ht="12.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</row>
    <row r="653" spans="1:34" ht="12.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</row>
    <row r="654" spans="1:34" ht="12.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</row>
    <row r="655" spans="1:34" ht="12.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</row>
    <row r="656" spans="1:34" ht="12.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</row>
    <row r="657" spans="1:34" ht="12.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</row>
    <row r="658" spans="1:34" ht="12.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</row>
    <row r="659" spans="1:34" ht="12.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</row>
    <row r="660" spans="1:34" ht="12.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</row>
    <row r="661" spans="1:34" ht="12.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</row>
    <row r="662" spans="1:34" ht="12.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</row>
    <row r="663" spans="1:34" ht="12.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</row>
    <row r="664" spans="1:34" ht="12.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</row>
    <row r="665" spans="1:34" ht="12.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</row>
    <row r="666" spans="1:34" ht="12.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</row>
    <row r="667" spans="1:34" ht="12.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</row>
    <row r="668" spans="1:34" ht="12.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</row>
    <row r="669" spans="1:34" ht="12.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</row>
    <row r="670" spans="1:34" ht="12.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</row>
    <row r="671" spans="1:34" ht="12.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</row>
    <row r="672" spans="1:34" ht="12.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</row>
    <row r="673" spans="1:34" ht="12.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</row>
    <row r="674" spans="1:34" ht="12.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</row>
    <row r="675" spans="1:34" ht="12.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</row>
    <row r="676" spans="1:34" ht="12.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</row>
    <row r="677" spans="1:34" ht="12.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</row>
    <row r="678" spans="1:34" ht="12.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</row>
    <row r="679" spans="1:34" ht="12.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</row>
    <row r="680" spans="1:34" ht="12.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</row>
    <row r="681" spans="1:34" ht="12.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</row>
    <row r="682" spans="1:34" ht="12.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</row>
    <row r="683" spans="1:34" ht="12.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</row>
    <row r="684" spans="1:34" ht="12.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</row>
    <row r="685" spans="1:34" ht="12.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</row>
    <row r="686" spans="1:34" ht="12.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</row>
    <row r="687" spans="1:34" ht="12.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</row>
    <row r="688" spans="1:34" ht="12.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</row>
    <row r="689" spans="1:34" ht="12.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</row>
    <row r="690" spans="1:34" ht="12.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</row>
    <row r="691" spans="1:34" ht="12.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</row>
    <row r="692" spans="1:34" ht="12.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</row>
    <row r="693" spans="1:34" ht="12.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</row>
    <row r="694" spans="1:34" ht="12.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</row>
    <row r="695" spans="1:34" ht="12.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</row>
    <row r="696" spans="1:34" ht="12.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</row>
    <row r="697" spans="1:34" ht="12.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</row>
    <row r="698" spans="1:34" ht="12.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</row>
    <row r="699" spans="1:34" ht="12.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</row>
    <row r="700" spans="1:34" ht="12.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</row>
    <row r="701" spans="1:34" ht="12.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</row>
    <row r="702" spans="1:34" ht="12.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</row>
    <row r="703" spans="1:34" ht="12.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</row>
    <row r="704" spans="1:34" ht="12.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</row>
    <row r="705" spans="1:34" ht="12.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</row>
    <row r="706" spans="1:34" ht="12.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</row>
    <row r="707" spans="1:34" ht="12.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</row>
    <row r="708" spans="1:34" ht="12.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</row>
    <row r="709" spans="1:34" ht="12.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</row>
    <row r="710" spans="1:34" ht="12.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</row>
    <row r="711" spans="1:34" ht="12.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</row>
    <row r="712" spans="1:34" ht="12.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</row>
    <row r="713" spans="1:34" ht="12.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</row>
    <row r="714" spans="1:34" ht="12.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</row>
    <row r="715" spans="1:34" ht="12.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</row>
    <row r="716" spans="1:34" ht="12.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</row>
    <row r="717" spans="1:34" ht="12.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</row>
    <row r="718" spans="1:34" ht="12.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</row>
    <row r="719" spans="1:34" ht="12.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</row>
    <row r="720" spans="1:34" ht="12.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</row>
    <row r="721" spans="1:34" ht="12.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</row>
    <row r="722" spans="1:34" ht="12.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</row>
    <row r="723" spans="1:34" ht="12.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</row>
    <row r="724" spans="1:34" ht="12.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</row>
    <row r="725" spans="1:34" ht="12.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</row>
    <row r="726" spans="1:34" ht="12.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</row>
    <row r="727" spans="1:34" ht="12.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</row>
    <row r="728" spans="1:34" ht="12.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</row>
    <row r="729" spans="1:34" ht="12.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</row>
    <row r="730" spans="1:34" ht="12.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</row>
    <row r="731" spans="1:34" ht="12.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</row>
    <row r="732" spans="1:34" ht="12.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</row>
    <row r="733" spans="1:34" ht="12.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</row>
    <row r="734" spans="1:34" ht="12.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</row>
    <row r="735" spans="1:34" ht="12.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</row>
    <row r="736" spans="1:34" ht="12.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</row>
    <row r="737" spans="1:34" ht="12.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</row>
    <row r="738" spans="1:34" ht="12.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</row>
    <row r="739" spans="1:34" ht="12.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</row>
    <row r="740" spans="1:34" ht="12.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</row>
    <row r="741" spans="1:34" ht="12.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</row>
    <row r="742" spans="1:34" ht="12.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</row>
    <row r="743" spans="1:34" ht="12.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</row>
    <row r="744" spans="1:34" ht="12.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</row>
    <row r="745" spans="1:34" ht="12.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</row>
    <row r="746" spans="1:34" ht="12.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</row>
    <row r="747" spans="1:34" ht="12.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</row>
    <row r="748" spans="1:34" ht="12.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</row>
    <row r="749" spans="1:34" ht="12.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</row>
    <row r="750" spans="1:34" ht="12.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</row>
    <row r="751" spans="1:34" ht="12.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</row>
    <row r="752" spans="1:34" ht="12.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</row>
    <row r="753" spans="1:34" ht="12.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</row>
    <row r="754" spans="1:34" ht="12.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</row>
    <row r="755" spans="1:34" ht="12.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</row>
    <row r="756" spans="1:34" ht="12.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</row>
    <row r="757" spans="1:34" ht="12.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</row>
    <row r="758" spans="1:34" ht="12.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</row>
    <row r="759" spans="1:34" ht="12.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</row>
    <row r="760" spans="1:34" ht="12.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</row>
    <row r="761" spans="1:34" ht="12.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</row>
    <row r="762" spans="1:34" ht="12.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</row>
    <row r="763" spans="1:34" ht="12.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</row>
    <row r="764" spans="1:34" ht="12.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</row>
    <row r="765" spans="1:34" ht="12.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</row>
    <row r="766" spans="1:34" ht="12.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</row>
    <row r="767" spans="1:34" ht="12.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</row>
    <row r="768" spans="1:34" ht="12.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</row>
    <row r="769" spans="1:34" ht="12.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</row>
    <row r="770" spans="1:34" ht="12.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</row>
    <row r="771" spans="1:34" ht="12.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</row>
    <row r="772" spans="1:34" ht="12.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</row>
    <row r="773" spans="1:34" ht="12.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</row>
    <row r="774" spans="1:34" ht="12.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</row>
    <row r="775" spans="1:34" ht="12.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</row>
    <row r="776" spans="1:34" ht="12.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</row>
    <row r="777" spans="1:34" ht="12.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</row>
    <row r="778" spans="1:34" ht="12.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</row>
    <row r="779" spans="1:34" ht="12.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</row>
    <row r="780" spans="1:34" ht="12.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</row>
    <row r="781" spans="1:34" ht="12.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</row>
    <row r="782" spans="1:34" ht="12.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</row>
    <row r="783" spans="1:34" ht="12.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</row>
    <row r="784" spans="1:34" ht="12.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</row>
    <row r="785" spans="1:34" ht="12.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</row>
    <row r="786" spans="1:34" ht="12.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</row>
    <row r="787" spans="1:34" ht="12.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</row>
    <row r="788" spans="1:34" ht="12.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</row>
    <row r="789" spans="1:34" ht="12.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</row>
    <row r="790" spans="1:34" ht="12.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</row>
    <row r="791" spans="1:34" ht="12.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</row>
    <row r="792" spans="1:34" ht="12.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</row>
    <row r="793" spans="1:34" ht="12.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</row>
    <row r="794" spans="1:34" ht="12.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</row>
    <row r="795" spans="1:34" ht="12.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</row>
    <row r="796" spans="1:34" ht="12.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</row>
    <row r="797" spans="1:34" ht="12.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</row>
    <row r="798" spans="1:34" ht="12.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</row>
    <row r="799" spans="1:34" ht="12.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</row>
    <row r="800" spans="1:34" ht="12.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</row>
    <row r="801" spans="1:34" ht="12.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</row>
    <row r="802" spans="1:34" ht="12.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</row>
    <row r="803" spans="1:34" ht="12.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</row>
    <row r="804" spans="1:34" ht="12.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</row>
    <row r="805" spans="1:34" ht="12.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</row>
    <row r="806" spans="1:34" ht="12.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</row>
    <row r="807" spans="1:34" ht="12.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</row>
    <row r="808" spans="1:34" ht="12.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</row>
    <row r="809" spans="1:34" ht="12.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</row>
    <row r="810" spans="1:34" ht="12.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</row>
    <row r="811" spans="1:34" ht="12.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</row>
    <row r="812" spans="1:34" ht="12.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</row>
    <row r="813" spans="1:34" ht="12.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</row>
    <row r="814" spans="1:34" ht="12.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</row>
    <row r="815" spans="1:34" ht="12.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</row>
    <row r="816" spans="1:34" ht="12.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</row>
    <row r="817" spans="1:34" ht="12.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</row>
    <row r="818" spans="1:34" ht="12.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</row>
    <row r="819" spans="1:34" ht="12.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</row>
    <row r="820" spans="1:34" ht="12.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</row>
    <row r="821" spans="1:34" ht="12.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</row>
    <row r="822" spans="1:34" ht="12.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</row>
    <row r="823" spans="1:34" ht="12.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</row>
    <row r="824" spans="1:34" ht="12.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</row>
    <row r="825" spans="1:34" ht="12.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</row>
    <row r="826" spans="1:34" ht="12.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</row>
    <row r="827" spans="1:34" ht="12.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</row>
    <row r="828" spans="1:34" ht="12.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</row>
    <row r="829" spans="1:34" ht="12.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</row>
    <row r="830" spans="1:34" ht="12.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</row>
    <row r="831" spans="1:34" ht="12.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</row>
    <row r="832" spans="1:34" ht="12.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</row>
    <row r="833" spans="1:34" ht="12.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</row>
    <row r="834" spans="1:34" ht="12.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</row>
    <row r="835" spans="1:34" ht="12.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</row>
    <row r="836" spans="1:34" ht="12.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</row>
    <row r="837" spans="1:34" ht="12.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</row>
    <row r="838" spans="1:34" ht="12.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</row>
    <row r="839" spans="1:34" ht="12.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</row>
    <row r="840" spans="1:34" ht="12.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</row>
    <row r="841" spans="1:34" ht="12.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</row>
    <row r="842" spans="1:34" ht="12.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</row>
    <row r="843" spans="1:34" ht="12.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</row>
    <row r="844" spans="1:34" ht="12.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</row>
    <row r="845" spans="1:34" ht="12.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</row>
    <row r="846" spans="1:34" ht="12.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</row>
    <row r="847" spans="1:34" ht="12.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</row>
    <row r="848" spans="1:34" ht="12.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</row>
    <row r="849" spans="1:34" ht="12.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</row>
    <row r="850" spans="1:34" ht="12.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</row>
    <row r="851" spans="1:34" ht="12.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</row>
    <row r="852" spans="1:34" ht="12.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</row>
    <row r="853" spans="1:34" ht="12.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</row>
    <row r="854" spans="1:34" ht="12.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</row>
    <row r="855" spans="1:34" ht="12.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</row>
    <row r="856" spans="1:34" ht="12.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</row>
    <row r="857" spans="1:34" ht="12.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</row>
  </sheetData>
  <conditionalFormatting sqref="C4">
    <cfRule type="notContainsBlanks" dxfId="0" priority="1">
      <formula>LEN(TRIM(C4))&gt;0</formula>
    </cfRule>
  </conditionalFormatting>
  <hyperlinks>
    <hyperlink ref="B88" r:id="rId1"/>
    <hyperlink ref="B133" r:id="rId2"/>
    <hyperlink ref="B134" r:id="rId3"/>
    <hyperlink ref="B136" r:id="rId4"/>
    <hyperlink ref="B137" r:id="rId5"/>
    <hyperlink ref="B138" r:id="rId6"/>
    <hyperlink ref="B141" r:id="rId7"/>
    <hyperlink ref="B142" r:id="rId8"/>
    <hyperlink ref="B163" r:id="rId9"/>
    <hyperlink ref="B170" r:id="rId10"/>
    <hyperlink ref="B177" r:id="rId11"/>
    <hyperlink ref="B179" r:id="rId12"/>
    <hyperlink ref="B180" r:id="rId13"/>
    <hyperlink ref="B186" r:id="rId14"/>
    <hyperlink ref="B189" r:id="rId15"/>
    <hyperlink ref="B193" r:id="rId16"/>
    <hyperlink ref="B194" r:id="rId17"/>
    <hyperlink ref="B196" r:id="rId18"/>
    <hyperlink ref="B197" r:id="rId19"/>
    <hyperlink ref="B198" r:id="rId20"/>
    <hyperlink ref="B239" r:id="rId21"/>
    <hyperlink ref="B251" r:id="rId22"/>
    <hyperlink ref="B252" r:id="rId23"/>
    <hyperlink ref="B253" r:id="rId24"/>
    <hyperlink ref="B255" r:id="rId25"/>
    <hyperlink ref="B256" r:id="rId26"/>
    <hyperlink ref="B257" r:id="rId27"/>
    <hyperlink ref="B258" r:id="rId28"/>
    <hyperlink ref="B259" r:id="rId29"/>
    <hyperlink ref="B262" r:id="rId30"/>
    <hyperlink ref="B263" r:id="rId31"/>
    <hyperlink ref="B265" r:id="rId32"/>
    <hyperlink ref="B266" r:id="rId33"/>
    <hyperlink ref="B267" r:id="rId34"/>
    <hyperlink ref="B268" r:id="rId35"/>
    <hyperlink ref="B269" r:id="rId36"/>
    <hyperlink ref="B270" r:id="rId37"/>
    <hyperlink ref="B271" r:id="rId38"/>
    <hyperlink ref="B272" r:id="rId39"/>
    <hyperlink ref="B280" r:id="rId40"/>
    <hyperlink ref="B281" r:id="rId41"/>
    <hyperlink ref="B282" r:id="rId42"/>
    <hyperlink ref="B283" r:id="rId43"/>
    <hyperlink ref="B284" r:id="rId44"/>
    <hyperlink ref="B285" r:id="rId45"/>
    <hyperlink ref="B286" r:id="rId46"/>
    <hyperlink ref="B287" r:id="rId47"/>
    <hyperlink ref="B288" r:id="rId48"/>
    <hyperlink ref="B289" r:id="rId49"/>
    <hyperlink ref="B290" r:id="rId50"/>
    <hyperlink ref="B350" r:id="rId51"/>
    <hyperlink ref="B351" r:id="rId52"/>
    <hyperlink ref="B352" r:id="rId53"/>
    <hyperlink ref="B353" r:id="rId54"/>
    <hyperlink ref="B354" r:id="rId55"/>
    <hyperlink ref="B356" r:id="rId56"/>
    <hyperlink ref="B357" r:id="rId57"/>
    <hyperlink ref="B362" r:id="rId58"/>
    <hyperlink ref="B363" r:id="rId59"/>
    <hyperlink ref="B364" r:id="rId60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revision/>
  <dcterms:created xsi:type="dcterms:W3CDTF">2021-09-30T15:14:38Z</dcterms:created>
  <dcterms:modified xsi:type="dcterms:W3CDTF">2021-11-18T11:36:55Z</dcterms:modified>
  <cp:category/>
  <cp:contentStatus/>
</cp:coreProperties>
</file>