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8430"/>
  </bookViews>
  <sheets>
    <sheet name="Sheet1" sheetId="1" r:id="rId1"/>
  </sheets>
  <definedNames>
    <definedName name="solver_adj" localSheetId="0" hidden="1">Sheet1!$M$2:$P$2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Sheet1!$G$20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" i="1" l="1"/>
  <c r="T8" i="1"/>
  <c r="S9" i="1"/>
  <c r="S8" i="1"/>
  <c r="T2" i="1"/>
  <c r="S2" i="1"/>
  <c r="F3" i="1"/>
  <c r="F4" i="1"/>
  <c r="F5" i="1"/>
  <c r="F6" i="1"/>
  <c r="F7" i="1"/>
  <c r="F8" i="1"/>
  <c r="F9" i="1"/>
  <c r="F2" i="1"/>
  <c r="E2" i="1"/>
  <c r="T6" i="1"/>
  <c r="T5" i="1"/>
  <c r="S6" i="1"/>
  <c r="S5" i="1"/>
  <c r="C13" i="1"/>
  <c r="C14" i="1"/>
  <c r="C15" i="1"/>
  <c r="E15" i="1" s="1"/>
  <c r="G15" i="1" s="1"/>
  <c r="C16" i="1"/>
  <c r="E16" i="1" s="1"/>
  <c r="G16" i="1" s="1"/>
  <c r="C17" i="1"/>
  <c r="C18" i="1"/>
  <c r="E18" i="1" s="1"/>
  <c r="G18" i="1" s="1"/>
  <c r="C19" i="1"/>
  <c r="E19" i="1" s="1"/>
  <c r="G19" i="1" s="1"/>
  <c r="C12" i="1"/>
  <c r="E12" i="1" s="1"/>
  <c r="G12" i="1" s="1"/>
  <c r="B12" i="1"/>
  <c r="D12" i="1"/>
  <c r="F12" i="1" s="1"/>
  <c r="E13" i="1"/>
  <c r="G13" i="1" s="1"/>
  <c r="E14" i="1"/>
  <c r="G14" i="1" s="1"/>
  <c r="E17" i="1"/>
  <c r="G17" i="1" s="1"/>
  <c r="B13" i="1"/>
  <c r="B14" i="1"/>
  <c r="B15" i="1"/>
  <c r="D15" i="1" s="1"/>
  <c r="F15" i="1" s="1"/>
  <c r="B16" i="1"/>
  <c r="D16" i="1" s="1"/>
  <c r="F16" i="1" s="1"/>
  <c r="B17" i="1"/>
  <c r="B18" i="1"/>
  <c r="D18" i="1" s="1"/>
  <c r="F18" i="1" s="1"/>
  <c r="B19" i="1"/>
  <c r="D19" i="1" s="1"/>
  <c r="F19" i="1" s="1"/>
  <c r="E3" i="1"/>
  <c r="E4" i="1"/>
  <c r="E5" i="1"/>
  <c r="E6" i="1"/>
  <c r="E7" i="1"/>
  <c r="E8" i="1"/>
  <c r="E9" i="1"/>
  <c r="D3" i="1"/>
  <c r="D4" i="1"/>
  <c r="D5" i="1"/>
  <c r="D6" i="1"/>
  <c r="D7" i="1"/>
  <c r="D8" i="1"/>
  <c r="D9" i="1"/>
  <c r="D2" i="1"/>
  <c r="D13" i="1"/>
  <c r="F13" i="1" s="1"/>
  <c r="D14" i="1"/>
  <c r="F14" i="1" s="1"/>
  <c r="D17" i="1"/>
  <c r="F17" i="1" s="1"/>
  <c r="S12" i="1" l="1"/>
  <c r="T12" i="1"/>
  <c r="G20" i="1"/>
  <c r="F20" i="1"/>
</calcChain>
</file>

<file path=xl/sharedStrings.xml><?xml version="1.0" encoding="utf-8"?>
<sst xmlns="http://schemas.openxmlformats.org/spreadsheetml/2006/main" count="38" uniqueCount="29">
  <si>
    <t>Price</t>
  </si>
  <si>
    <t>Demand</t>
  </si>
  <si>
    <t>Supply</t>
  </si>
  <si>
    <t>Supply (approx.)</t>
  </si>
  <si>
    <t>Demand (approx.)</t>
  </si>
  <si>
    <t>Coef.1</t>
  </si>
  <si>
    <t>Coef.2</t>
  </si>
  <si>
    <t>Demand coefs.</t>
  </si>
  <si>
    <t>Supply coefs.</t>
  </si>
  <si>
    <t>Coef.3</t>
  </si>
  <si>
    <t>Qd (trend)</t>
  </si>
  <si>
    <t>Qs (trend)</t>
  </si>
  <si>
    <t>Qd (residuals)</t>
  </si>
  <si>
    <t>Qs (residuals)</t>
  </si>
  <si>
    <t>Qd (sq.res.)</t>
  </si>
  <si>
    <t>Qs (sq.res.)</t>
  </si>
  <si>
    <t>Qs (res.sum)</t>
  </si>
  <si>
    <t>Qd (res.sum)</t>
  </si>
  <si>
    <t>Coef.4</t>
  </si>
  <si>
    <t>P*</t>
  </si>
  <si>
    <t>Q* (by trend)</t>
  </si>
  <si>
    <t>alpha1</t>
  </si>
  <si>
    <t>gamma1</t>
  </si>
  <si>
    <t>alpha2</t>
  </si>
  <si>
    <t>gamma2</t>
  </si>
  <si>
    <t>Qs (+tax)</t>
  </si>
  <si>
    <t>Tax</t>
  </si>
  <si>
    <t>P* (tax)</t>
  </si>
  <si>
    <t>Q* (tax)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</si>
</sst>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2"/>
      <color rgb="FF24292E"/>
      <name val="Segoe UI"/>
      <family val="2"/>
      <charset val="204"/>
    </font>
    <font>
      <sz val="12"/>
      <color rgb="FF24292E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4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/>
      <top/>
      <bottom/>
      <diagonal/>
    </border>
    <border>
      <left style="medium">
        <color rgb="FFDFE2E5"/>
      </left>
      <right style="medium">
        <color rgb="FFDFE2E5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  <xf numFmtId="4" fontId="2" fillId="2" borderId="1" xfId="0" applyNumberFormat="1" applyFont="1" applyFill="1" applyBorder="1" applyAlignment="1">
      <alignment horizontal="left" vertical="center" wrapText="1" inden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Built</a:t>
            </a:r>
            <a:r>
              <a:rPr lang="en-US" baseline="0"/>
              <a:t> in trendline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0.1"/>
            <c:backward val="0.1"/>
            <c:dispRSqr val="1"/>
            <c:dispEq val="1"/>
            <c:trendlineLbl>
              <c:layout>
                <c:manualLayout>
                  <c:x val="6.2713706241265293E-2"/>
                  <c:y val="-8.33710071955291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Sheet1!$A$2:$A$9</c:f>
              <c:numCache>
                <c:formatCode>#,##0.00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2.4500000000000002</c:v>
                </c:pt>
                <c:pt idx="3">
                  <c:v>2.7</c:v>
                </c:pt>
                <c:pt idx="4">
                  <c:v>3.8</c:v>
                </c:pt>
                <c:pt idx="5">
                  <c:v>4.05</c:v>
                </c:pt>
                <c:pt idx="6">
                  <c:v>5.2</c:v>
                </c:pt>
                <c:pt idx="7">
                  <c:v>6.25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100</c:v>
                </c:pt>
                <c:pt idx="1">
                  <c:v>70</c:v>
                </c:pt>
                <c:pt idx="2">
                  <c:v>68</c:v>
                </c:pt>
                <c:pt idx="3">
                  <c:v>40</c:v>
                </c:pt>
                <c:pt idx="4">
                  <c:v>35</c:v>
                </c:pt>
                <c:pt idx="5">
                  <c:v>20</c:v>
                </c:pt>
                <c:pt idx="6">
                  <c:v>18</c:v>
                </c:pt>
                <c:pt idx="7">
                  <c:v>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Supply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forward val="0.2"/>
            <c:backward val="0.1"/>
            <c:dispRSqr val="1"/>
            <c:dispEq val="1"/>
            <c:trendlineLbl>
              <c:layout>
                <c:manualLayout>
                  <c:x val="-2.5286293758734705E-2"/>
                  <c:y val="-7.91260616232494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Sheet1!$A$2:$A$9</c:f>
              <c:numCache>
                <c:formatCode>#,##0.00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2.4500000000000002</c:v>
                </c:pt>
                <c:pt idx="3">
                  <c:v>2.7</c:v>
                </c:pt>
                <c:pt idx="4">
                  <c:v>3.8</c:v>
                </c:pt>
                <c:pt idx="5">
                  <c:v>4.05</c:v>
                </c:pt>
                <c:pt idx="6">
                  <c:v>5.2</c:v>
                </c:pt>
                <c:pt idx="7">
                  <c:v>6.25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15</c:v>
                </c:pt>
                <c:pt idx="1">
                  <c:v>25</c:v>
                </c:pt>
                <c:pt idx="2">
                  <c:v>38</c:v>
                </c:pt>
                <c:pt idx="3">
                  <c:v>43</c:v>
                </c:pt>
                <c:pt idx="4">
                  <c:v>65</c:v>
                </c:pt>
                <c:pt idx="5">
                  <c:v>83</c:v>
                </c:pt>
                <c:pt idx="6">
                  <c:v>95</c:v>
                </c:pt>
                <c:pt idx="7">
                  <c:v>105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07214584"/>
        <c:axId val="407214192"/>
      </c:scatterChart>
      <c:valAx>
        <c:axId val="407214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(Q)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214192"/>
        <c:crosses val="autoZero"/>
        <c:crossBetween val="midCat"/>
      </c:valAx>
      <c:valAx>
        <c:axId val="4072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Sheet1!$A$1</c:f>
              <c:strCache>
                <c:ptCount val="1"/>
                <c:pt idx="0">
                  <c:v>Price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214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Reversed</a:t>
            </a:r>
            <a:r>
              <a:rPr lang="en-US" baseline="0"/>
              <a:t> graph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Qd (trend)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Sheet1!$D$2:$D$9</c:f>
              <c:numCache>
                <c:formatCode>General</c:formatCode>
                <c:ptCount val="8"/>
                <c:pt idx="0">
                  <c:v>84.064182560929808</c:v>
                </c:pt>
                <c:pt idx="1">
                  <c:v>78.286923597800595</c:v>
                </c:pt>
                <c:pt idx="2">
                  <c:v>51.986318863735363</c:v>
                </c:pt>
                <c:pt idx="3">
                  <c:v>47.559453698918325</c:v>
                </c:pt>
                <c:pt idx="4">
                  <c:v>32.148975540720173</c:v>
                </c:pt>
                <c:pt idx="5">
                  <c:v>29.411347968381168</c:v>
                </c:pt>
                <c:pt idx="6">
                  <c:v>19.53056325921963</c:v>
                </c:pt>
                <c:pt idx="7">
                  <c:v>13.439264181427367</c:v>
                </c:pt>
              </c:numCache>
            </c:numRef>
          </c:xVal>
          <c:yVal>
            <c:numRef>
              <c:f>Sheet1!$A$2:$A$9</c:f>
              <c:numCache>
                <c:formatCode>#,##0.00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2.4500000000000002</c:v>
                </c:pt>
                <c:pt idx="3">
                  <c:v>2.7</c:v>
                </c:pt>
                <c:pt idx="4">
                  <c:v>3.8</c:v>
                </c:pt>
                <c:pt idx="5">
                  <c:v>4.05</c:v>
                </c:pt>
                <c:pt idx="6">
                  <c:v>5.2</c:v>
                </c:pt>
                <c:pt idx="7">
                  <c:v>6.25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Qs (trend)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Sheet1!$E$2:$E$9</c:f>
              <c:numCache>
                <c:formatCode>General</c:formatCode>
                <c:ptCount val="8"/>
                <c:pt idx="0">
                  <c:v>9.0994665425507577</c:v>
                </c:pt>
                <c:pt idx="1">
                  <c:v>17.695902685232625</c:v>
                </c:pt>
                <c:pt idx="2">
                  <c:v>50.30669365565992</c:v>
                </c:pt>
                <c:pt idx="3">
                  <c:v>55.306642987336176</c:v>
                </c:pt>
                <c:pt idx="4">
                  <c:v>72.892719892979486</c:v>
                </c:pt>
                <c:pt idx="5">
                  <c:v>76.171471985474213</c:v>
                </c:pt>
                <c:pt idx="6">
                  <c:v>89.033224214101082</c:v>
                </c:pt>
                <c:pt idx="7">
                  <c:v>98.4977095430243</c:v>
                </c:pt>
              </c:numCache>
            </c:numRef>
          </c:xVal>
          <c:yVal>
            <c:numRef>
              <c:f>Sheet1!$A$2:$A$9</c:f>
              <c:numCache>
                <c:formatCode>#,##0.00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2.4500000000000002</c:v>
                </c:pt>
                <c:pt idx="3">
                  <c:v>2.7</c:v>
                </c:pt>
                <c:pt idx="4">
                  <c:v>3.8</c:v>
                </c:pt>
                <c:pt idx="5">
                  <c:v>4.05</c:v>
                </c:pt>
                <c:pt idx="6">
                  <c:v>5.2</c:v>
                </c:pt>
                <c:pt idx="7">
                  <c:v>6.25</c:v>
                </c:pt>
              </c:numCache>
            </c:numRef>
          </c:yVal>
          <c:smooth val="0"/>
        </c:ser>
        <c:ser>
          <c:idx val="2"/>
          <c:order val="2"/>
          <c:tx>
            <c:v>Equi-point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Sheet1!$T$2</c:f>
              <c:numCache>
                <c:formatCode>General</c:formatCode>
                <c:ptCount val="1"/>
                <c:pt idx="0">
                  <c:v>51.197560972472758</c:v>
                </c:pt>
              </c:numCache>
            </c:numRef>
          </c:xVal>
          <c:yVal>
            <c:numRef>
              <c:f>Sheet1!$S$2</c:f>
              <c:numCache>
                <c:formatCode>General</c:formatCode>
                <c:ptCount val="1"/>
                <c:pt idx="0">
                  <c:v>2.4945438172327528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Qs (+tax)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Sheet1!$F$2:$F$9</c:f>
              <c:numCache>
                <c:formatCode>General</c:formatCode>
                <c:ptCount val="8"/>
                <c:pt idx="0">
                  <c:v>28.38081675735631</c:v>
                </c:pt>
                <c:pt idx="1">
                  <c:v>34.441813989198145</c:v>
                </c:pt>
                <c:pt idx="2">
                  <c:v>59.863512261129593</c:v>
                </c:pt>
                <c:pt idx="3">
                  <c:v>64.049477521790536</c:v>
                </c:pt>
                <c:pt idx="4">
                  <c:v>79.253770453094432</c:v>
                </c:pt>
                <c:pt idx="5">
                  <c:v>82.161832281035771</c:v>
                </c:pt>
                <c:pt idx="6">
                  <c:v>93.757548891117537</c:v>
                </c:pt>
                <c:pt idx="7">
                  <c:v>102.45804775884834</c:v>
                </c:pt>
              </c:numCache>
            </c:numRef>
          </c:xVal>
          <c:yVal>
            <c:numRef>
              <c:f>Sheet1!$A$2:$A$9</c:f>
              <c:numCache>
                <c:formatCode>#,##0.00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2.4500000000000002</c:v>
                </c:pt>
                <c:pt idx="3">
                  <c:v>2.7</c:v>
                </c:pt>
                <c:pt idx="4">
                  <c:v>3.8</c:v>
                </c:pt>
                <c:pt idx="5">
                  <c:v>4.05</c:v>
                </c:pt>
                <c:pt idx="6">
                  <c:v>5.2</c:v>
                </c:pt>
                <c:pt idx="7">
                  <c:v>6.25</c:v>
                </c:pt>
              </c:numCache>
            </c:numRef>
          </c:yVal>
          <c:smooth val="0"/>
        </c:ser>
        <c:ser>
          <c:idx val="4"/>
          <c:order val="4"/>
          <c:tx>
            <c:v>Equi-p (tax)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Sheet1!$T$12</c:f>
              <c:numCache>
                <c:formatCode>General</c:formatCode>
                <c:ptCount val="1"/>
                <c:pt idx="0">
                  <c:v>55.991843326453782</c:v>
                </c:pt>
              </c:numCache>
            </c:numRef>
          </c:xVal>
          <c:yVal>
            <c:numRef>
              <c:f>Sheet1!$S$12</c:f>
              <c:numCache>
                <c:formatCode>General</c:formatCode>
                <c:ptCount val="1"/>
                <c:pt idx="0">
                  <c:v>2.2748575202470569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589128"/>
        <c:axId val="450587560"/>
      </c:scatterChart>
      <c:valAx>
        <c:axId val="45058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587560"/>
        <c:crosses val="autoZero"/>
        <c:crossBetween val="midCat"/>
      </c:valAx>
      <c:valAx>
        <c:axId val="45058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589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Approximation</a:t>
            </a:r>
            <a:r>
              <a:rPr lang="en-US" baseline="0"/>
              <a:t> with solver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#,##0.00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2.4500000000000002</c:v>
                </c:pt>
                <c:pt idx="3">
                  <c:v>2.7</c:v>
                </c:pt>
                <c:pt idx="4">
                  <c:v>3.8</c:v>
                </c:pt>
                <c:pt idx="5">
                  <c:v>4.05</c:v>
                </c:pt>
                <c:pt idx="6">
                  <c:v>5.2</c:v>
                </c:pt>
                <c:pt idx="7">
                  <c:v>6.25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100</c:v>
                </c:pt>
                <c:pt idx="1">
                  <c:v>70</c:v>
                </c:pt>
                <c:pt idx="2">
                  <c:v>68</c:v>
                </c:pt>
                <c:pt idx="3">
                  <c:v>40</c:v>
                </c:pt>
                <c:pt idx="4">
                  <c:v>35</c:v>
                </c:pt>
                <c:pt idx="5">
                  <c:v>20</c:v>
                </c:pt>
                <c:pt idx="6">
                  <c:v>18</c:v>
                </c:pt>
                <c:pt idx="7">
                  <c:v>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Supply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Sheet1!$A$2:$A$9</c:f>
              <c:numCache>
                <c:formatCode>#,##0.00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2.4500000000000002</c:v>
                </c:pt>
                <c:pt idx="3">
                  <c:v>2.7</c:v>
                </c:pt>
                <c:pt idx="4">
                  <c:v>3.8</c:v>
                </c:pt>
                <c:pt idx="5">
                  <c:v>4.05</c:v>
                </c:pt>
                <c:pt idx="6">
                  <c:v>5.2</c:v>
                </c:pt>
                <c:pt idx="7">
                  <c:v>6.25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15</c:v>
                </c:pt>
                <c:pt idx="1">
                  <c:v>25</c:v>
                </c:pt>
                <c:pt idx="2">
                  <c:v>38</c:v>
                </c:pt>
                <c:pt idx="3">
                  <c:v>43</c:v>
                </c:pt>
                <c:pt idx="4">
                  <c:v>65</c:v>
                </c:pt>
                <c:pt idx="5">
                  <c:v>83</c:v>
                </c:pt>
                <c:pt idx="6">
                  <c:v>95</c:v>
                </c:pt>
                <c:pt idx="7">
                  <c:v>105</c:v>
                </c:pt>
              </c:numCache>
            </c:numRef>
          </c:yVal>
          <c:smooth val="0"/>
        </c:ser>
        <c:ser>
          <c:idx val="2"/>
          <c:order val="2"/>
          <c:tx>
            <c:v>Qd (approx)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Sheet1!$A$12:$A$19</c:f>
              <c:numCache>
                <c:formatCode>#,##0.00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2.4500000000000002</c:v>
                </c:pt>
                <c:pt idx="3">
                  <c:v>2.7</c:v>
                </c:pt>
                <c:pt idx="4">
                  <c:v>3.8</c:v>
                </c:pt>
                <c:pt idx="5">
                  <c:v>4.05</c:v>
                </c:pt>
                <c:pt idx="6">
                  <c:v>5.2</c:v>
                </c:pt>
                <c:pt idx="7">
                  <c:v>6.25</c:v>
                </c:pt>
              </c:numCache>
            </c:numRef>
          </c:xVal>
          <c:yVal>
            <c:numRef>
              <c:f>Sheet1!$B$12:$B$19</c:f>
              <c:numCache>
                <c:formatCode>General</c:formatCode>
                <c:ptCount val="8"/>
                <c:pt idx="0">
                  <c:v>90.439414605028801</c:v>
                </c:pt>
                <c:pt idx="1">
                  <c:v>83.660966423959735</c:v>
                </c:pt>
                <c:pt idx="2">
                  <c:v>53.453038887035113</c:v>
                </c:pt>
                <c:pt idx="3">
                  <c:v>48.49297390450657</c:v>
                </c:pt>
                <c:pt idx="4">
                  <c:v>31.592722915524213</c:v>
                </c:pt>
                <c:pt idx="5">
                  <c:v>28.661141065384978</c:v>
                </c:pt>
                <c:pt idx="6">
                  <c:v>18.312304452128156</c:v>
                </c:pt>
                <c:pt idx="7">
                  <c:v>12.16493958163662</c:v>
                </c:pt>
              </c:numCache>
            </c:numRef>
          </c:yVal>
          <c:smooth val="0"/>
        </c:ser>
        <c:ser>
          <c:idx val="3"/>
          <c:order val="3"/>
          <c:tx>
            <c:v>Qs (approx)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Sheet1!$A$12:$A$19</c:f>
              <c:numCache>
                <c:formatCode>#,##0.00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2.4500000000000002</c:v>
                </c:pt>
                <c:pt idx="3">
                  <c:v>2.7</c:v>
                </c:pt>
                <c:pt idx="4">
                  <c:v>3.8</c:v>
                </c:pt>
                <c:pt idx="5">
                  <c:v>4.05</c:v>
                </c:pt>
                <c:pt idx="6">
                  <c:v>5.2</c:v>
                </c:pt>
                <c:pt idx="7">
                  <c:v>6.25</c:v>
                </c:pt>
              </c:numCache>
            </c:numRef>
          </c:xVal>
          <c:yVal>
            <c:numRef>
              <c:f>Sheet1!$C$12:$C$19</c:f>
              <c:numCache>
                <c:formatCode>General</c:formatCode>
                <c:ptCount val="8"/>
                <c:pt idx="0">
                  <c:v>9.0993986120650021</c:v>
                </c:pt>
                <c:pt idx="1">
                  <c:v>17.695763416582523</c:v>
                </c:pt>
                <c:pt idx="2">
                  <c:v>50.306283763936719</c:v>
                </c:pt>
                <c:pt idx="3">
                  <c:v>55.306191603161736</c:v>
                </c:pt>
                <c:pt idx="4">
                  <c:v>72.89212256943857</c:v>
                </c:pt>
                <c:pt idx="5">
                  <c:v>76.170847452965305</c:v>
                </c:pt>
                <c:pt idx="6">
                  <c:v>89.032492947385194</c:v>
                </c:pt>
                <c:pt idx="7">
                  <c:v>98.496899734573347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584816"/>
        <c:axId val="450592264"/>
      </c:scatterChart>
      <c:valAx>
        <c:axId val="4505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(Q)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592264"/>
        <c:crosses val="autoZero"/>
        <c:crossBetween val="midCat"/>
      </c:valAx>
      <c:valAx>
        <c:axId val="45059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Sheet1!$A$1</c:f>
              <c:strCache>
                <c:ptCount val="1"/>
                <c:pt idx="0">
                  <c:v>Price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58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7</xdr:row>
      <xdr:rowOff>209550</xdr:rowOff>
    </xdr:from>
    <xdr:to>
      <xdr:col>12</xdr:col>
      <xdr:colOff>533400</xdr:colOff>
      <xdr:row>27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47624</xdr:colOff>
      <xdr:row>2</xdr:row>
      <xdr:rowOff>19051</xdr:rowOff>
    </xdr:from>
    <xdr:to>
      <xdr:col>23</xdr:col>
      <xdr:colOff>161925</xdr:colOff>
      <xdr:row>27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257174</xdr:colOff>
      <xdr:row>14</xdr:row>
      <xdr:rowOff>209550</xdr:rowOff>
    </xdr:from>
    <xdr:to>
      <xdr:col>6</xdr:col>
      <xdr:colOff>809624</xdr:colOff>
      <xdr:row>33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abSelected="1" workbookViewId="0">
      <selection activeCell="S19" sqref="S19"/>
    </sheetView>
  </sheetViews>
  <sheetFormatPr defaultColWidth="11.28515625" defaultRowHeight="15" x14ac:dyDescent="0.25"/>
  <cols>
    <col min="1" max="1" width="6.85546875" bestFit="1" customWidth="1"/>
    <col min="2" max="3" width="12" bestFit="1" customWidth="1"/>
    <col min="4" max="5" width="12.7109375" bestFit="1" customWidth="1"/>
    <col min="6" max="6" width="12.42578125" bestFit="1" customWidth="1"/>
    <col min="7" max="7" width="14.28515625" bestFit="1" customWidth="1"/>
    <col min="8" max="8" width="11" bestFit="1" customWidth="1"/>
    <col min="9" max="10" width="12" bestFit="1" customWidth="1"/>
    <col min="11" max="11" width="8.42578125" bestFit="1" customWidth="1"/>
    <col min="12" max="12" width="12.7109375" bestFit="1" customWidth="1"/>
    <col min="13" max="16" width="12" bestFit="1" customWidth="1"/>
    <col min="18" max="18" width="8.42578125" bestFit="1" customWidth="1"/>
    <col min="19" max="19" width="12.7109375" bestFit="1" customWidth="1"/>
    <col min="20" max="20" width="12" bestFit="1" customWidth="1"/>
    <col min="21" max="21" width="8.42578125" bestFit="1" customWidth="1"/>
    <col min="22" max="22" width="5" bestFit="1" customWidth="1"/>
  </cols>
  <sheetData>
    <row r="1" spans="1:22" ht="35.25" thickBot="1" x14ac:dyDescent="0.3">
      <c r="A1" s="1" t="s">
        <v>0</v>
      </c>
      <c r="B1" s="1" t="s">
        <v>1</v>
      </c>
      <c r="C1" s="1" t="s">
        <v>2</v>
      </c>
      <c r="D1" s="8" t="s">
        <v>10</v>
      </c>
      <c r="E1" s="8" t="s">
        <v>11</v>
      </c>
      <c r="F1" s="8" t="s">
        <v>25</v>
      </c>
      <c r="H1" s="6" t="s">
        <v>5</v>
      </c>
      <c r="I1" s="6" t="s">
        <v>6</v>
      </c>
      <c r="J1" s="6" t="s">
        <v>9</v>
      </c>
      <c r="K1" s="7" t="s">
        <v>18</v>
      </c>
      <c r="M1" s="6" t="s">
        <v>5</v>
      </c>
      <c r="N1" s="6" t="s">
        <v>6</v>
      </c>
      <c r="O1" s="7" t="s">
        <v>9</v>
      </c>
      <c r="P1" s="7" t="s">
        <v>18</v>
      </c>
      <c r="S1" s="7" t="s">
        <v>19</v>
      </c>
      <c r="T1" s="7" t="s">
        <v>20</v>
      </c>
      <c r="V1" s="7" t="s">
        <v>26</v>
      </c>
    </row>
    <row r="2" spans="1:22" ht="18" thickBot="1" x14ac:dyDescent="0.3">
      <c r="A2" s="4">
        <v>1.1000000000000001</v>
      </c>
      <c r="B2" s="2">
        <v>100</v>
      </c>
      <c r="C2" s="2">
        <v>15</v>
      </c>
      <c r="D2">
        <f>124.36*EXP($A2*-0.356)</f>
        <v>84.064182560929808</v>
      </c>
      <c r="E2">
        <f>51.459*LN($A2)+4.1949</f>
        <v>9.0994665425507577</v>
      </c>
      <c r="F2">
        <f>51.459*LN($A2+$V$2)+4.1949</f>
        <v>28.38081675735631</v>
      </c>
      <c r="G2" t="s">
        <v>7</v>
      </c>
      <c r="H2">
        <v>138.81918896662918</v>
      </c>
      <c r="I2">
        <v>1.5567714064935085E-3</v>
      </c>
      <c r="J2">
        <v>0.39109505587151466</v>
      </c>
      <c r="K2">
        <v>0</v>
      </c>
      <c r="L2" t="s">
        <v>8</v>
      </c>
      <c r="M2">
        <v>51.458572963663151</v>
      </c>
      <c r="N2">
        <v>269.91154940376646</v>
      </c>
      <c r="O2">
        <v>260.31109169350032</v>
      </c>
      <c r="P2">
        <v>112.19468205012465</v>
      </c>
      <c r="S2">
        <f>(S6-T6)/(T5-S5)</f>
        <v>2.4945438172327528</v>
      </c>
      <c r="T2">
        <f>(T5*S6-S5*T6)/(T5-S5)</f>
        <v>51.197560972472758</v>
      </c>
      <c r="V2">
        <v>0.5</v>
      </c>
    </row>
    <row r="3" spans="1:22" ht="18" thickBot="1" x14ac:dyDescent="0.3">
      <c r="A3" s="4">
        <v>1.3</v>
      </c>
      <c r="B3" s="3">
        <v>70</v>
      </c>
      <c r="C3" s="3">
        <v>25</v>
      </c>
      <c r="D3">
        <f t="shared" ref="D3:D9" si="0">124.36*EXP($A3*-0.356)</f>
        <v>78.286923597800595</v>
      </c>
      <c r="E3">
        <f t="shared" ref="E3:E9" si="1">51.459*LN($A3)+4.1949</f>
        <v>17.695902685232625</v>
      </c>
      <c r="F3">
        <f t="shared" ref="F3:F9" si="2">51.459*LN($A3+$V$2)+4.1949</f>
        <v>34.441813989198145</v>
      </c>
    </row>
    <row r="4" spans="1:22" ht="18" thickBot="1" x14ac:dyDescent="0.3">
      <c r="A4" s="4">
        <v>2.4500000000000002</v>
      </c>
      <c r="B4" s="2">
        <v>68</v>
      </c>
      <c r="C4" s="2">
        <v>38</v>
      </c>
      <c r="D4">
        <f t="shared" si="0"/>
        <v>51.986318863735363</v>
      </c>
      <c r="E4">
        <f t="shared" si="1"/>
        <v>50.30669365565992</v>
      </c>
      <c r="F4">
        <f t="shared" si="2"/>
        <v>59.863512261129593</v>
      </c>
    </row>
    <row r="5" spans="1:22" ht="18" thickBot="1" x14ac:dyDescent="0.3">
      <c r="A5" s="4">
        <v>2.7</v>
      </c>
      <c r="B5" s="3">
        <v>40</v>
      </c>
      <c r="C5" s="3">
        <v>43</v>
      </c>
      <c r="D5">
        <f t="shared" si="0"/>
        <v>47.559453698918325</v>
      </c>
      <c r="E5">
        <f t="shared" si="1"/>
        <v>55.306642987336176</v>
      </c>
      <c r="F5">
        <f t="shared" si="2"/>
        <v>64.049477521790536</v>
      </c>
      <c r="R5" t="s">
        <v>21</v>
      </c>
      <c r="S5">
        <f>(D5-D4)/(A5-A4)</f>
        <v>-17.70746065926815</v>
      </c>
      <c r="T5">
        <f>(E5-E4)/(A5-A4)</f>
        <v>19.999797326705021</v>
      </c>
      <c r="U5" t="s">
        <v>23</v>
      </c>
    </row>
    <row r="6" spans="1:22" ht="18" thickBot="1" x14ac:dyDescent="0.3">
      <c r="A6" s="4">
        <v>3.8</v>
      </c>
      <c r="B6" s="2">
        <v>35</v>
      </c>
      <c r="C6" s="2">
        <v>65</v>
      </c>
      <c r="D6">
        <f t="shared" si="0"/>
        <v>32.148975540720173</v>
      </c>
      <c r="E6">
        <f t="shared" si="1"/>
        <v>72.892719892979486</v>
      </c>
      <c r="F6">
        <f t="shared" si="2"/>
        <v>79.253770453094432</v>
      </c>
      <c r="R6" t="s">
        <v>22</v>
      </c>
      <c r="S6">
        <f>D4-A4*S5</f>
        <v>95.369597478942325</v>
      </c>
      <c r="T6">
        <f>E4-A4*T5</f>
        <v>1.3071902052326152</v>
      </c>
      <c r="U6" t="s">
        <v>24</v>
      </c>
    </row>
    <row r="7" spans="1:22" ht="18" thickBot="1" x14ac:dyDescent="0.3">
      <c r="A7" s="4">
        <v>4.05</v>
      </c>
      <c r="B7" s="3">
        <v>20</v>
      </c>
      <c r="C7" s="3">
        <v>83</v>
      </c>
      <c r="D7">
        <f t="shared" si="0"/>
        <v>29.411347968381168</v>
      </c>
      <c r="E7">
        <f t="shared" si="1"/>
        <v>76.171471985474213</v>
      </c>
      <c r="F7">
        <f t="shared" si="2"/>
        <v>82.161832281035771</v>
      </c>
    </row>
    <row r="8" spans="1:22" ht="18" thickBot="1" x14ac:dyDescent="0.3">
      <c r="A8" s="4">
        <v>5.2</v>
      </c>
      <c r="B8" s="2">
        <v>18</v>
      </c>
      <c r="C8" s="2">
        <v>95</v>
      </c>
      <c r="D8">
        <f t="shared" si="0"/>
        <v>19.53056325921963</v>
      </c>
      <c r="E8">
        <f t="shared" si="1"/>
        <v>89.033224214101082</v>
      </c>
      <c r="F8">
        <f t="shared" si="2"/>
        <v>93.757548891117537</v>
      </c>
      <c r="R8" t="s">
        <v>21</v>
      </c>
      <c r="S8">
        <f>(D4-D3)/(A4-A3)</f>
        <v>-22.870091073100198</v>
      </c>
      <c r="T8">
        <f>(F4-F3)/(A4-A3)</f>
        <v>22.105824584288211</v>
      </c>
      <c r="U8" t="s">
        <v>23</v>
      </c>
    </row>
    <row r="9" spans="1:22" ht="18" thickBot="1" x14ac:dyDescent="0.3">
      <c r="A9" s="4">
        <v>6.25</v>
      </c>
      <c r="B9" s="3">
        <v>17</v>
      </c>
      <c r="C9" s="3">
        <v>105</v>
      </c>
      <c r="D9">
        <f t="shared" si="0"/>
        <v>13.439264181427367</v>
      </c>
      <c r="E9">
        <f t="shared" si="1"/>
        <v>98.4977095430243</v>
      </c>
      <c r="F9">
        <f t="shared" si="2"/>
        <v>102.45804775884834</v>
      </c>
      <c r="R9" t="s">
        <v>22</v>
      </c>
      <c r="S9">
        <f>D3-A3*S8</f>
        <v>108.01804199283086</v>
      </c>
      <c r="T9">
        <f>F3-A3*T8</f>
        <v>5.7042420296234688</v>
      </c>
      <c r="U9" t="s">
        <v>24</v>
      </c>
    </row>
    <row r="10" spans="1:22" ht="15.75" thickBot="1" x14ac:dyDescent="0.3"/>
    <row r="11" spans="1:22" ht="30.75" thickBot="1" x14ac:dyDescent="0.3">
      <c r="A11" s="1" t="s">
        <v>0</v>
      </c>
      <c r="B11" s="5" t="s">
        <v>4</v>
      </c>
      <c r="C11" s="5" t="s">
        <v>3</v>
      </c>
      <c r="D11" s="5" t="s">
        <v>12</v>
      </c>
      <c r="E11" s="5" t="s">
        <v>13</v>
      </c>
      <c r="F11" s="5" t="s">
        <v>14</v>
      </c>
      <c r="G11" s="5" t="s">
        <v>15</v>
      </c>
      <c r="S11" s="7" t="s">
        <v>27</v>
      </c>
      <c r="T11" s="7" t="s">
        <v>28</v>
      </c>
    </row>
    <row r="12" spans="1:22" ht="18" thickBot="1" x14ac:dyDescent="0.3">
      <c r="A12" s="4">
        <v>1.1000000000000001</v>
      </c>
      <c r="B12">
        <f>$H$2*EXP($A2*($I$2-$J$2))-$K$2</f>
        <v>90.439414605028801</v>
      </c>
      <c r="C12">
        <f>$M$2*LN($A2*($N$2-$O$2))-$P$2</f>
        <v>9.0993986120650021</v>
      </c>
      <c r="D12">
        <f>$B12-$B2</f>
        <v>-9.5605853949711985</v>
      </c>
      <c r="E12">
        <f>$C12-$C2</f>
        <v>-5.9006013879349979</v>
      </c>
      <c r="F12">
        <f>$D12^2</f>
        <v>91.404793094536586</v>
      </c>
      <c r="G12">
        <f>$E12^2</f>
        <v>34.817096739300425</v>
      </c>
      <c r="S12">
        <f>(S9-T9)/(T8-S8)</f>
        <v>2.2748575202470569</v>
      </c>
      <c r="T12">
        <f>(T8*S9-S8*T9)/(T8-S8)</f>
        <v>55.991843326453782</v>
      </c>
    </row>
    <row r="13" spans="1:22" ht="18" thickBot="1" x14ac:dyDescent="0.3">
      <c r="A13" s="4">
        <v>1.3</v>
      </c>
      <c r="B13">
        <f t="shared" ref="B13:B19" si="3">$H$2*EXP($A3*($I$2-$J$2))-$K$2</f>
        <v>83.660966423959735</v>
      </c>
      <c r="C13">
        <f t="shared" ref="C13:C19" si="4">$M$2*LN($A3*($N$2-$O$2))-$P$2</f>
        <v>17.695763416582523</v>
      </c>
      <c r="D13">
        <f t="shared" ref="D13:D19" si="5">$B13-$B3</f>
        <v>13.660966423959735</v>
      </c>
      <c r="E13">
        <f t="shared" ref="E13:E19" si="6">$C13-$C3</f>
        <v>-7.3042365834174774</v>
      </c>
      <c r="F13">
        <f t="shared" ref="F13:F19" si="7">$D13^2</f>
        <v>186.62200363655523</v>
      </c>
      <c r="G13">
        <f t="shared" ref="G13:G19" si="8">$E13^2</f>
        <v>53.35187206653422</v>
      </c>
    </row>
    <row r="14" spans="1:22" ht="18" thickBot="1" x14ac:dyDescent="0.3">
      <c r="A14" s="4">
        <v>2.4500000000000002</v>
      </c>
      <c r="B14">
        <f t="shared" si="3"/>
        <v>53.453038887035113</v>
      </c>
      <c r="C14">
        <f t="shared" si="4"/>
        <v>50.306283763936719</v>
      </c>
      <c r="D14">
        <f t="shared" si="5"/>
        <v>-14.546961112964887</v>
      </c>
      <c r="E14">
        <f t="shared" si="6"/>
        <v>12.306283763936719</v>
      </c>
      <c r="F14">
        <f t="shared" si="7"/>
        <v>211.61407762211263</v>
      </c>
      <c r="G14">
        <f t="shared" si="8"/>
        <v>151.44462007853249</v>
      </c>
    </row>
    <row r="15" spans="1:22" ht="18" thickBot="1" x14ac:dyDescent="0.3">
      <c r="A15" s="4">
        <v>2.7</v>
      </c>
      <c r="B15">
        <f t="shared" si="3"/>
        <v>48.49297390450657</v>
      </c>
      <c r="C15">
        <f t="shared" si="4"/>
        <v>55.306191603161736</v>
      </c>
      <c r="D15">
        <f t="shared" si="5"/>
        <v>8.4929739045065702</v>
      </c>
      <c r="E15">
        <f t="shared" si="6"/>
        <v>12.306191603161736</v>
      </c>
      <c r="F15">
        <f t="shared" si="7"/>
        <v>72.130605742629569</v>
      </c>
      <c r="G15">
        <f t="shared" si="8"/>
        <v>151.4423517737284</v>
      </c>
    </row>
    <row r="16" spans="1:22" ht="18" thickBot="1" x14ac:dyDescent="0.3">
      <c r="A16" s="4">
        <v>3.8</v>
      </c>
      <c r="B16">
        <f t="shared" si="3"/>
        <v>31.592722915524213</v>
      </c>
      <c r="C16">
        <f t="shared" si="4"/>
        <v>72.89212256943857</v>
      </c>
      <c r="D16">
        <f t="shared" si="5"/>
        <v>-3.4072770844757869</v>
      </c>
      <c r="E16">
        <f t="shared" si="6"/>
        <v>7.8921225694385697</v>
      </c>
      <c r="F16">
        <f t="shared" si="7"/>
        <v>11.609537130393818</v>
      </c>
      <c r="G16">
        <f t="shared" si="8"/>
        <v>62.285598651041653</v>
      </c>
    </row>
    <row r="17" spans="1:7" ht="18" thickBot="1" x14ac:dyDescent="0.3">
      <c r="A17" s="4">
        <v>4.05</v>
      </c>
      <c r="B17">
        <f t="shared" si="3"/>
        <v>28.661141065384978</v>
      </c>
      <c r="C17">
        <f t="shared" si="4"/>
        <v>76.170847452965305</v>
      </c>
      <c r="D17">
        <f t="shared" si="5"/>
        <v>8.6611410653849781</v>
      </c>
      <c r="E17">
        <f t="shared" si="6"/>
        <v>-6.8291525470346954</v>
      </c>
      <c r="F17">
        <f t="shared" si="7"/>
        <v>75.015364554498035</v>
      </c>
      <c r="G17">
        <f t="shared" si="8"/>
        <v>46.637324510670467</v>
      </c>
    </row>
    <row r="18" spans="1:7" ht="18" thickBot="1" x14ac:dyDescent="0.3">
      <c r="A18" s="4">
        <v>5.2</v>
      </c>
      <c r="B18">
        <f t="shared" si="3"/>
        <v>18.312304452128156</v>
      </c>
      <c r="C18">
        <f t="shared" si="4"/>
        <v>89.032492947385194</v>
      </c>
      <c r="D18">
        <f t="shared" si="5"/>
        <v>0.31230445212815638</v>
      </c>
      <c r="E18">
        <f t="shared" si="6"/>
        <v>-5.9675070526148062</v>
      </c>
      <c r="F18">
        <f t="shared" si="7"/>
        <v>9.7534070819067925E-2</v>
      </c>
      <c r="G18">
        <f t="shared" si="8"/>
        <v>35.611140423007448</v>
      </c>
    </row>
    <row r="19" spans="1:7" ht="18" thickBot="1" x14ac:dyDescent="0.3">
      <c r="A19" s="4">
        <v>6.25</v>
      </c>
      <c r="B19">
        <f t="shared" si="3"/>
        <v>12.16493958163662</v>
      </c>
      <c r="C19">
        <f t="shared" si="4"/>
        <v>98.496899734573347</v>
      </c>
      <c r="D19">
        <f t="shared" si="5"/>
        <v>-4.8350604183633799</v>
      </c>
      <c r="E19">
        <f t="shared" si="6"/>
        <v>-6.503100265426653</v>
      </c>
      <c r="F19">
        <f t="shared" si="7"/>
        <v>23.377809249224264</v>
      </c>
      <c r="G19">
        <f t="shared" si="8"/>
        <v>42.290313062192205</v>
      </c>
    </row>
    <row r="20" spans="1:7" x14ac:dyDescent="0.25">
      <c r="F20">
        <f>SUM(F12:F19)</f>
        <v>671.87172510076925</v>
      </c>
      <c r="G20">
        <f>SUM(G12:G19)</f>
        <v>577.88031730500734</v>
      </c>
    </row>
    <row r="21" spans="1:7" x14ac:dyDescent="0.25">
      <c r="F21" t="s">
        <v>17</v>
      </c>
      <c r="G21" t="s">
        <v>16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2019-04-03T15:07:53Z</dcterms:created>
  <dcterms:modified xsi:type="dcterms:W3CDTF">2019-04-03T19:20:33Z</dcterms:modified>
</cp:coreProperties>
</file>