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dex" sheetId="1" r:id="rId5"/>
    <sheet state="hidden" name="Infant Complementary BOM" sheetId="2" r:id="rId6"/>
    <sheet state="hidden" name="Total Production" sheetId="3" r:id="rId7"/>
    <sheet state="hidden" name="Year 2" sheetId="4" r:id="rId8"/>
    <sheet state="hidden" name="Year 3" sheetId="5" r:id="rId9"/>
    <sheet state="hidden" name="WC (Year 3)" sheetId="6" r:id="rId10"/>
    <sheet state="hidden" name="PP BOM" sheetId="7" r:id="rId11"/>
    <sheet state="hidden" name="LP BOM" sheetId="8" r:id="rId12"/>
    <sheet state="hidden" name="IFM BOM" sheetId="9" r:id="rId13"/>
    <sheet state="hidden" name="CNP BOM" sheetId="10" r:id="rId14"/>
    <sheet state="visible" name="Product Line" sheetId="11" r:id="rId15"/>
    <sheet state="visible" name="Strategy" sheetId="12" r:id="rId16"/>
    <sheet state="visible" name="P&amp;L" sheetId="13" r:id="rId17"/>
    <sheet state="hidden" name="Competitor Brands" sheetId="14" r:id="rId18"/>
    <sheet state="visible" name="Revenue Breakup" sheetId="15" r:id="rId19"/>
    <sheet state="visible" name="Indirect Expenses" sheetId="16" r:id="rId20"/>
    <sheet state="visible" name="Contract (1 yr)" sheetId="17" r:id="rId21"/>
    <sheet state="visible" name="In-house (2-5yrs)" sheetId="18" r:id="rId22"/>
    <sheet state="visible" name="Third Party (2-5yrs)" sheetId="19" r:id="rId23"/>
    <sheet state="visible" name="IE Biffurcation" sheetId="20" r:id="rId24"/>
    <sheet state="visible" name="WC (Year 1)" sheetId="21" r:id="rId25"/>
    <sheet state="visible" name="WC (Year 2)" sheetId="22" r:id="rId26"/>
    <sheet state="visible" name="WC (Year 3-5)" sheetId="23" r:id="rId27"/>
    <sheet state="visible" name="Capex &amp; Depreciation" sheetId="24" r:id="rId28"/>
    <sheet state="visible" name="Project Financing" sheetId="25" r:id="rId29"/>
    <sheet state="hidden" name=" Allocation" sheetId="26" r:id="rId30"/>
    <sheet state="hidden" name="Project NPV, PI &amp; EVA" sheetId="27" r:id="rId31"/>
    <sheet state="visible" name="Debt Schedule" sheetId="28" r:id="rId32"/>
    <sheet state="hidden" name="ROCE &amp; RONW" sheetId="29" r:id="rId33"/>
    <sheet state="hidden" name="IRR &amp; Payback Period" sheetId="30" r:id="rId34"/>
  </sheets>
  <definedNames>
    <definedName name="Medak">#REF!</definedName>
  </definedNames>
  <calcPr/>
</workbook>
</file>

<file path=xl/sharedStrings.xml><?xml version="1.0" encoding="utf-8"?>
<sst xmlns="http://schemas.openxmlformats.org/spreadsheetml/2006/main" count="2910" uniqueCount="1003">
  <si>
    <t>Bill Of Material (BOM)</t>
  </si>
  <si>
    <t>Pregnancy Powder</t>
  </si>
  <si>
    <t>Lactation Powder</t>
  </si>
  <si>
    <t>Infant Formula Milk</t>
  </si>
  <si>
    <t>Child Nutrition</t>
  </si>
  <si>
    <t>Profit &amp; Loss Statement</t>
  </si>
  <si>
    <t>22Cr Summary Sheet</t>
  </si>
  <si>
    <t>Year 1</t>
  </si>
  <si>
    <t>22Cr Capital Raised Working</t>
  </si>
  <si>
    <t>Working Capital</t>
  </si>
  <si>
    <t>Year 2</t>
  </si>
  <si>
    <t>60Cr Capital Raised Working</t>
  </si>
  <si>
    <t>Year 3</t>
  </si>
  <si>
    <t>Plant works @ 100% Efficiency</t>
  </si>
  <si>
    <t>RAW MATERIAL COST</t>
  </si>
  <si>
    <t>Item No.</t>
  </si>
  <si>
    <t>Ingredient Name</t>
  </si>
  <si>
    <t>In Grams</t>
  </si>
  <si>
    <t>In Rupees</t>
  </si>
  <si>
    <t>Quantity Per 100 g</t>
  </si>
  <si>
    <t xml:space="preserve">Quantity per 400 gm </t>
  </si>
  <si>
    <t>Rate / Kg</t>
  </si>
  <si>
    <t>Rate / Gram</t>
  </si>
  <si>
    <t>Rate Per 400 g</t>
  </si>
  <si>
    <t>Milk Solids</t>
  </si>
  <si>
    <t>Maltodextrin</t>
  </si>
  <si>
    <t>Sprouted Ragi Powder</t>
  </si>
  <si>
    <t>Rice Powder</t>
  </si>
  <si>
    <t>Apple Powder</t>
  </si>
  <si>
    <t>Enzyme(Alpha Amylase)</t>
  </si>
  <si>
    <t>Fructooligosaccharides</t>
  </si>
  <si>
    <t>Mineral premix(Calcium, Phosphorous, Sodium, Potassium, Chloride, Magnesium, Iron, Zinc, Copper, Manganese, Iodine, Selenium)</t>
  </si>
  <si>
    <t>Vitamin premix(Vitamin A, D, E, K, C, B1, B2, B6, B12, B7,B5, B3)</t>
  </si>
  <si>
    <t>Jaggery Powder</t>
  </si>
  <si>
    <t>RAW MATERIAL TOTAL COST</t>
  </si>
  <si>
    <t>OTHER COSTS</t>
  </si>
  <si>
    <t xml:space="preserve">Packaging </t>
  </si>
  <si>
    <t xml:space="preserve">Conversion </t>
  </si>
  <si>
    <t>TOTAL COST / BOX</t>
  </si>
  <si>
    <t xml:space="preserve"> PRODUCTION COST / BATCH</t>
  </si>
  <si>
    <t>BOXES / BATCH</t>
  </si>
  <si>
    <t>BOXES / VARIANT</t>
  </si>
  <si>
    <t>AS PER PROJETIONS SHEET</t>
  </si>
  <si>
    <t>Total Cost (Excl. GST)</t>
  </si>
  <si>
    <t>VS</t>
  </si>
  <si>
    <t>GST 18%</t>
  </si>
  <si>
    <t>Total Cost (Incl. GST)</t>
  </si>
  <si>
    <t>VALENCIA NUTRACARE LIFESCIENCES (Consumer Validation)</t>
  </si>
  <si>
    <t>EARLY STAGE FUND</t>
  </si>
  <si>
    <t>Natal Care</t>
  </si>
  <si>
    <t>Infant &amp; Child Nutrition</t>
  </si>
  <si>
    <t>Total</t>
  </si>
  <si>
    <r>
      <rPr>
        <rFont val="Cambria"/>
        <b/>
        <color theme="1"/>
        <sz val="11.0"/>
      </rPr>
      <t xml:space="preserve">Funding </t>
    </r>
    <r>
      <rPr>
        <rFont val="Cambria"/>
        <color theme="1"/>
        <sz val="11.0"/>
      </rPr>
      <t>(₹ Cr)</t>
    </r>
  </si>
  <si>
    <r>
      <rPr>
        <rFont val="Cambria"/>
        <b/>
        <color theme="1"/>
        <sz val="11.0"/>
      </rPr>
      <t>Production</t>
    </r>
    <r>
      <rPr>
        <rFont val="Cambria"/>
        <color theme="1"/>
        <sz val="11.0"/>
      </rPr>
      <t xml:space="preserve"> (₹ Cr)</t>
    </r>
  </si>
  <si>
    <t>* 2 cycles of production</t>
  </si>
  <si>
    <r>
      <rPr>
        <rFont val="Cambria"/>
        <b/>
        <color theme="1"/>
        <sz val="11.0"/>
      </rPr>
      <t xml:space="preserve">Admin &amp; Marketing Exp </t>
    </r>
    <r>
      <rPr>
        <rFont val="Cambria"/>
        <color theme="1"/>
        <sz val="11.0"/>
      </rPr>
      <t>(₹ Cr)</t>
    </r>
  </si>
  <si>
    <r>
      <rPr>
        <rFont val="Cambria"/>
        <b/>
        <color theme="1"/>
        <sz val="11.0"/>
      </rPr>
      <t>Pregnancy Powder</t>
    </r>
    <r>
      <rPr>
        <rFont val="Cambria"/>
        <b val="0"/>
        <color theme="1"/>
        <sz val="11.0"/>
      </rPr>
      <t xml:space="preserve"> (Garbhika)</t>
    </r>
  </si>
  <si>
    <r>
      <rPr>
        <rFont val="Cambria"/>
        <b/>
        <color theme="1"/>
        <sz val="11.0"/>
      </rPr>
      <t>Lactation Powder</t>
    </r>
    <r>
      <rPr>
        <rFont val="Cambria"/>
        <b val="0"/>
        <color theme="1"/>
        <sz val="11.0"/>
      </rPr>
      <t xml:space="preserve"> (Matrusneha)</t>
    </r>
  </si>
  <si>
    <r>
      <rPr>
        <rFont val="Cambria"/>
        <b/>
        <color theme="1"/>
        <sz val="11.0"/>
      </rPr>
      <t>Infant Formula Milk Powder</t>
    </r>
    <r>
      <rPr>
        <rFont val="Cambria"/>
        <b val="0"/>
        <color theme="1"/>
        <sz val="11.0"/>
      </rPr>
      <t xml:space="preserve"> (Poshit)</t>
    </r>
  </si>
  <si>
    <t>Child Nutrition Powder</t>
  </si>
  <si>
    <t>Cost/Box</t>
  </si>
  <si>
    <t>Production Cost/Batch</t>
  </si>
  <si>
    <t>Boxes/Batch</t>
  </si>
  <si>
    <t>TOTAL BOXES</t>
  </si>
  <si>
    <t>AVERAGE BOXES/VARIANT</t>
  </si>
  <si>
    <t>AVERAGE COST/BOX</t>
  </si>
  <si>
    <t>Products</t>
  </si>
  <si>
    <r>
      <rPr>
        <rFont val="Cambria"/>
        <b/>
        <color theme="1"/>
        <sz val="11.0"/>
      </rPr>
      <t xml:space="preserve">Selling Price </t>
    </r>
    <r>
      <rPr>
        <rFont val="Cambria"/>
        <color theme="1"/>
        <sz val="11.0"/>
      </rPr>
      <t>(in ₹)</t>
    </r>
  </si>
  <si>
    <r>
      <rPr>
        <rFont val="Cambria"/>
        <b/>
        <color theme="1"/>
        <sz val="11.0"/>
      </rPr>
      <t>Revenue / Batch</t>
    </r>
    <r>
      <rPr>
        <rFont val="Cambria"/>
        <b val="0"/>
        <color theme="1"/>
        <sz val="11.0"/>
      </rPr>
      <t xml:space="preserve"> (in ₹)</t>
    </r>
  </si>
  <si>
    <r>
      <rPr>
        <rFont val="Cambria"/>
        <b/>
        <color theme="1"/>
        <sz val="11.0"/>
      </rPr>
      <t>COGS / Batch</t>
    </r>
    <r>
      <rPr>
        <rFont val="Cambria"/>
        <b/>
        <color theme="1"/>
        <sz val="11.0"/>
      </rPr>
      <t xml:space="preserve"> (in ₹)</t>
    </r>
  </si>
  <si>
    <r>
      <rPr>
        <rFont val="Cambria"/>
        <b/>
        <color theme="1"/>
        <sz val="11.0"/>
      </rPr>
      <t>Gross Profit/ Batch</t>
    </r>
    <r>
      <rPr>
        <rFont val="Cambria"/>
        <b val="0"/>
        <color theme="1"/>
        <sz val="11.0"/>
      </rPr>
      <t xml:space="preserve"> (in ₹)</t>
    </r>
  </si>
  <si>
    <t>Infant Formula Milk Powder</t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</si>
  <si>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(in ₹)</t>
    </r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</si>
  <si>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(₹ in Cr)</t>
    </r>
  </si>
  <si>
    <t>Amount in ₹ Cr</t>
  </si>
  <si>
    <t>Gross Profit</t>
  </si>
  <si>
    <t>Marketing Expense</t>
  </si>
  <si>
    <t>EBITDA</t>
  </si>
  <si>
    <t>Remaining Funds</t>
  </si>
  <si>
    <t>* 8cr for Production, 3cr for Marketing Expense</t>
  </si>
  <si>
    <t>Production Funds for Batch 2</t>
  </si>
  <si>
    <t>Maketing Funds for Batch 2</t>
  </si>
  <si>
    <t>TRIO FIT WORKING CAPACITY</t>
  </si>
  <si>
    <t>1 day</t>
  </si>
  <si>
    <t>Working Efficiency</t>
  </si>
  <si>
    <t>Bulk density</t>
  </si>
  <si>
    <t>Manufacturing</t>
  </si>
  <si>
    <t>Blender</t>
  </si>
  <si>
    <t>500l</t>
  </si>
  <si>
    <t>400kg/5 hrs</t>
  </si>
  <si>
    <t>800kg</t>
  </si>
  <si>
    <t>Blender 1</t>
  </si>
  <si>
    <t>Blender 2</t>
  </si>
  <si>
    <t>100kg/5hrs</t>
  </si>
  <si>
    <t>200kg</t>
  </si>
  <si>
    <t>PP</t>
  </si>
  <si>
    <t>LP</t>
  </si>
  <si>
    <t>IFP</t>
  </si>
  <si>
    <t>CNP</t>
  </si>
  <si>
    <t>Kgs to be Manufactured</t>
  </si>
  <si>
    <t>* 1 batch capacity</t>
  </si>
  <si>
    <t>Tons to be Manufactured</t>
  </si>
  <si>
    <t>Total Production Capacity</t>
  </si>
  <si>
    <t>Days</t>
  </si>
  <si>
    <t>Months (25 days working)</t>
  </si>
  <si>
    <r>
      <rPr>
        <rFont val="Cambria"/>
        <b/>
        <color theme="1"/>
        <sz val="11.0"/>
      </rPr>
      <t>1 DAY PRODUCTION CAPACITY</t>
    </r>
    <r>
      <rPr>
        <rFont val="Cambria"/>
        <b val="0"/>
        <color theme="1"/>
        <sz val="11.0"/>
      </rPr>
      <t xml:space="preserve"> (Rohan sir's factory)</t>
    </r>
  </si>
  <si>
    <t>Boxes</t>
  </si>
  <si>
    <t>Kgs</t>
  </si>
  <si>
    <t>* 300 kg per batch</t>
  </si>
  <si>
    <t>Percentage %</t>
  </si>
  <si>
    <t>Days taken for 1 Batch</t>
  </si>
  <si>
    <t>* Average Days Taken</t>
  </si>
  <si>
    <t>APPLICATION &amp; SOURCES OF FUND</t>
  </si>
  <si>
    <t>Sources of Fund</t>
  </si>
  <si>
    <t xml:space="preserve">       A. VNL</t>
  </si>
  <si>
    <t xml:space="preserve">       B. Capital Raise</t>
  </si>
  <si>
    <t>Application of Fund</t>
  </si>
  <si>
    <t xml:space="preserve">       A. Production </t>
  </si>
  <si>
    <t xml:space="preserve">       B. Indirect Expense</t>
  </si>
  <si>
    <t>Phase 1</t>
  </si>
  <si>
    <t>Phase 2</t>
  </si>
  <si>
    <r>
      <rPr>
        <rFont val="Cambria"/>
        <b/>
        <color theme="1"/>
        <sz val="11.0"/>
      </rPr>
      <t>YEAR 2 FUNDING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</si>
  <si>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Pregnancy Powder</t>
    </r>
    <r>
      <rPr>
        <rFont val="Cambria"/>
        <b val="0"/>
        <color theme="1"/>
        <sz val="11.0"/>
      </rPr>
      <t xml:space="preserve"> (Garbhika)</t>
    </r>
  </si>
  <si>
    <r>
      <rPr>
        <rFont val="Cambria"/>
        <b/>
        <color theme="1"/>
        <sz val="11.0"/>
      </rPr>
      <t>Lactation Powder</t>
    </r>
    <r>
      <rPr>
        <rFont val="Cambria"/>
        <b val="0"/>
        <color theme="1"/>
        <sz val="11.0"/>
      </rPr>
      <t xml:space="preserve"> (Matrusneha)</t>
    </r>
  </si>
  <si>
    <r>
      <rPr>
        <rFont val="Cambria"/>
        <b/>
        <color theme="1"/>
        <sz val="11.0"/>
      </rPr>
      <t>Infant Formula Milk Powder</t>
    </r>
    <r>
      <rPr>
        <rFont val="Cambria"/>
        <b val="0"/>
        <color theme="1"/>
        <sz val="11.0"/>
      </rPr>
      <t xml:space="preserve"> (Poshit)</t>
    </r>
  </si>
  <si>
    <t>Selling Price/Box</t>
  </si>
  <si>
    <t>Profit/Box</t>
  </si>
  <si>
    <t>Taking into consideration the following information:</t>
  </si>
  <si>
    <t>Tons Manufactured / Day</t>
  </si>
  <si>
    <t>* 2 tons a day at Rohan Sir's Factory (Natal Care only).  Assuming another factory will have 2 tons too</t>
  </si>
  <si>
    <t>Kgs Manufactured / Day</t>
  </si>
  <si>
    <t>Boxes Manufactured / Day</t>
  </si>
  <si>
    <t>Natal Care Boxes/Day</t>
  </si>
  <si>
    <t>* Natal Care Products are 500gms each</t>
  </si>
  <si>
    <t>Infant &amp; Child Care Boxes/Day</t>
  </si>
  <si>
    <t>* Infant and Child Care Products are 400gms each</t>
  </si>
  <si>
    <t>Working Days/Month</t>
  </si>
  <si>
    <t>Working Months/Year</t>
  </si>
  <si>
    <t>Working Days/Year</t>
  </si>
  <si>
    <t>PRODUCTION</t>
  </si>
  <si>
    <t>Boxes/Year</t>
  </si>
  <si>
    <t>Revenue/Year</t>
  </si>
  <si>
    <r>
      <rPr>
        <rFont val="Cambria"/>
        <b/>
        <color theme="1"/>
        <sz val="11.0"/>
      </rPr>
      <t>Revenue</t>
    </r>
    <r>
      <rPr>
        <rFont val="Cambria"/>
        <b val="0"/>
        <color theme="1"/>
        <sz val="9.0"/>
      </rPr>
      <t xml:space="preserve"> (in Cr)</t>
    </r>
  </si>
  <si>
    <r>
      <rPr>
        <rFont val="Cambria"/>
        <b/>
        <color theme="1"/>
        <sz val="11.0"/>
      </rPr>
      <t>COGS</t>
    </r>
    <r>
      <rPr>
        <rFont val="Cambria"/>
        <b val="0"/>
        <color theme="1"/>
        <sz val="9.0"/>
      </rPr>
      <t xml:space="preserve"> (in Cr)</t>
    </r>
  </si>
  <si>
    <r>
      <rPr>
        <rFont val="Cambria"/>
        <b/>
        <color theme="1"/>
        <sz val="11.0"/>
      </rPr>
      <t>Gross Profit</t>
    </r>
    <r>
      <rPr>
        <rFont val="Cambria"/>
        <b val="0"/>
        <color theme="1"/>
        <sz val="9.0"/>
      </rPr>
      <t xml:space="preserve"> (in Cr)</t>
    </r>
  </si>
  <si>
    <t>WORKING CAPITAL</t>
  </si>
  <si>
    <t>Fresh Capital Needed</t>
  </si>
  <si>
    <r>
      <rPr>
        <rFont val="Cambria"/>
        <b/>
        <color theme="1"/>
        <sz val="11.0"/>
      </rPr>
      <t>Working Capital</t>
    </r>
    <r>
      <rPr>
        <rFont val="Cambria"/>
        <color theme="1"/>
        <sz val="11.0"/>
      </rPr>
      <t xml:space="preserve"> (in Cr)</t>
    </r>
  </si>
  <si>
    <t>Pregnancy Powder (in Cr)</t>
  </si>
  <si>
    <t>Lactation Powder (in Cr)</t>
  </si>
  <si>
    <t>Infant Formula Milk (in Cr)</t>
  </si>
  <si>
    <t>Child Nutrition Powder (in Cr)</t>
  </si>
  <si>
    <t xml:space="preserve">       C. Existing Working Capital</t>
  </si>
  <si>
    <t xml:space="preserve">       C. Plant CAPEX</t>
  </si>
  <si>
    <t>CAPEX TABLE</t>
  </si>
  <si>
    <t>Cost of Project</t>
  </si>
  <si>
    <r>
      <rPr>
        <rFont val="Cambria"/>
        <b/>
        <color theme="1"/>
        <sz val="11.0"/>
      </rPr>
      <t>Cost</t>
    </r>
    <r>
      <rPr>
        <rFont val="Cambria"/>
        <b val="0"/>
        <color theme="1"/>
        <sz val="9.0"/>
      </rPr>
      <t xml:space="preserve"> (in Cr)</t>
    </r>
  </si>
  <si>
    <t>Land and Plant Building</t>
  </si>
  <si>
    <t>Utilities (Power, Tanks etc.)</t>
  </si>
  <si>
    <t>FBD (Fluid Bed Dryer)</t>
  </si>
  <si>
    <t xml:space="preserve">Precision Octagonal Blending </t>
  </si>
  <si>
    <t>Compressor Unit</t>
  </si>
  <si>
    <t>HVAC</t>
  </si>
  <si>
    <t>Vibro Sifter</t>
  </si>
  <si>
    <t>Multi-mill Crusher</t>
  </si>
  <si>
    <t>Vertical Form Filling Sachets</t>
  </si>
  <si>
    <t>Packaging Conveyor Unit</t>
  </si>
  <si>
    <t>Sanitization Machine</t>
  </si>
  <si>
    <t>Laboratories and Accessories</t>
  </si>
  <si>
    <t>Tray Dryer</t>
  </si>
  <si>
    <t>Miscellaneous Expense</t>
  </si>
  <si>
    <t>Contingency Expenses</t>
  </si>
  <si>
    <t>WORKING EFFICIENCY</t>
  </si>
  <si>
    <t>Months</t>
  </si>
  <si>
    <t>Capacity/Month</t>
  </si>
  <si>
    <t>Capacity/Quarter</t>
  </si>
  <si>
    <t>April to June</t>
  </si>
  <si>
    <t>January to March</t>
  </si>
  <si>
    <t>July to September</t>
  </si>
  <si>
    <t>October to December</t>
  </si>
  <si>
    <t>Average Working Capacity %</t>
  </si>
  <si>
    <t>Capacity Breakup</t>
  </si>
  <si>
    <t>Year 1 Plant</t>
  </si>
  <si>
    <t>* Divided in the ratio 3:1</t>
  </si>
  <si>
    <r>
      <rPr>
        <rFont val="Cambria"/>
        <b/>
        <color theme="1"/>
        <sz val="11.0"/>
      </rPr>
      <t>Our brand</t>
    </r>
    <r>
      <rPr>
        <rFont val="Cambria"/>
        <color theme="1"/>
        <sz val="11.0"/>
      </rPr>
      <t xml:space="preserve"> manufacturing</t>
    </r>
  </si>
  <si>
    <t>Contract manufacturing</t>
  </si>
  <si>
    <t xml:space="preserve">INDIRECT EXPENSES </t>
  </si>
  <si>
    <t>Expense Bifurcation</t>
  </si>
  <si>
    <t>Expense %</t>
  </si>
  <si>
    <t>Total Expense</t>
  </si>
  <si>
    <t>Training &amp; Community Engagement</t>
  </si>
  <si>
    <t>Monitoring &amp; Evaluation</t>
  </si>
  <si>
    <t>Technology &amp; Reporting</t>
  </si>
  <si>
    <t>Administrative Cost</t>
  </si>
  <si>
    <t>Logistics &amp; Distribution Cost</t>
  </si>
  <si>
    <t>Rs. 8.5/ Box</t>
  </si>
  <si>
    <t>Communication &amp; Impact Documentation</t>
  </si>
  <si>
    <t>Contingency</t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</si>
  <si>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(in ₹)</t>
    </r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</si>
  <si>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(₹ in Cr)</t>
    </r>
  </si>
  <si>
    <r>
      <rPr>
        <rFont val="Cambria"/>
        <b/>
        <color theme="1"/>
        <sz val="11.0"/>
      </rPr>
      <t>YEAR 3 FUNDING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</si>
  <si>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Pregnancy Powder</t>
    </r>
    <r>
      <rPr>
        <rFont val="Cambria"/>
        <b val="0"/>
        <color theme="1"/>
        <sz val="11.0"/>
      </rPr>
      <t xml:space="preserve"> (Garbhika)</t>
    </r>
  </si>
  <si>
    <r>
      <rPr>
        <rFont val="Cambria"/>
        <b/>
        <color theme="1"/>
        <sz val="11.0"/>
      </rPr>
      <t>Lactation Powder</t>
    </r>
    <r>
      <rPr>
        <rFont val="Cambria"/>
        <b val="0"/>
        <color theme="1"/>
        <sz val="11.0"/>
      </rPr>
      <t xml:space="preserve"> (Matrusneha)</t>
    </r>
  </si>
  <si>
    <r>
      <rPr>
        <rFont val="Cambria"/>
        <b/>
        <color theme="1"/>
        <sz val="11.0"/>
      </rPr>
      <t>Infant Formula Milk Powder</t>
    </r>
    <r>
      <rPr>
        <rFont val="Cambria"/>
        <b val="0"/>
        <color theme="1"/>
        <sz val="11.0"/>
      </rPr>
      <t xml:space="preserve"> (Poshit)</t>
    </r>
  </si>
  <si>
    <r>
      <rPr>
        <rFont val="Cambria"/>
        <b/>
        <color theme="1"/>
        <sz val="11.0"/>
      </rPr>
      <t>Revenue</t>
    </r>
    <r>
      <rPr>
        <rFont val="Cambria"/>
        <b val="0"/>
        <color theme="1"/>
        <sz val="9.0"/>
      </rPr>
      <t xml:space="preserve"> (in Cr)</t>
    </r>
  </si>
  <si>
    <r>
      <rPr>
        <rFont val="Cambria"/>
        <b/>
        <color theme="1"/>
        <sz val="11.0"/>
      </rPr>
      <t>COGS</t>
    </r>
    <r>
      <rPr>
        <rFont val="Cambria"/>
        <b val="0"/>
        <color theme="1"/>
        <sz val="9.0"/>
      </rPr>
      <t xml:space="preserve"> (in Cr)</t>
    </r>
  </si>
  <si>
    <r>
      <rPr>
        <rFont val="Cambria"/>
        <b/>
        <color theme="1"/>
        <sz val="11.0"/>
      </rPr>
      <t>Gross Profit</t>
    </r>
    <r>
      <rPr>
        <rFont val="Cambria"/>
        <b val="0"/>
        <color theme="1"/>
        <sz val="9.0"/>
      </rPr>
      <t xml:space="preserve"> (in Cr)</t>
    </r>
  </si>
  <si>
    <r>
      <rPr>
        <rFont val="Cambria"/>
        <b/>
        <color theme="1"/>
        <sz val="11.0"/>
      </rPr>
      <t>Working Capital</t>
    </r>
    <r>
      <rPr>
        <rFont val="Cambria"/>
        <color theme="1"/>
        <sz val="11.0"/>
      </rPr>
      <t xml:space="preserve"> (in Cr)</t>
    </r>
  </si>
  <si>
    <t xml:space="preserve">       A. VNL Retained Earnings</t>
  </si>
  <si>
    <t>* 7.58% of Retained Earnings</t>
  </si>
  <si>
    <r>
      <rPr>
        <rFont val="Cambria"/>
        <b/>
        <color theme="1"/>
        <sz val="11.0"/>
      </rPr>
      <t>Cost</t>
    </r>
    <r>
      <rPr>
        <rFont val="Cambria"/>
        <b val="0"/>
        <color theme="1"/>
        <sz val="9.0"/>
      </rPr>
      <t xml:space="preserve"> (in Cr)</t>
    </r>
  </si>
  <si>
    <t>Year 2 Plant</t>
  </si>
  <si>
    <r>
      <rPr>
        <rFont val="Cambria"/>
        <b/>
        <color theme="1"/>
        <sz val="11.0"/>
      </rPr>
      <t>Our brand</t>
    </r>
    <r>
      <rPr>
        <rFont val="Cambria"/>
        <color theme="1"/>
        <sz val="11.0"/>
      </rPr>
      <t xml:space="preserve"> manufacturing</t>
    </r>
  </si>
  <si>
    <t>Rs. 7/ Box</t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</si>
  <si>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(in ₹)</t>
    </r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</si>
  <si>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(₹ in Cr)</t>
    </r>
  </si>
  <si>
    <t>TOTAL WORKING CAPITAL</t>
  </si>
  <si>
    <t>APPLICATION OF FUNDS</t>
  </si>
  <si>
    <t xml:space="preserve">Revenue </t>
  </si>
  <si>
    <t>Initial Working Capital</t>
  </si>
  <si>
    <t>W.C.Rotation</t>
  </si>
  <si>
    <t>Production</t>
  </si>
  <si>
    <t>Indirect Expense</t>
  </si>
  <si>
    <t>PREGNANCY POWDER</t>
  </si>
  <si>
    <t>Monthly Boxes Produced (in Units)</t>
  </si>
  <si>
    <t>Cost/Box (in ₹)</t>
  </si>
  <si>
    <t>Revenue/Box (in ₹)</t>
  </si>
  <si>
    <t>Monthly Indirect Expense (in ₹)</t>
  </si>
  <si>
    <t>* The working capital that we are investing in the first month is derived from the cash outflow that is required in the first month</t>
  </si>
  <si>
    <t>Month</t>
  </si>
  <si>
    <t>Cash Outflow</t>
  </si>
  <si>
    <t>Cash Inflow</t>
  </si>
  <si>
    <t>Difference (CO-CI)</t>
  </si>
  <si>
    <t>Opening W.C.</t>
  </si>
  <si>
    <t>Net Cash Flow</t>
  </si>
  <si>
    <t>Closing W.C.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</si>
  <si>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</si>
  <si>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</si>
  <si>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</si>
  <si>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</si>
  <si>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</si>
  <si>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</si>
  <si>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</si>
  <si>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</si>
  <si>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</si>
  <si>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</si>
  <si>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</si>
  <si>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</si>
  <si>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Months)</t>
    </r>
  </si>
  <si>
    <t>Total Yearly Turnover</t>
  </si>
  <si>
    <t xml:space="preserve">* Working Capital Required=Cash outflow for the first month + Contingency fund </t>
  </si>
  <si>
    <t>Working Capital Rotation</t>
  </si>
  <si>
    <t>LACTATION POWDER</t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</si>
  <si>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Months)</t>
    </r>
  </si>
  <si>
    <t>INFANT POWDER</t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</si>
  <si>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Months)</t>
    </r>
  </si>
  <si>
    <t>CHILDREN POWDER</t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</si>
  <si>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Months)</t>
    </r>
  </si>
  <si>
    <t xml:space="preserve">Quantity per 500 gm </t>
  </si>
  <si>
    <t>Rate Per 500 g</t>
  </si>
  <si>
    <t>Skimmed Milk Powder</t>
  </si>
  <si>
    <t>Rice Protein</t>
  </si>
  <si>
    <t>Soy Protein</t>
  </si>
  <si>
    <t>Shingada Flour</t>
  </si>
  <si>
    <t>Cocoa Powder</t>
  </si>
  <si>
    <t>KESAR PISTA</t>
  </si>
  <si>
    <t>Vitamin and Mineral Premix</t>
  </si>
  <si>
    <t>CHOCOLATE</t>
  </si>
  <si>
    <t>Culture</t>
  </si>
  <si>
    <t>Sucralose</t>
  </si>
  <si>
    <t>Nature Identical Flavour</t>
  </si>
  <si>
    <t>KG</t>
  </si>
  <si>
    <t>BOXES</t>
  </si>
  <si>
    <t>COST</t>
  </si>
  <si>
    <t xml:space="preserve">Multisense </t>
  </si>
  <si>
    <t>COGS_ Preg</t>
  </si>
  <si>
    <t>COGS_Lact</t>
  </si>
  <si>
    <t>TOTAL</t>
  </si>
  <si>
    <t>Packaging cost</t>
  </si>
  <si>
    <t>Conversion cost</t>
  </si>
  <si>
    <t>COST / BATCH</t>
  </si>
  <si>
    <t>Mawa Kulfi</t>
  </si>
  <si>
    <t>MAWA KULFI</t>
  </si>
  <si>
    <t>VANILA</t>
  </si>
  <si>
    <t>Vitamin and Mineral premix</t>
  </si>
  <si>
    <t>Nature Identical Flavour Cardamom</t>
  </si>
  <si>
    <t>Shatavari</t>
  </si>
  <si>
    <t>Ashwagandha</t>
  </si>
  <si>
    <t>Moringa</t>
  </si>
  <si>
    <t>Funnel</t>
  </si>
  <si>
    <t>Cinnamon</t>
  </si>
  <si>
    <t>- COST OF 400 Boxes</t>
  </si>
  <si>
    <t>Kesar</t>
  </si>
  <si>
    <t>Nature Identical Flavour kesar</t>
  </si>
  <si>
    <t>Cinnamon Powder</t>
  </si>
  <si>
    <t>Skim Milk Powder</t>
  </si>
  <si>
    <t>Demineralised Whey Powder</t>
  </si>
  <si>
    <t>Lactose</t>
  </si>
  <si>
    <t>High Oleic Sunflower Oil</t>
  </si>
  <si>
    <t>Soya oil Powder</t>
  </si>
  <si>
    <t>Coconut oil Powder</t>
  </si>
  <si>
    <t>Milk fat powder</t>
  </si>
  <si>
    <t>DHA oil Powder</t>
  </si>
  <si>
    <t>ARA oil Powder</t>
  </si>
  <si>
    <t>Galactooligosaccharides</t>
  </si>
  <si>
    <t>Choline Bitartrate</t>
  </si>
  <si>
    <t>Taurine</t>
  </si>
  <si>
    <t>L-Carnitine</t>
  </si>
  <si>
    <t>Nuts blend(Almond, Cashew, Walnut, Pista, Dates)</t>
  </si>
  <si>
    <t>Cocoa powder</t>
  </si>
  <si>
    <t>VANILLA</t>
  </si>
  <si>
    <t>Palmyra Jaggery</t>
  </si>
  <si>
    <t>Nature Identical Flavours</t>
  </si>
  <si>
    <t>Vitamins</t>
  </si>
  <si>
    <t>Minerals</t>
  </si>
  <si>
    <t>Fruit Powder</t>
  </si>
  <si>
    <t>Ragi Powder</t>
  </si>
  <si>
    <t>Packaging Cost</t>
  </si>
  <si>
    <t>* SKUs may vary from year to year due to addition of new flavours (Currently 1-2 flavours of each Variant)</t>
  </si>
  <si>
    <t>Years</t>
  </si>
  <si>
    <t>All Products</t>
  </si>
  <si>
    <t>Tier</t>
  </si>
  <si>
    <t>Infant Powder</t>
  </si>
  <si>
    <t>Children Powder</t>
  </si>
  <si>
    <t>Pregnancy Powder- Trimester 1</t>
  </si>
  <si>
    <t>Pregnancy Powder- Trimester 2</t>
  </si>
  <si>
    <t>Pregnancy Powder- Trimester 3</t>
  </si>
  <si>
    <t>Infant Formula Powder- 0 to 6m</t>
  </si>
  <si>
    <t>Infant Formula Powder- 6 to 12m</t>
  </si>
  <si>
    <t>Infant Formula Powder- 12 to 24m</t>
  </si>
  <si>
    <t>Infant Complementary Food- 6 to 12m</t>
  </si>
  <si>
    <t>Infant Complementary Food- 12 to 24m</t>
  </si>
  <si>
    <t>Year 4</t>
  </si>
  <si>
    <t>Year 5</t>
  </si>
  <si>
    <r>
      <rPr>
        <rFont val="Cambria"/>
        <b/>
        <color theme="1"/>
        <sz val="11.0"/>
      </rPr>
      <t xml:space="preserve">Pregnancy Powder </t>
    </r>
    <r>
      <rPr>
        <rFont val="Cambria"/>
        <b val="0"/>
        <color theme="1"/>
        <sz val="11.0"/>
      </rPr>
      <t>(GREESHMA)</t>
    </r>
  </si>
  <si>
    <t>Tier 1</t>
  </si>
  <si>
    <t>Wonder Womb</t>
  </si>
  <si>
    <t>Tier 2</t>
  </si>
  <si>
    <t>Matrunayana</t>
  </si>
  <si>
    <t>Tier 3</t>
  </si>
  <si>
    <t>Garbhika</t>
  </si>
  <si>
    <t>Lacto Love</t>
  </si>
  <si>
    <t>Milknest</t>
  </si>
  <si>
    <t>Matrusneha</t>
  </si>
  <si>
    <t>Infant Nutrition</t>
  </si>
  <si>
    <t>Alpha Baby</t>
  </si>
  <si>
    <t>Healthy Cubs</t>
  </si>
  <si>
    <t>Poshit</t>
  </si>
  <si>
    <t>Little Vita GOLD</t>
  </si>
  <si>
    <t>Little Vita PRO</t>
  </si>
  <si>
    <t>Little Vita CHINDI</t>
  </si>
  <si>
    <t>Tiers Targetted</t>
  </si>
  <si>
    <t>Tier 1 &amp; 3</t>
  </si>
  <si>
    <t>All Tiers</t>
  </si>
  <si>
    <r>
      <rPr>
        <rFont val="Cambria"/>
        <b/>
        <color theme="1"/>
        <sz val="11.0"/>
      </rPr>
      <t>Investor Capital Deployed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</si>
  <si>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Products</t>
    </r>
    <r>
      <rPr>
        <rFont val="Cambria"/>
        <b val="0"/>
        <color theme="1"/>
        <sz val="11.0"/>
      </rPr>
      <t xml:space="preserve"> (SKUs)</t>
    </r>
  </si>
  <si>
    <t>Contract Manufacturing</t>
  </si>
  <si>
    <t>In-house &amp; Third Party Manufacturing</t>
  </si>
  <si>
    <t>Plants Set up</t>
  </si>
  <si>
    <t>Total Plants</t>
  </si>
  <si>
    <t>Rs. in cr</t>
  </si>
  <si>
    <t>YEARS</t>
  </si>
  <si>
    <t>REVENUE</t>
  </si>
  <si>
    <t>Revenue from Operation</t>
  </si>
  <si>
    <t>Pregnancy Powder- Trimester 1- Tier 1</t>
  </si>
  <si>
    <t>Pregnancy Powder- Trimester 2- Tier 1</t>
  </si>
  <si>
    <t>Pregnancy Powder- Trimester 3- Tier 1</t>
  </si>
  <si>
    <t>Lactation Powder- Tier 1</t>
  </si>
  <si>
    <t>Infant Formula Powder- 0 to 6m- Tier 1</t>
  </si>
  <si>
    <t>Infant Formula Powder- 6 to 12m- Tier 1</t>
  </si>
  <si>
    <t>Infant Formula Powder- 12 to 24m- Tier 1</t>
  </si>
  <si>
    <t>Infant Complementary Food- 6 to 12m- Tier 1</t>
  </si>
  <si>
    <t>Infant Complementary Food- 12 to 24m- Tier 1</t>
  </si>
  <si>
    <t>Children Powder- Tier 1</t>
  </si>
  <si>
    <t>Pregnancy Powder- Trimester 1- Tier 2</t>
  </si>
  <si>
    <t>Pregnancy Powder- Trimester 2- Tier 2</t>
  </si>
  <si>
    <t>Pregnancy Powder- Trimester 3- Tier 2</t>
  </si>
  <si>
    <t>Lactation Powder- Tier 2</t>
  </si>
  <si>
    <t>Infant Formula Powder- 0 to 6m- Tier 2</t>
  </si>
  <si>
    <t>Infant Formula Powder- 6 to 12m- Tier 2</t>
  </si>
  <si>
    <t>Infant Formula Powder- 12 to 24m- Tier 2</t>
  </si>
  <si>
    <t>Infant Complementary Food- 6 to 12m- Tier 2</t>
  </si>
  <si>
    <t>Infant Complementary Food- 12 to 24m- Tier 2</t>
  </si>
  <si>
    <t>Children Powder- Tier 2</t>
  </si>
  <si>
    <t>Pregnancy Powder- Tier 3</t>
  </si>
  <si>
    <t>Lactation Powder- Tier 3</t>
  </si>
  <si>
    <t>Infant Powder- Tier 3</t>
  </si>
  <si>
    <t>Children Powder- Tier 3</t>
  </si>
  <si>
    <t>Other income</t>
  </si>
  <si>
    <t>Total Revenue</t>
  </si>
  <si>
    <t>Revenue Growth %</t>
  </si>
  <si>
    <t>COGS</t>
  </si>
  <si>
    <t>Gross Profit Margin %</t>
  </si>
  <si>
    <t>INDIRECT EXPENSES</t>
  </si>
  <si>
    <t>Marketing &amp; Advertising</t>
  </si>
  <si>
    <t>* Includes Consumer digital ads, Influencer &amp; KOL marketing, Sampling &amp; trial programs, GTM marketing, Branding, Events, etc</t>
  </si>
  <si>
    <t xml:space="preserve">          Tier 1</t>
  </si>
  <si>
    <t xml:space="preserve">          Tier 2</t>
  </si>
  <si>
    <t xml:space="preserve">          Tier 3</t>
  </si>
  <si>
    <t>HCP Detailing &amp; Medical Engagement</t>
  </si>
  <si>
    <t>* OBGYN, Gynecologist, Pediatrician detailing, Hospital &amp; Nursing home tie-ups, Lactation Consultant &amp; Dietitian programs, Medical conference sponsorships</t>
  </si>
  <si>
    <t>Distribution &amp; Logistics</t>
  </si>
  <si>
    <t>* Rs. 9 per box for Year 1 &amp; 2. Rs. 8.5 from Year 3 to 5. Includes Outbound freight, Warehousing, Cold chain storage, Channel commission</t>
  </si>
  <si>
    <t>R&amp;D / Regulatory / Compliance</t>
  </si>
  <si>
    <t>* Product development, Clinical &amp; nutritional testing, FSSAI approval (per SKU), IMS Act compliance monitoring, Stability &amp; shelf-life studies</t>
  </si>
  <si>
    <t>G&amp;A / Operations Overheads</t>
  </si>
  <si>
    <t>* Rent &amp; utilities, IT infrastructure, ERP &amp; CRM, Legal, audit &amp; insurance, Office supplies &amp; misc admin</t>
  </si>
  <si>
    <t>Employee Cost</t>
  </si>
  <si>
    <t>* Core team salaries, PF / ESI / statutory, HCP field force, Recruitment, training &amp; contract staff</t>
  </si>
  <si>
    <t>Contingency Fund</t>
  </si>
  <si>
    <t>* 5% Contingency Fund</t>
  </si>
  <si>
    <t>Total Expenses</t>
  </si>
  <si>
    <t>EBIDTA</t>
  </si>
  <si>
    <t>EBIDTA Margin%</t>
  </si>
  <si>
    <t>Depreciation and Amortisation</t>
  </si>
  <si>
    <t>EBIT</t>
  </si>
  <si>
    <t>Financial Costs</t>
  </si>
  <si>
    <t>EBT/PBT</t>
  </si>
  <si>
    <t>Tax</t>
  </si>
  <si>
    <t>PAT/EAT</t>
  </si>
  <si>
    <t>Net Profit Margin%</t>
  </si>
  <si>
    <t>Expense Head</t>
  </si>
  <si>
    <t>Remarks</t>
  </si>
  <si>
    <t>HealthKart</t>
  </si>
  <si>
    <t>Kapiva</t>
  </si>
  <si>
    <t>OZiva</t>
  </si>
  <si>
    <t>Wellbeing Nutrition</t>
  </si>
  <si>
    <t>Early Stage Guide</t>
  </si>
  <si>
    <t>Marketing &amp; brand</t>
  </si>
  <si>
    <t>Advertising &amp; Promotions</t>
  </si>
  <si>
    <t xml:space="preserve">Digital, influencer, trade mktg        </t>
  </si>
  <si>
    <t>~38%</t>
  </si>
  <si>
    <t>30 – 50%</t>
  </si>
  <si>
    <t>Brand building &amp; design</t>
  </si>
  <si>
    <t>Identity, packaging, PR</t>
  </si>
  <si>
    <t>~3%</t>
  </si>
  <si>
    <t>~5%</t>
  </si>
  <si>
    <t>~4%</t>
  </si>
  <si>
    <t>5 – 10%</t>
  </si>
  <si>
    <t>Doctor detailing &amp; KOL</t>
  </si>
  <si>
    <t>Esp. critical for pregnancy/infant</t>
  </si>
  <si>
    <t>N/A</t>
  </si>
  <si>
    <t>3 – 6%</t>
  </si>
  <si>
    <t>Human resources</t>
  </si>
  <si>
    <t>Employee benefits</t>
  </si>
  <si>
    <t>Salaries, PF, ESOP</t>
  </si>
  <si>
    <t>~15%</t>
  </si>
  <si>
    <t>15 – 25%</t>
  </si>
  <si>
    <t>Sales &amp; distribution</t>
  </si>
  <si>
    <t>Channel commissions</t>
  </si>
  <si>
    <t>Amazon, Flipkart, 1mg, pharmacy</t>
  </si>
  <si>
    <t>~8%</t>
  </si>
  <si>
    <t>~10%</t>
  </si>
  <si>
    <t>8 – 12%</t>
  </si>
  <si>
    <t>Logistics &amp; fulfilment</t>
  </si>
  <si>
    <t>Freight, 3PL, returns</t>
  </si>
  <si>
    <t>~6%</t>
  </si>
  <si>
    <t>~7%</t>
  </si>
  <si>
    <t>5 – 8%</t>
  </si>
  <si>
    <t>Overheads &amp; compliance</t>
  </si>
  <si>
    <t>Legal, regulatory &amp; FSSAI</t>
  </si>
  <si>
    <t>~1%</t>
  </si>
  <si>
    <t>~2%</t>
  </si>
  <si>
    <t>2 – 4%</t>
  </si>
  <si>
    <t>IT, SaaS &amp; tech infra</t>
  </si>
  <si>
    <t>Rent, utilities &amp; admin</t>
  </si>
  <si>
    <t>R&amp;D &amp; product</t>
  </si>
  <si>
    <t>R&amp;D, testing &amp; FSSAI dossiers</t>
  </si>
  <si>
    <t>1.5-2x higher for infant formula</t>
  </si>
  <si>
    <t>2 – 5%</t>
  </si>
  <si>
    <t>Profitability summary</t>
  </si>
  <si>
    <t>Gross margin</t>
  </si>
  <si>
    <t>~51%</t>
  </si>
  <si>
    <t>~72%</t>
  </si>
  <si>
    <t>~73%</t>
  </si>
  <si>
    <t>~70%</t>
  </si>
  <si>
    <t>45 – 65%</t>
  </si>
  <si>
    <t>EBITDA margin</t>
  </si>
  <si>
    <t>~-5%</t>
  </si>
  <si>
    <t>-30 to -50%</t>
  </si>
  <si>
    <t>₹ spent to earn ₹1</t>
  </si>
  <si>
    <t>₹0.97</t>
  </si>
  <si>
    <t>₹1.22</t>
  </si>
  <si>
    <t>₹1.04</t>
  </si>
  <si>
    <t>~₹1.10</t>
  </si>
  <si>
    <t>₹1.40–1.80</t>
  </si>
  <si>
    <t>Average</t>
  </si>
  <si>
    <t>INDIRECT EXPENSE % BREAKUP TIER WISE &amp; PRODUCT WISE</t>
  </si>
  <si>
    <t>Cost Head</t>
  </si>
  <si>
    <t>Remark</t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</si>
  <si>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</si>
  <si>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</si>
  <si>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</si>
  <si>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</si>
  <si>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</si>
  <si>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</si>
  <si>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</si>
  <si>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</si>
  <si>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</si>
  <si>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</si>
  <si>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</si>
  <si>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</si>
  <si>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</si>
  <si>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</si>
  <si>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</si>
  <si>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 xml:space="preserve">Marketing &amp; Advertising </t>
    </r>
    <r>
      <rPr>
        <rFont val="Cambria"/>
        <b val="0"/>
        <color theme="1"/>
        <sz val="11.0"/>
      </rPr>
      <t>(in %)</t>
    </r>
  </si>
  <si>
    <t>* IMS Act prohibits infant formula consumer ads. Tier 1 budget shifts entirely to HCP detailing. 3 brand budgets from Y3.</t>
  </si>
  <si>
    <t xml:space="preserve">             Pregnancy Powder</t>
  </si>
  <si>
    <t xml:space="preserve">             Lactation Powder</t>
  </si>
  <si>
    <t xml:space="preserve">             Infant Powder</t>
  </si>
  <si>
    <t xml:space="preserve">             Children Powder</t>
  </si>
  <si>
    <r>
      <rPr>
        <rFont val="Cambria"/>
        <b/>
        <color theme="1"/>
        <sz val="11.0"/>
      </rPr>
      <t>HCP Detailing &amp; Medical Engagement</t>
    </r>
    <r>
      <rPr>
        <rFont val="Cambria"/>
        <b val="0"/>
        <color theme="1"/>
        <sz val="11.0"/>
      </rPr>
      <t xml:space="preserve"> (in %)</t>
    </r>
  </si>
  <si>
    <t>* OBGYNs, pediatricians, hospitals drive prescription/recommendation. Mandatory for infant formula category growth.</t>
  </si>
  <si>
    <r>
      <rPr>
        <rFont val="Cambria"/>
        <b/>
        <color theme="1"/>
        <sz val="11.0"/>
      </rPr>
      <t>Distribution &amp; Logistics</t>
    </r>
    <r>
      <rPr>
        <rFont val="Cambria"/>
        <b val="0"/>
        <color theme="1"/>
        <sz val="11.0"/>
      </rPr>
      <t xml:space="preserve"> (in Cr)</t>
    </r>
  </si>
  <si>
    <t>* Rs. 9 per box  in Year 1 and Year 2. Rs. 8.5 per box Year 3 onwards</t>
  </si>
  <si>
    <t>Cost per Box (in ₹)</t>
  </si>
  <si>
    <r>
      <rPr>
        <rFont val="Cambria"/>
        <b/>
        <color theme="1"/>
        <sz val="11.0"/>
      </rPr>
      <t>R&amp;D / Regulatory / Compliance</t>
    </r>
    <r>
      <rPr>
        <rFont val="Cambria"/>
        <b val="0"/>
        <color theme="1"/>
        <sz val="11.0"/>
      </rPr>
      <t xml:space="preserve"> (in %)</t>
    </r>
  </si>
  <si>
    <t>* Infant formula under FSS Act strictest category. Each stage/ trimester/ flavour variant = separate FSSAI testing + label approval.</t>
  </si>
  <si>
    <r>
      <rPr>
        <rFont val="Cambria"/>
        <b/>
        <color theme="1"/>
        <sz val="11.0"/>
      </rPr>
      <t>G&amp;A / Operations Overheads</t>
    </r>
    <r>
      <rPr>
        <rFont val="Cambria"/>
        <b val="0"/>
        <color theme="1"/>
        <sz val="11.0"/>
      </rPr>
      <t xml:space="preserve"> (in %)</t>
    </r>
  </si>
  <si>
    <r>
      <rPr>
        <rFont val="Cambria"/>
        <b/>
        <color theme="1"/>
        <sz val="11.0"/>
      </rPr>
      <t>Employee Cost</t>
    </r>
    <r>
      <rPr>
        <rFont val="Cambria"/>
        <b val="0"/>
        <color theme="1"/>
        <sz val="11.0"/>
      </rPr>
      <t xml:space="preserve"> (in %)</t>
    </r>
  </si>
  <si>
    <t>* QA/QC teams per plant, regulatory staff per brand, HCP field force are unavoidable. Costs higher in early years.</t>
  </si>
  <si>
    <t>INDIRECT EXPENSE % BREAKUP TIER WISE</t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</si>
  <si>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</si>
  <si>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</si>
  <si>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</si>
  <si>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</si>
  <si>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</si>
  <si>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</si>
  <si>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</si>
  <si>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</si>
  <si>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</si>
  <si>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</si>
  <si>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</si>
  <si>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</si>
  <si>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</si>
  <si>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</si>
  <si>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</si>
  <si>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t>REVENUE BREAKUP TIER WISE</t>
  </si>
  <si>
    <t>REVENUE BREAKUP</t>
  </si>
  <si>
    <t>INDIRECT EXPENSE BREAKUP TIER WISE</t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</si>
  <si>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</si>
  <si>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</si>
  <si>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</si>
  <si>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</si>
  <si>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</si>
  <si>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</si>
  <si>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</si>
  <si>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</si>
  <si>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</si>
  <si>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</si>
  <si>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</si>
  <si>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</si>
  <si>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</si>
  <si>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</si>
  <si>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</si>
  <si>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t>Revenue</t>
  </si>
  <si>
    <t>Sub-Total</t>
  </si>
  <si>
    <t>INDIRECT EXPENSE BREAKUP TIER WISE &amp; PRODUCT WISE</t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</si>
  <si>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</si>
  <si>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</si>
  <si>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</si>
  <si>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</si>
  <si>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</si>
  <si>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</si>
  <si>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</si>
  <si>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</si>
  <si>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</si>
  <si>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</si>
  <si>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</si>
  <si>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</si>
  <si>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Tier 1</t>
    </r>
    <r>
      <rPr>
        <rFont val="Cambria"/>
        <b val="0"/>
        <color theme="1"/>
        <sz val="11.0"/>
      </rPr>
      <t xml:space="preserve"> (Metro)</t>
    </r>
  </si>
  <si>
    <r>
      <rPr>
        <rFont val="Cambria"/>
        <b/>
        <color theme="1"/>
        <sz val="11.0"/>
      </rPr>
      <t>Tier 2</t>
    </r>
    <r>
      <rPr>
        <rFont val="Cambria"/>
        <b val="0"/>
        <color theme="1"/>
        <sz val="11.0"/>
      </rPr>
      <t xml:space="preserve"> (Mid Cities)</t>
    </r>
  </si>
  <si>
    <r>
      <rPr>
        <rFont val="Cambria"/>
        <b/>
        <color theme="1"/>
        <sz val="11.0"/>
      </rPr>
      <t xml:space="preserve">Tier 3 </t>
    </r>
    <r>
      <rPr>
        <rFont val="Cambria"/>
        <b val="0"/>
        <color theme="1"/>
        <sz val="11.0"/>
      </rPr>
      <t>(Small Towns)</t>
    </r>
  </si>
  <si>
    <r>
      <rPr>
        <rFont val="Cambria"/>
        <b/>
        <color theme="1"/>
        <sz val="11.0"/>
      </rPr>
      <t>Distribution &amp; Logistics</t>
    </r>
    <r>
      <rPr>
        <rFont val="Cambria"/>
        <b val="0"/>
        <color theme="1"/>
        <sz val="11.0"/>
      </rPr>
      <t xml:space="preserve"> (in Cr)</t>
    </r>
  </si>
  <si>
    <t>INDIRECT EXPENSE PER PRODUCT</t>
  </si>
  <si>
    <t>Total Units</t>
  </si>
  <si>
    <t>Cost</t>
  </si>
  <si>
    <t>Cost/Unit</t>
  </si>
  <si>
    <t>TIER 1,2,3 GTM</t>
  </si>
  <si>
    <t xml:space="preserve">TIER 1,2 </t>
  </si>
  <si>
    <t>Online strategies</t>
  </si>
  <si>
    <t>(Same name- natal care for example. WIll have more options and making sure the conversion cost per click is higher.)</t>
  </si>
  <si>
    <t>TIER 1,2,3</t>
  </si>
  <si>
    <t>MR, KOL</t>
  </si>
  <si>
    <t>Offline Sales</t>
  </si>
  <si>
    <t xml:space="preserve">(Infant </t>
  </si>
  <si>
    <t>Pregnancy and Laction eill require education for consumers)</t>
  </si>
  <si>
    <t xml:space="preserve"> </t>
  </si>
  <si>
    <r>
      <rPr>
        <rFont val="Cambria"/>
        <b/>
        <color theme="1"/>
        <sz val="11.0"/>
      </rPr>
      <t>YEAR 1 FUNDING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</si>
  <si>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Pregnancy Powder</t>
    </r>
    <r>
      <rPr>
        <rFont val="Cambria"/>
        <b val="0"/>
        <color theme="1"/>
        <sz val="11.0"/>
      </rPr>
      <t xml:space="preserve"> (Garbhika)</t>
    </r>
  </si>
  <si>
    <r>
      <rPr>
        <rFont val="Cambria"/>
        <b/>
        <color theme="1"/>
        <sz val="11.0"/>
      </rPr>
      <t>Lactation Powder</t>
    </r>
    <r>
      <rPr>
        <rFont val="Cambria"/>
        <b val="0"/>
        <color theme="1"/>
        <sz val="11.0"/>
      </rPr>
      <t xml:space="preserve"> (Matrusneha)</t>
    </r>
  </si>
  <si>
    <r>
      <rPr>
        <rFont val="Cambria"/>
        <b/>
        <color theme="1"/>
        <sz val="11.0"/>
      </rPr>
      <t>Infant Formula Milk Powder</t>
    </r>
    <r>
      <rPr>
        <rFont val="Cambria"/>
        <b val="0"/>
        <color theme="1"/>
        <sz val="11.0"/>
      </rPr>
      <t xml:space="preserve"> (Poshit)</t>
    </r>
  </si>
  <si>
    <t>* 2 tons a day at Rohan Sir's Factory (Natal Care only).  Assuming another factory will have 4 tons too</t>
  </si>
  <si>
    <r>
      <rPr>
        <rFont val="Cambria"/>
        <b/>
        <color theme="1"/>
        <sz val="11.0"/>
      </rPr>
      <t>Revenue</t>
    </r>
    <r>
      <rPr>
        <rFont val="Cambria"/>
        <b val="0"/>
        <color theme="1"/>
        <sz val="9.0"/>
      </rPr>
      <t xml:space="preserve"> (in Cr)</t>
    </r>
  </si>
  <si>
    <r>
      <rPr>
        <rFont val="Cambria"/>
        <b/>
        <color theme="1"/>
        <sz val="11.0"/>
      </rPr>
      <t>COGS</t>
    </r>
    <r>
      <rPr>
        <rFont val="Cambria"/>
        <b val="0"/>
        <color theme="1"/>
        <sz val="9.0"/>
      </rPr>
      <t xml:space="preserve"> (in Cr)</t>
    </r>
  </si>
  <si>
    <r>
      <rPr>
        <rFont val="Cambria"/>
        <b/>
        <color theme="1"/>
        <sz val="11.0"/>
      </rPr>
      <t>Gross Profit</t>
    </r>
    <r>
      <rPr>
        <rFont val="Cambria"/>
        <b val="0"/>
        <color theme="1"/>
        <sz val="9.0"/>
      </rPr>
      <t xml:space="preserve"> (in Cr)</t>
    </r>
  </si>
  <si>
    <r>
      <rPr>
        <rFont val="Cambria"/>
        <b/>
        <color theme="1"/>
        <sz val="11.0"/>
      </rPr>
      <t>Working Capital</t>
    </r>
    <r>
      <rPr>
        <rFont val="Cambria"/>
        <color theme="1"/>
        <sz val="11.0"/>
      </rPr>
      <t xml:space="preserve"> (in Cr)</t>
    </r>
  </si>
  <si>
    <t>CONVERSION CHARGES</t>
  </si>
  <si>
    <t>Rohan Sir's Factory</t>
  </si>
  <si>
    <t>Conversion Charges/Day</t>
  </si>
  <si>
    <t>Conversion Charge/Box</t>
  </si>
  <si>
    <t>Other Person's Factory</t>
  </si>
  <si>
    <t>INDIRECT EXPENSE BREAKUP</t>
  </si>
  <si>
    <t>Expenses</t>
  </si>
  <si>
    <t>% of Revenue</t>
  </si>
  <si>
    <t>Rs. 9/ Box</t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</si>
  <si>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(in ₹)</t>
    </r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</si>
  <si>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(₹ in Cr)</t>
    </r>
  </si>
  <si>
    <t>Year</t>
  </si>
  <si>
    <t>New Plants Added</t>
  </si>
  <si>
    <t>Working Capacity</t>
  </si>
  <si>
    <r>
      <rPr>
        <rFont val="Cambria"/>
        <b/>
        <color theme="1"/>
        <sz val="11.0"/>
      </rPr>
      <t>Gross Revenue</t>
    </r>
    <r>
      <rPr>
        <rFont val="Cambria"/>
        <b val="0"/>
        <color theme="1"/>
        <sz val="11.0"/>
      </rPr>
      <t xml:space="preserve"> (Rs. Cr)</t>
    </r>
  </si>
  <si>
    <t>BOXES MANUFACTURED</t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</si>
  <si>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</si>
  <si>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</si>
  <si>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3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</si>
  <si>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</si>
  <si>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</si>
  <si>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3</t>
    </r>
  </si>
  <si>
    <r>
      <rPr>
        <rFont val="Cambria"/>
        <b val="0"/>
        <color theme="1"/>
        <sz val="11.0"/>
      </rPr>
      <t>Total</t>
    </r>
    <r>
      <rPr>
        <rFont val="Cambria"/>
        <b/>
        <color theme="1"/>
        <sz val="11.0"/>
      </rPr>
      <t xml:space="preserve"> IFP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</si>
  <si>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IFP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</si>
  <si>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IFP - Tier 3</t>
    </r>
  </si>
  <si>
    <r>
      <rPr>
        <rFont val="Cambria"/>
        <b val="0"/>
        <color theme="1"/>
        <sz val="11.0"/>
      </rPr>
      <t>Total</t>
    </r>
    <r>
      <rPr>
        <rFont val="Cambria"/>
        <b/>
        <color theme="1"/>
        <sz val="11.0"/>
      </rPr>
      <t xml:space="preserve"> CP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</si>
  <si>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</si>
  <si>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CP - Tier 3</t>
    </r>
  </si>
  <si>
    <t>REVENUE TABLE</t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</si>
  <si>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</si>
  <si>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</si>
  <si>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3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</si>
  <si>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</si>
  <si>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</si>
  <si>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3</t>
    </r>
  </si>
  <si>
    <r>
      <rPr>
        <rFont val="Cambria"/>
        <b val="0"/>
        <color theme="1"/>
        <sz val="11.0"/>
      </rPr>
      <t>Total</t>
    </r>
    <r>
      <rPr>
        <rFont val="Cambria"/>
        <b/>
        <color theme="1"/>
        <sz val="11.0"/>
      </rPr>
      <t xml:space="preserve"> IFP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</si>
  <si>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IFP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</si>
  <si>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IFP - Tier 3</t>
    </r>
  </si>
  <si>
    <r>
      <rPr>
        <rFont val="Cambria"/>
        <b val="0"/>
        <color theme="1"/>
        <sz val="11.0"/>
      </rPr>
      <t>Total</t>
    </r>
    <r>
      <rPr>
        <rFont val="Cambria"/>
        <b/>
        <color theme="1"/>
        <sz val="11.0"/>
      </rPr>
      <t xml:space="preserve"> CP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</si>
  <si>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</si>
  <si>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CP - Tier 3</t>
    </r>
  </si>
  <si>
    <t>* Taking the number of working months/day into consideration</t>
  </si>
  <si>
    <t>Working Hours/Day</t>
  </si>
  <si>
    <t>Minutes/Year</t>
  </si>
  <si>
    <t>Kgs/Day Manufactured</t>
  </si>
  <si>
    <t>* As per engineers' recommendations</t>
  </si>
  <si>
    <t>Natal Boxes/Day Manufactured</t>
  </si>
  <si>
    <t>Infant Boxes/Day Manufactured</t>
  </si>
  <si>
    <t>Natal Boxes/Hour Manufactured</t>
  </si>
  <si>
    <t>Infant Boxes/Hour Manufactured</t>
  </si>
  <si>
    <t>SAM of 3rd Year</t>
  </si>
  <si>
    <t>Infant Nutrition Powder</t>
  </si>
  <si>
    <t>Year 3-5</t>
  </si>
  <si>
    <t>Pregnancy Powder- Tier 1</t>
  </si>
  <si>
    <t>Pregnancy Powder- Tier 2</t>
  </si>
  <si>
    <t>Total BPH for Pregnancy Powder</t>
  </si>
  <si>
    <t>Total BPH for Lactation Powder</t>
  </si>
  <si>
    <t>Infant Powder- Tier 1</t>
  </si>
  <si>
    <t>Infant Powder- Tier 2</t>
  </si>
  <si>
    <t>Total BPH for Infant Powder</t>
  </si>
  <si>
    <t>Total BPH for Children Powder</t>
  </si>
  <si>
    <t>Total BPH per Plant</t>
  </si>
  <si>
    <t>Boxes/Year/Plant</t>
  </si>
  <si>
    <t>Boxes/Year (@ Working Capacity)</t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</si>
  <si>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Pregnancy Powder</t>
    </r>
    <r>
      <rPr>
        <rFont val="Cambria"/>
        <b val="0"/>
        <color theme="1"/>
        <sz val="11.0"/>
      </rPr>
      <t xml:space="preserve"> Boxes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</si>
  <si>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PP (Tier 1)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</si>
  <si>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PP (Tier 2)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</si>
  <si>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PP (Tier 3)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</si>
  <si>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Lactation Powder</t>
    </r>
    <r>
      <rPr>
        <rFont val="Cambria"/>
        <b val="0"/>
        <color theme="1"/>
        <sz val="11.0"/>
      </rPr>
      <t xml:space="preserve"> Boxes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</si>
  <si>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LP (Tier 1)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</si>
  <si>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LP (Tier 2)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</si>
  <si>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LP (Tier 3)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</si>
  <si>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Infant Powder</t>
    </r>
    <r>
      <rPr>
        <rFont val="Cambria"/>
        <b val="0"/>
        <color theme="1"/>
        <sz val="11.0"/>
      </rPr>
      <t xml:space="preserve"> Boxes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</si>
  <si>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IFP (Tier 1)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</si>
  <si>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IFP (Tier 2)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</si>
  <si>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IFP (Tier 3)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</si>
  <si>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Child Powder</t>
    </r>
    <r>
      <rPr>
        <rFont val="Cambria"/>
        <b val="0"/>
        <color theme="1"/>
        <sz val="11.0"/>
      </rPr>
      <t xml:space="preserve"> Boxes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</si>
  <si>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CP (Tier 1)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</si>
  <si>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CP (Tier 2)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</si>
  <si>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CP (Tier 3)</t>
    </r>
  </si>
  <si>
    <t>Exclusive of GST</t>
  </si>
  <si>
    <t>MRP</t>
  </si>
  <si>
    <t>Sale Price/Box</t>
  </si>
  <si>
    <t>Pregnancy Powder- Tier 1 (18%)</t>
  </si>
  <si>
    <t>Pregnancy Powder- Tier 2 (18%)</t>
  </si>
  <si>
    <t>Pregnancy Powder- Tier 3 (18%)</t>
  </si>
  <si>
    <t>Lactation Powder- Tier 1 (18%)</t>
  </si>
  <si>
    <t>Lactation Powder- Tier 2 (18%)</t>
  </si>
  <si>
    <t>Lactation Powder- Tier 3 (18%)</t>
  </si>
  <si>
    <t>Infant Powder- Tier 1 (18%)</t>
  </si>
  <si>
    <t>Infant Powder- Tier 2 (18%)</t>
  </si>
  <si>
    <t>Infant Powder- Tier 3 (18%)</t>
  </si>
  <si>
    <t>Children Powder- Tier 1 (18%)</t>
  </si>
  <si>
    <t>Children Powder- Tier 2 (18%)</t>
  </si>
  <si>
    <t>Children Powder- Tier 3 (18%)</t>
  </si>
  <si>
    <r>
      <rPr>
        <rFont val="Cambria"/>
        <b/>
        <color theme="1"/>
        <sz val="13.0"/>
      </rPr>
      <t>Working Capacity Calculations for Boxes</t>
    </r>
    <r>
      <rPr>
        <rFont val="Cambria"/>
        <b val="0"/>
        <color theme="1"/>
        <sz val="13.0"/>
      </rPr>
      <t xml:space="preserve"> (Quarterly)</t>
    </r>
  </si>
  <si>
    <t xml:space="preserve">Year 2 </t>
  </si>
  <si>
    <t>Capacity Breakup for Boxes</t>
  </si>
  <si>
    <t>Year 1 Capacity</t>
  </si>
  <si>
    <t>Year 2 Capacity</t>
  </si>
  <si>
    <t>Year 3 Capacity</t>
  </si>
  <si>
    <t>Year 4 Capacity</t>
  </si>
  <si>
    <t>Year 5 Capacity</t>
  </si>
  <si>
    <r>
      <rPr>
        <rFont val="Cambria"/>
        <b/>
        <color rgb="FF000000"/>
        <sz val="11.0"/>
      </rPr>
      <t>Our brand</t>
    </r>
    <r>
      <rPr>
        <rFont val="Cambria"/>
        <color rgb="FF000000"/>
        <sz val="11.0"/>
      </rPr>
      <t xml:space="preserve"> manufacturing</t>
    </r>
  </si>
  <si>
    <t>Quaterly Revenue Table</t>
  </si>
  <si>
    <t>*Multiplying by 3 considering no. of months</t>
  </si>
  <si>
    <r>
      <rPr>
        <rFont val="Cambria"/>
        <b/>
        <color theme="1"/>
        <sz val="11.0"/>
      </rPr>
      <t>Working Capacity</t>
    </r>
    <r>
      <rPr>
        <rFont val="Cambria"/>
        <b val="0"/>
        <color theme="1"/>
        <sz val="11.0"/>
      </rPr>
      <t xml:space="preserve"> (Monthly)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</si>
  <si>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</si>
  <si>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</si>
  <si>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3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</si>
  <si>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</si>
  <si>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</si>
  <si>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3</t>
    </r>
  </si>
  <si>
    <r>
      <rPr>
        <rFont val="Cambria"/>
        <b val="0"/>
        <color theme="1"/>
        <sz val="11.0"/>
      </rPr>
      <t>Total</t>
    </r>
    <r>
      <rPr>
        <rFont val="Cambria"/>
        <b/>
        <color theme="1"/>
        <sz val="11.0"/>
      </rPr>
      <t xml:space="preserve"> IFP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</si>
  <si>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IFP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</si>
  <si>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IFP - Tier 3</t>
    </r>
  </si>
  <si>
    <r>
      <rPr>
        <rFont val="Cambria"/>
        <b val="0"/>
        <color theme="1"/>
        <sz val="11.0"/>
      </rPr>
      <t>Total</t>
    </r>
    <r>
      <rPr>
        <rFont val="Cambria"/>
        <b/>
        <color theme="1"/>
        <sz val="11.0"/>
      </rPr>
      <t xml:space="preserve"> CP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</si>
  <si>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</si>
  <si>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CP - Tier 3</t>
    </r>
  </si>
  <si>
    <t>Gross Revenue</t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</si>
  <si>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</si>
  <si>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</si>
  <si>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PP - Tier 3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</si>
  <si>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</si>
  <si>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</si>
  <si>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LP - Tier 3</t>
    </r>
  </si>
  <si>
    <r>
      <rPr>
        <rFont val="Cambria"/>
        <b val="0"/>
        <color theme="1"/>
        <sz val="11.0"/>
      </rPr>
      <t>Total</t>
    </r>
    <r>
      <rPr>
        <rFont val="Cambria"/>
        <b/>
        <color theme="1"/>
        <sz val="11.0"/>
      </rPr>
      <t xml:space="preserve"> IFP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</si>
  <si>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IFP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</si>
  <si>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IFP - Tier 3</t>
    </r>
  </si>
  <si>
    <r>
      <rPr>
        <rFont val="Cambria"/>
        <b val="0"/>
        <color theme="1"/>
        <sz val="11.0"/>
      </rPr>
      <t>Total</t>
    </r>
    <r>
      <rPr>
        <rFont val="Cambria"/>
        <b/>
        <color theme="1"/>
        <sz val="11.0"/>
      </rPr>
      <t xml:space="preserve"> CP - Tier 1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</si>
  <si>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CP - Tier 2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</si>
  <si>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CP - Tier 3</t>
    </r>
  </si>
  <si>
    <r>
      <rPr>
        <rFont val="Cambria"/>
        <b/>
        <color theme="1"/>
        <sz val="11.0"/>
      </rPr>
      <t xml:space="preserve">Gross Revenue </t>
    </r>
    <r>
      <rPr>
        <rFont val="Cambria"/>
        <b val="0"/>
        <color theme="1"/>
        <sz val="11.0"/>
      </rPr>
      <t>(Rs. in Cr)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</si>
  <si>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Pregnancy Powder</t>
    </r>
    <r>
      <rPr>
        <rFont val="Cambria"/>
        <b val="0"/>
        <color theme="1"/>
        <sz val="11.0"/>
      </rPr>
      <t xml:space="preserve"> Boxes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</si>
  <si>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PP (Tier 1)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</si>
  <si>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PP (Tier 2)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</si>
  <si>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PP (Tier 3)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</si>
  <si>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Lactation Powder</t>
    </r>
    <r>
      <rPr>
        <rFont val="Cambria"/>
        <b val="0"/>
        <color theme="1"/>
        <sz val="11.0"/>
      </rPr>
      <t xml:space="preserve"> Boxes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</si>
  <si>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LP (Tier 1)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</si>
  <si>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LP (Tier 2)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</si>
  <si>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LP (Tier 3)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</si>
  <si>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Infant Powder</t>
    </r>
    <r>
      <rPr>
        <rFont val="Cambria"/>
        <b val="0"/>
        <color theme="1"/>
        <sz val="11.0"/>
      </rPr>
      <t xml:space="preserve"> Boxes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</si>
  <si>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IFP (Tier 1)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</si>
  <si>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IFP (Tier 2)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</si>
  <si>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IFP (Tier 3)</t>
    </r>
  </si>
  <si>
    <r>
      <rPr>
        <rFont val="Cambria"/>
        <b val="0"/>
        <color theme="1"/>
        <sz val="11.0"/>
      </rPr>
      <t xml:space="preserve">Total </t>
    </r>
    <r>
      <rPr>
        <rFont val="Cambria"/>
        <b/>
        <color theme="1"/>
        <sz val="11.0"/>
      </rPr>
      <t>Child Powder</t>
    </r>
    <r>
      <rPr>
        <rFont val="Cambria"/>
        <b val="0"/>
        <color theme="1"/>
        <sz val="11.0"/>
      </rPr>
      <t xml:space="preserve"> Boxes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</si>
  <si>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CP (Tier 1)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</si>
  <si>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CP (Tier 2)</t>
    </r>
  </si>
  <si>
    <r>
      <rPr>
        <rFont val="Cambria"/>
        <color theme="1"/>
        <sz val="11.0"/>
      </rPr>
      <t xml:space="preserve">Total </t>
    </r>
    <r>
      <rPr>
        <rFont val="Cambria"/>
        <b/>
        <color theme="1"/>
        <sz val="11.0"/>
      </rPr>
      <t>CP (Tier 3)</t>
    </r>
  </si>
  <si>
    <t>* Our only cost is processing charges</t>
  </si>
  <si>
    <t>Working Capacity Calculations (Quarterly)</t>
  </si>
  <si>
    <r>
      <rPr>
        <rFont val="Cambria"/>
        <b/>
        <color rgb="FF000000"/>
        <sz val="11.0"/>
      </rPr>
      <t>Our brand</t>
    </r>
    <r>
      <rPr>
        <rFont val="Cambria"/>
        <color rgb="FF000000"/>
        <sz val="11.0"/>
      </rPr>
      <t xml:space="preserve"> manufacturing</t>
    </r>
  </si>
  <si>
    <t>Expense Head / Line Item</t>
  </si>
  <si>
    <t>Notes</t>
  </si>
  <si>
    <r>
      <rPr>
        <rFont val="Cambria"/>
        <b/>
        <color rgb="FF000000"/>
        <sz val="12.0"/>
      </rPr>
      <t>TIER 3 — VALUE</t>
    </r>
    <r>
      <rPr>
        <rFont val="Cambria"/>
        <b/>
        <color rgb="FF000000"/>
        <sz val="10.0"/>
      </rPr>
      <t xml:space="preserve"> </t>
    </r>
    <r>
      <rPr>
        <rFont val="Cambria"/>
        <b val="0"/>
        <color rgb="FF000000"/>
        <sz val="10.0"/>
      </rPr>
      <t>(Small Towns / Mass)</t>
    </r>
  </si>
  <si>
    <r>
      <rPr>
        <rFont val="Cambria"/>
        <b/>
        <color rgb="FF000000"/>
        <sz val="12.0"/>
      </rPr>
      <t>TIER 2 — MID</t>
    </r>
    <r>
      <rPr>
        <rFont val="Cambria"/>
        <b val="0"/>
        <color rgb="FF000000"/>
        <sz val="10.0"/>
      </rPr>
      <t xml:space="preserve"> (Mid Cities)</t>
    </r>
  </si>
  <si>
    <r>
      <rPr>
        <rFont val="Cambria"/>
        <b/>
        <color rgb="FF000000"/>
        <sz val="12.0"/>
      </rPr>
      <t>TIER 1 — PREMIUM</t>
    </r>
    <r>
      <rPr>
        <rFont val="Cambria"/>
        <b val="0"/>
        <color rgb="FF000000"/>
        <sz val="10.0"/>
      </rPr>
      <t xml:space="preserve"> (Metro / Institutional)</t>
    </r>
  </si>
  <si>
    <r>
      <rPr>
        <rFont val="Cambria"/>
        <b/>
        <color rgb="FFFFFFFF"/>
        <sz val="11.0"/>
      </rPr>
      <t>A. MARKETING &amp; ADVERTISING</t>
    </r>
    <r>
      <rPr>
        <rFont val="Cambria"/>
        <b val="0"/>
        <color rgb="FFFFFFFF"/>
        <sz val="11.0"/>
      </rPr>
      <t xml:space="preserve"> (% of tier net revenue)</t>
    </r>
  </si>
  <si>
    <t>Consumer digital ads (Meta/Google/Programmatic)</t>
  </si>
  <si>
    <t>T3 high – volume push. T1 ZERO for infant formula (IMS Act)</t>
  </si>
  <si>
    <t>-</t>
  </si>
  <si>
    <t>Influencer &amp; KOL marketing</t>
  </si>
  <si>
    <t>Mommy bloggers, nutritionists</t>
  </si>
  <si>
    <t>Sampling &amp; trial programs</t>
  </si>
  <si>
    <t>Higher in Y1-Y2 for trial generation</t>
  </si>
  <si>
    <t>Trade marketing (shelf / pharmacy / MT visibility)</t>
  </si>
  <si>
    <t>Grows as offline scale builds</t>
  </si>
  <si>
    <t>Brand identity &amp; design (per tier brand)</t>
  </si>
  <si>
    <t>T1 higher – premium packaging investment</t>
  </si>
  <si>
    <t>Events, baby expos, hospital tie-ups</t>
  </si>
  <si>
    <t>Loyalty &amp; referral programs</t>
  </si>
  <si>
    <t>Grows with repeat purchase base</t>
  </si>
  <si>
    <t>PR &amp; communications</t>
  </si>
  <si>
    <t>TOTAL Marketing &amp; Advertising</t>
  </si>
  <si>
    <t>Target: Lean digital + HCP-led growth.</t>
  </si>
  <si>
    <r>
      <rPr>
        <rFont val="Cambria"/>
        <b/>
        <color rgb="FFFFFFFF"/>
        <sz val="11.0"/>
      </rPr>
      <t xml:space="preserve">B. HCP DETAILING &amp; MEDICAL ENGAGEMENT </t>
    </r>
    <r>
      <rPr>
        <rFont val="Cambria"/>
        <b val="0"/>
        <color rgb="FFFFFFFF"/>
        <sz val="11.0"/>
      </rPr>
      <t>(critical for maternal+infant category)</t>
    </r>
  </si>
  <si>
    <t>OBGYN / gynecologist detailing</t>
  </si>
  <si>
    <t>T1 highest – drives Tier 1 infant formula prescriptions</t>
  </si>
  <si>
    <t>Pediatrician detailing</t>
  </si>
  <si>
    <t>IMS Act: mandatory for infant formula growth</t>
  </si>
  <si>
    <t>Hospital &amp; nursing home tie-ups</t>
  </si>
  <si>
    <t>Formulary listing in private hospitals – T1 focus</t>
  </si>
  <si>
    <t>Lactation consultant &amp; dietitian programs</t>
  </si>
  <si>
    <t>CME / medical conference sponsorships</t>
  </si>
  <si>
    <t>TOTAL HCP Detailing</t>
  </si>
  <si>
    <t>Benchmark: Infant formula has ZERO consumer advertising — budget shifts to HCP detailing</t>
  </si>
  <si>
    <r>
      <rPr>
        <rFont val="Cambria"/>
        <b/>
        <color rgb="FFFFFFFF"/>
        <sz val="11.0"/>
      </rPr>
      <t xml:space="preserve">C. R&amp;D / REGULATORY / COMPLIANCE </t>
    </r>
    <r>
      <rPr>
        <rFont val="Cambria"/>
        <b val="0"/>
        <color rgb="FFFFFFFF"/>
        <sz val="11.0"/>
      </rPr>
      <t>(% of tier net revenue)</t>
    </r>
  </si>
  <si>
    <t>Flavour &amp; variant development</t>
  </si>
  <si>
    <t>Each new flavour triggers fresh lab trials</t>
  </si>
  <si>
    <t>Clinical &amp; nutritional testing (per formulation)</t>
  </si>
  <si>
    <t>Trimester &amp; stage-specific = multiply by variant count</t>
  </si>
  <si>
    <t>FSSAI dossier prep &amp; label approval (per SKU)</t>
  </si>
  <si>
    <t>Infant formula = strictest FSSAI category</t>
  </si>
  <si>
    <t>IMS Act compliance monitoring</t>
  </si>
  <si>
    <t>IMS Act: ongoing monitoring for infant formula labeling/ads</t>
  </si>
  <si>
    <t>Stability &amp; shelf-life studies</t>
  </si>
  <si>
    <t>TOTAL R&amp;D / Regulatory / Compliance</t>
  </si>
  <si>
    <t>Target: 3-5% across all years. FSSAI &amp; IMS Act key drivers.</t>
  </si>
  <si>
    <r>
      <rPr>
        <rFont val="Cambria"/>
        <b/>
        <color rgb="FFFFFFFF"/>
        <sz val="11.0"/>
      </rPr>
      <t xml:space="preserve">D. G&amp;A / OPERATIONS OVERHEADS </t>
    </r>
    <r>
      <rPr>
        <rFont val="Cambria"/>
        <b val="0"/>
        <color rgb="FFFFFFFF"/>
        <sz val="11.0"/>
      </rPr>
      <t>(% of tier net revenue)</t>
    </r>
  </si>
  <si>
    <t>Rent &amp; utilities (office + warehouse)</t>
  </si>
  <si>
    <t>T1 metro higher rent base</t>
  </si>
  <si>
    <t>IT infrastructure, ERP &amp; CRM</t>
  </si>
  <si>
    <t>Legal, audit &amp; insurance</t>
  </si>
  <si>
    <t>Office supplies &amp; misc admin</t>
  </si>
  <si>
    <t>TOTAL G&amp;A / Overheads</t>
  </si>
  <si>
    <t>Target: 3% lean ops. Scales with headcount.</t>
  </si>
  <si>
    <t>E. HUMAN RESOURCES (% of tier net revenue)</t>
  </si>
  <si>
    <t>Core team salaries</t>
  </si>
  <si>
    <t>Fixed cost – high as % when revenue small</t>
  </si>
  <si>
    <t>PF / ESI / statutory (13% of salaries)</t>
  </si>
  <si>
    <t>QA/QC plant staff (Own plant from Y2)</t>
  </si>
  <si>
    <t>Per plant headcount fixed cost</t>
  </si>
  <si>
    <t>HCP field force (detailing reps)</t>
  </si>
  <si>
    <t>T1 highest field force – hospital + clinic coverage</t>
  </si>
  <si>
    <t>Recruitment, training &amp; contract staff</t>
  </si>
  <si>
    <t>TOTAL Human Resources</t>
  </si>
  <si>
    <t>Target: 6-8% Y1-Y2 lean team; 6-8% Y3+ as % reduces with revenue scale.</t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</si>
  <si>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2.5 Months)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</si>
  <si>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2.5 Months)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</si>
  <si>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2.5 Months)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</si>
  <si>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2.5 Months)</t>
    </r>
  </si>
  <si>
    <r>
      <rPr>
        <rFont val="Cambria"/>
        <b val="0"/>
        <color theme="1"/>
        <sz val="11.0"/>
      </rPr>
      <t>PP</t>
    </r>
    <r>
      <rPr>
        <rFont val="Cambria"/>
        <b/>
        <color theme="1"/>
        <sz val="11.0"/>
      </rPr>
      <t xml:space="preserve"> (Tier 1)</t>
    </r>
  </si>
  <si>
    <r>
      <rPr>
        <rFont val="Cambria"/>
        <b val="0"/>
        <color theme="1"/>
        <sz val="11.0"/>
      </rPr>
      <t>PP</t>
    </r>
    <r>
      <rPr>
        <rFont val="Cambria"/>
        <b/>
        <color theme="1"/>
        <sz val="11.0"/>
      </rPr>
      <t xml:space="preserve"> (Tier 3)</t>
    </r>
  </si>
  <si>
    <r>
      <rPr>
        <rFont val="Cambria"/>
        <b val="0"/>
        <color theme="1"/>
        <sz val="11.0"/>
      </rPr>
      <t>LP</t>
    </r>
    <r>
      <rPr>
        <rFont val="Cambria"/>
        <b/>
        <color theme="1"/>
        <sz val="11.0"/>
      </rPr>
      <t xml:space="preserve"> (Tier 1)</t>
    </r>
  </si>
  <si>
    <r>
      <rPr>
        <rFont val="Cambria"/>
        <b val="0"/>
        <color theme="1"/>
        <sz val="11.0"/>
      </rPr>
      <t>LP</t>
    </r>
    <r>
      <rPr>
        <rFont val="Cambria"/>
        <b/>
        <color theme="1"/>
        <sz val="11.0"/>
      </rPr>
      <t xml:space="preserve"> (Tier 3)</t>
    </r>
  </si>
  <si>
    <r>
      <rPr>
        <rFont val="Cambria"/>
        <b val="0"/>
        <color theme="1"/>
        <sz val="11.0"/>
      </rPr>
      <t>INP</t>
    </r>
    <r>
      <rPr>
        <rFont val="Cambria"/>
        <b/>
        <color theme="1"/>
        <sz val="11.0"/>
      </rPr>
      <t xml:space="preserve"> (Tier 1)</t>
    </r>
  </si>
  <si>
    <r>
      <rPr>
        <rFont val="Cambria"/>
        <b val="0"/>
        <color theme="1"/>
        <sz val="11.0"/>
      </rPr>
      <t>INP</t>
    </r>
    <r>
      <rPr>
        <rFont val="Cambria"/>
        <b/>
        <color theme="1"/>
        <sz val="11.0"/>
      </rPr>
      <t xml:space="preserve"> (Tier 3)</t>
    </r>
  </si>
  <si>
    <r>
      <rPr>
        <rFont val="Cambria"/>
        <b val="0"/>
        <color theme="1"/>
        <sz val="11.0"/>
      </rPr>
      <t>CNP</t>
    </r>
    <r>
      <rPr>
        <rFont val="Cambria"/>
        <b/>
        <color theme="1"/>
        <sz val="11.0"/>
      </rPr>
      <t xml:space="preserve"> (Tier 1)</t>
    </r>
  </si>
  <si>
    <r>
      <rPr>
        <rFont val="Cambria"/>
        <b val="0"/>
        <color theme="1"/>
        <sz val="11.0"/>
      </rPr>
      <t>CNP</t>
    </r>
    <r>
      <rPr>
        <rFont val="Cambria"/>
        <b/>
        <color theme="1"/>
        <sz val="11.0"/>
      </rPr>
      <t xml:space="preserve"> (Tier 3)</t>
    </r>
  </si>
  <si>
    <r>
      <rPr>
        <rFont val="Cambria"/>
        <b val="0"/>
        <color theme="1"/>
        <sz val="16.0"/>
      </rPr>
      <t xml:space="preserve">PREGNANCY POWDER: </t>
    </r>
    <r>
      <rPr>
        <rFont val="Cambria"/>
        <b/>
        <color theme="1"/>
        <sz val="16.0"/>
      </rPr>
      <t>TIER 1</t>
    </r>
  </si>
  <si>
    <t>Monthly Inhouse Boxes Produced (in Units)</t>
  </si>
  <si>
    <t>Monthly Contract Boxes Produced (in Units)</t>
  </si>
  <si>
    <t>Cost/Box for Inhouse Mfg (in ₹)</t>
  </si>
  <si>
    <t>Cost/Box for Contractual Mfg (in ₹)</t>
  </si>
  <si>
    <t>Revenue/Box for Inhouse Mfg (in ₹)</t>
  </si>
  <si>
    <t>Revenue/Box for Contractual Mfg (in ₹)</t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</si>
  <si>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Month)</t>
    </r>
  </si>
  <si>
    <r>
      <rPr>
        <rFont val="Cambria"/>
        <b val="0"/>
        <color theme="1"/>
        <sz val="16.0"/>
      </rPr>
      <t xml:space="preserve">PREGNANCY POWDER: </t>
    </r>
    <r>
      <rPr>
        <rFont val="Cambria"/>
        <b/>
        <color theme="1"/>
        <sz val="16.0"/>
      </rPr>
      <t>TIER 3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</si>
  <si>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Month)</t>
    </r>
  </si>
  <si>
    <r>
      <rPr>
        <rFont val="Cambria"/>
        <b val="0"/>
        <color theme="1"/>
        <sz val="16.0"/>
      </rPr>
      <t xml:space="preserve">LACTATION POWDER: </t>
    </r>
    <r>
      <rPr>
        <rFont val="Cambria"/>
        <b/>
        <color theme="1"/>
        <sz val="16.0"/>
      </rPr>
      <t>TIER 1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</si>
  <si>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Month)</t>
    </r>
  </si>
  <si>
    <r>
      <rPr>
        <rFont val="Cambria"/>
        <b val="0"/>
        <color theme="1"/>
        <sz val="16.0"/>
      </rPr>
      <t xml:space="preserve">LACTATION POWDER: </t>
    </r>
    <r>
      <rPr>
        <rFont val="Cambria"/>
        <b/>
        <color theme="1"/>
        <sz val="16.0"/>
      </rPr>
      <t>TIER 3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</si>
  <si>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Month)</t>
    </r>
  </si>
  <si>
    <r>
      <rPr>
        <rFont val="Cambria"/>
        <b val="0"/>
        <color theme="1"/>
        <sz val="16.0"/>
      </rPr>
      <t xml:space="preserve">INFANT POWDER: </t>
    </r>
    <r>
      <rPr>
        <rFont val="Cambria"/>
        <b/>
        <color theme="1"/>
        <sz val="16.0"/>
      </rPr>
      <t>TIER 1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</si>
  <si>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Month)</t>
    </r>
  </si>
  <si>
    <r>
      <rPr>
        <rFont val="Cambria"/>
        <b val="0"/>
        <color theme="1"/>
        <sz val="16.0"/>
      </rPr>
      <t xml:space="preserve">INFANT POWDER: </t>
    </r>
    <r>
      <rPr>
        <rFont val="Cambria"/>
        <b/>
        <color theme="1"/>
        <sz val="16.0"/>
      </rPr>
      <t>TIER 3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</si>
  <si>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Month)</t>
    </r>
  </si>
  <si>
    <r>
      <rPr>
        <rFont val="Cambria"/>
        <color theme="1"/>
        <sz val="16.0"/>
      </rPr>
      <t xml:space="preserve">CHILDREN POWDER: </t>
    </r>
    <r>
      <rPr>
        <rFont val="Cambria"/>
        <b/>
        <color theme="1"/>
        <sz val="16.0"/>
      </rPr>
      <t>TIER 1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</si>
  <si>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Month)</t>
    </r>
  </si>
  <si>
    <r>
      <rPr>
        <rFont val="Cambria"/>
        <color theme="1"/>
        <sz val="16.0"/>
      </rPr>
      <t xml:space="preserve">CHILDREN POWDER: </t>
    </r>
    <r>
      <rPr>
        <rFont val="Cambria"/>
        <b/>
        <color theme="1"/>
        <sz val="16.0"/>
      </rPr>
      <t>TIER 3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</si>
  <si>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1.5 Month)</t>
    </r>
  </si>
  <si>
    <r>
      <rPr>
        <rFont val="Cambria"/>
        <b val="0"/>
        <color theme="1"/>
        <sz val="11.0"/>
      </rPr>
      <t>PP</t>
    </r>
    <r>
      <rPr>
        <rFont val="Cambria"/>
        <b/>
        <color theme="1"/>
        <sz val="11.0"/>
      </rPr>
      <t xml:space="preserve"> (Tier 1)</t>
    </r>
  </si>
  <si>
    <r>
      <rPr>
        <rFont val="Cambria"/>
        <b val="0"/>
        <color theme="1"/>
        <sz val="11.0"/>
      </rPr>
      <t>PP</t>
    </r>
    <r>
      <rPr>
        <rFont val="Cambria"/>
        <b/>
        <color theme="1"/>
        <sz val="11.0"/>
      </rPr>
      <t xml:space="preserve"> (Tier 2)</t>
    </r>
  </si>
  <si>
    <r>
      <rPr>
        <rFont val="Cambria"/>
        <b val="0"/>
        <color theme="1"/>
        <sz val="11.0"/>
      </rPr>
      <t>PP</t>
    </r>
    <r>
      <rPr>
        <rFont val="Cambria"/>
        <b/>
        <color theme="1"/>
        <sz val="11.0"/>
      </rPr>
      <t xml:space="preserve"> (Tier 3)</t>
    </r>
  </si>
  <si>
    <r>
      <rPr>
        <rFont val="Cambria"/>
        <b val="0"/>
        <color theme="1"/>
        <sz val="11.0"/>
      </rPr>
      <t>LP</t>
    </r>
    <r>
      <rPr>
        <rFont val="Cambria"/>
        <b/>
        <color theme="1"/>
        <sz val="11.0"/>
      </rPr>
      <t xml:space="preserve"> (Tier 1)</t>
    </r>
  </si>
  <si>
    <r>
      <rPr>
        <rFont val="Cambria"/>
        <b val="0"/>
        <color theme="1"/>
        <sz val="11.0"/>
      </rPr>
      <t>LP</t>
    </r>
    <r>
      <rPr>
        <rFont val="Cambria"/>
        <b/>
        <color theme="1"/>
        <sz val="11.0"/>
      </rPr>
      <t xml:space="preserve"> (Tier 2)</t>
    </r>
  </si>
  <si>
    <r>
      <rPr>
        <rFont val="Cambria"/>
        <b val="0"/>
        <color theme="1"/>
        <sz val="11.0"/>
      </rPr>
      <t>LP</t>
    </r>
    <r>
      <rPr>
        <rFont val="Cambria"/>
        <b/>
        <color theme="1"/>
        <sz val="11.0"/>
      </rPr>
      <t xml:space="preserve"> (Tier 3)</t>
    </r>
  </si>
  <si>
    <r>
      <rPr>
        <rFont val="Cambria"/>
        <b val="0"/>
        <color theme="1"/>
        <sz val="11.0"/>
      </rPr>
      <t>INP</t>
    </r>
    <r>
      <rPr>
        <rFont val="Cambria"/>
        <b/>
        <color theme="1"/>
        <sz val="11.0"/>
      </rPr>
      <t xml:space="preserve"> (Tier 1)</t>
    </r>
  </si>
  <si>
    <r>
      <rPr>
        <rFont val="Cambria"/>
        <b val="0"/>
        <color theme="1"/>
        <sz val="11.0"/>
      </rPr>
      <t>INP</t>
    </r>
    <r>
      <rPr>
        <rFont val="Cambria"/>
        <b/>
        <color theme="1"/>
        <sz val="11.0"/>
      </rPr>
      <t xml:space="preserve"> (Tier 2)</t>
    </r>
  </si>
  <si>
    <r>
      <rPr>
        <rFont val="Cambria"/>
        <b val="0"/>
        <color theme="1"/>
        <sz val="11.0"/>
      </rPr>
      <t>INP</t>
    </r>
    <r>
      <rPr>
        <rFont val="Cambria"/>
        <b/>
        <color theme="1"/>
        <sz val="11.0"/>
      </rPr>
      <t xml:space="preserve"> (Tier 3)</t>
    </r>
  </si>
  <si>
    <r>
      <rPr>
        <rFont val="Cambria"/>
        <b val="0"/>
        <color theme="1"/>
        <sz val="11.0"/>
      </rPr>
      <t>CNP</t>
    </r>
    <r>
      <rPr>
        <rFont val="Cambria"/>
        <b/>
        <color theme="1"/>
        <sz val="11.0"/>
      </rPr>
      <t xml:space="preserve"> (Tier 1)</t>
    </r>
  </si>
  <si>
    <r>
      <rPr>
        <rFont val="Cambria"/>
        <b val="0"/>
        <color theme="1"/>
        <sz val="11.0"/>
      </rPr>
      <t>CNP</t>
    </r>
    <r>
      <rPr>
        <rFont val="Cambria"/>
        <b/>
        <color theme="1"/>
        <sz val="11.0"/>
      </rPr>
      <t xml:space="preserve"> (Tier 2)</t>
    </r>
  </si>
  <si>
    <r>
      <rPr>
        <rFont val="Cambria"/>
        <b val="0"/>
        <color theme="1"/>
        <sz val="11.0"/>
      </rPr>
      <t>CNP</t>
    </r>
    <r>
      <rPr>
        <rFont val="Cambria"/>
        <b/>
        <color theme="1"/>
        <sz val="11.0"/>
      </rPr>
      <t xml:space="preserve"> (Tier 3)</t>
    </r>
  </si>
  <si>
    <r>
      <rPr>
        <rFont val="Cambria"/>
        <b val="0"/>
        <color theme="1"/>
        <sz val="16.0"/>
      </rPr>
      <t xml:space="preserve">PREGNANCY POWDER: </t>
    </r>
    <r>
      <rPr>
        <rFont val="Cambria"/>
        <b/>
        <color theme="1"/>
        <sz val="16.0"/>
      </rPr>
      <t>TIER 1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</si>
  <si>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</si>
  <si>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b val="0"/>
        <color theme="1"/>
        <sz val="16.0"/>
      </rPr>
      <t xml:space="preserve">PREGNANCY POWDER: </t>
    </r>
    <r>
      <rPr>
        <rFont val="Cambria"/>
        <b/>
        <color theme="1"/>
        <sz val="16.0"/>
      </rPr>
      <t>TIER 2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</si>
  <si>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</si>
  <si>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b val="0"/>
        <color theme="1"/>
        <sz val="16.0"/>
      </rPr>
      <t xml:space="preserve">PREGNANCY POWDER: </t>
    </r>
    <r>
      <rPr>
        <rFont val="Cambria"/>
        <b/>
        <color theme="1"/>
        <sz val="16.0"/>
      </rPr>
      <t>TIER 3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</si>
  <si>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</si>
  <si>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b val="0"/>
        <color theme="1"/>
        <sz val="16.0"/>
      </rPr>
      <t xml:space="preserve">LACTATION POWDER: </t>
    </r>
    <r>
      <rPr>
        <rFont val="Cambria"/>
        <b/>
        <color theme="1"/>
        <sz val="16.0"/>
      </rPr>
      <t>TIER 1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</si>
  <si>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</si>
  <si>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b val="0"/>
        <color theme="1"/>
        <sz val="16.0"/>
      </rPr>
      <t xml:space="preserve">LACTATION POWDER: </t>
    </r>
    <r>
      <rPr>
        <rFont val="Cambria"/>
        <b/>
        <color theme="1"/>
        <sz val="16.0"/>
      </rPr>
      <t>TIER 2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</si>
  <si>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</si>
  <si>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b val="0"/>
        <color theme="1"/>
        <sz val="16.0"/>
      </rPr>
      <t xml:space="preserve">LACTATION POWDER: </t>
    </r>
    <r>
      <rPr>
        <rFont val="Cambria"/>
        <b/>
        <color theme="1"/>
        <sz val="16.0"/>
      </rPr>
      <t>TIER 3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</si>
  <si>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</si>
  <si>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b val="0"/>
        <color theme="1"/>
        <sz val="16.0"/>
      </rPr>
      <t xml:space="preserve">INFANT POWDER: </t>
    </r>
    <r>
      <rPr>
        <rFont val="Cambria"/>
        <b/>
        <color theme="1"/>
        <sz val="16.0"/>
      </rPr>
      <t>TIER 1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</si>
  <si>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</si>
  <si>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b val="0"/>
        <color theme="1"/>
        <sz val="16.0"/>
      </rPr>
      <t xml:space="preserve">INFANT POWDER: </t>
    </r>
    <r>
      <rPr>
        <rFont val="Cambria"/>
        <b/>
        <color theme="1"/>
        <sz val="16.0"/>
      </rPr>
      <t>TIER 2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</si>
  <si>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</si>
  <si>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b val="0"/>
        <color theme="1"/>
        <sz val="16.0"/>
      </rPr>
      <t xml:space="preserve">INFANT POWDER: </t>
    </r>
    <r>
      <rPr>
        <rFont val="Cambria"/>
        <b/>
        <color theme="1"/>
        <sz val="16.0"/>
      </rPr>
      <t>TIER 3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</si>
  <si>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</si>
  <si>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color theme="1"/>
        <sz val="16.0"/>
      </rPr>
      <t xml:space="preserve">CHILDREN POWDER: </t>
    </r>
    <r>
      <rPr>
        <rFont val="Cambria"/>
        <b/>
        <color theme="1"/>
        <sz val="16.0"/>
      </rPr>
      <t>TIER 1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</si>
  <si>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</si>
  <si>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color theme="1"/>
        <sz val="16.0"/>
      </rPr>
      <t xml:space="preserve">CHILDREN POWDER: </t>
    </r>
    <r>
      <rPr>
        <rFont val="Cambria"/>
        <b/>
        <color theme="1"/>
        <sz val="16.0"/>
      </rPr>
      <t>TIER 2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</si>
  <si>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</si>
  <si>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r>
      <rPr>
        <rFont val="Cambria"/>
        <color theme="1"/>
        <sz val="16.0"/>
      </rPr>
      <t xml:space="preserve">CHILDREN POWDER: </t>
    </r>
    <r>
      <rPr>
        <rFont val="Cambria"/>
        <b/>
        <color theme="1"/>
        <sz val="16.0"/>
      </rPr>
      <t>TIER 3</t>
    </r>
  </si>
  <si>
    <r>
      <rPr>
        <rFont val="Cambria"/>
        <b/>
        <color theme="1"/>
        <sz val="11.0"/>
      </rPr>
      <t>Buffer Capital</t>
    </r>
    <r>
      <rPr>
        <rFont val="Cambria"/>
        <color theme="1"/>
        <sz val="11.0"/>
      </rPr>
      <t xml:space="preserve"> (Production Cost of 2 Month)</t>
    </r>
  </si>
  <si>
    <t>New Plants Set Up</t>
  </si>
  <si>
    <r>
      <rPr>
        <rFont val="Cambria"/>
        <b/>
        <color theme="1"/>
        <sz val="11.0"/>
      </rPr>
      <t>Land &amp; Construction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</si>
  <si>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Machinery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</si>
  <si>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 xml:space="preserve">Miscellaneous &amp; Contingency Fund </t>
    </r>
    <r>
      <rPr>
        <rFont val="Cambria"/>
        <b val="0"/>
        <color theme="1"/>
        <sz val="11.0"/>
      </rPr>
      <t>(in Cr)</t>
    </r>
  </si>
  <si>
    <t>Total CAPEX (in Cr)</t>
  </si>
  <si>
    <t>Cost (in Cr)</t>
  </si>
  <si>
    <t>* Can go upto 16cr</t>
  </si>
  <si>
    <t>LAND REQUIRED</t>
  </si>
  <si>
    <t>Land Area (sq ft)</t>
  </si>
  <si>
    <t>*43560 sq ft = 1 acre</t>
  </si>
  <si>
    <t>Constructible (70%)</t>
  </si>
  <si>
    <t>Rate per sq ft</t>
  </si>
  <si>
    <t>Land Aquisition Cost (in Cr)</t>
  </si>
  <si>
    <t>Shed Construction Cost (per sq ft)</t>
  </si>
  <si>
    <t>Total Shed Cost (in Cr)</t>
  </si>
  <si>
    <t>Final Land Cost (with shed) (in Cr)</t>
  </si>
  <si>
    <t>DEPRICIATION</t>
  </si>
  <si>
    <r>
      <rPr>
        <rFont val="Cambria"/>
        <b/>
        <color theme="1"/>
        <sz val="11.0"/>
      </rPr>
      <t>Machinery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</si>
  <si>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Cumulative Cost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</si>
  <si>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Depreciation p.a</t>
    </r>
    <r>
      <rPr>
        <rFont val="Cambria"/>
        <b val="0"/>
        <color theme="1"/>
        <sz val="11.0"/>
      </rPr>
      <t xml:space="preserve"> (in Cr)</t>
    </r>
  </si>
  <si>
    <t>* Assuming life of machine as 7 years</t>
  </si>
  <si>
    <t>FY 27-28</t>
  </si>
  <si>
    <t>FY 28-29</t>
  </si>
  <si>
    <t>FY 29-30</t>
  </si>
  <si>
    <t>FY 30-31</t>
  </si>
  <si>
    <t>FY 31-32</t>
  </si>
  <si>
    <t>In-house Plants Set Up</t>
  </si>
  <si>
    <t>W.C.</t>
  </si>
  <si>
    <t>Capital Requirement</t>
  </si>
  <si>
    <r>
      <rPr>
        <rFont val="Cambria"/>
        <b/>
        <color theme="1"/>
        <sz val="11.0"/>
      </rPr>
      <t>Amnt</t>
    </r>
    <r>
      <rPr>
        <rFont val="Cambria"/>
        <b val="0"/>
        <color theme="1"/>
        <sz val="11.0"/>
      </rPr>
      <t xml:space="preserve"> (in Cr)</t>
    </r>
  </si>
  <si>
    <t>New Plants</t>
  </si>
  <si>
    <t>In-house</t>
  </si>
  <si>
    <t>Capex</t>
  </si>
  <si>
    <t>Fixed Asset</t>
  </si>
  <si>
    <r>
      <rPr>
        <rFont val="Cambria"/>
        <b/>
        <color theme="1"/>
        <sz val="11.0"/>
      </rPr>
      <t>Working Capital</t>
    </r>
    <r>
      <rPr>
        <rFont val="Cambria"/>
        <b val="0"/>
        <color theme="1"/>
        <sz val="11.0"/>
      </rPr>
      <t xml:space="preserve"> (Year 1)</t>
    </r>
  </si>
  <si>
    <r>
      <rPr>
        <rFont val="Cambria"/>
        <b/>
        <color theme="1"/>
        <sz val="11.0"/>
      </rPr>
      <t>Working Capital</t>
    </r>
    <r>
      <rPr>
        <rFont val="Cambria"/>
        <b val="0"/>
        <color theme="1"/>
        <sz val="11.0"/>
      </rPr>
      <t xml:space="preserve"> (Year 2)</t>
    </r>
  </si>
  <si>
    <t>* Additional Capital Added Only</t>
  </si>
  <si>
    <r>
      <rPr>
        <rFont val="Cambria"/>
        <b/>
        <color theme="1"/>
        <sz val="11.0"/>
      </rPr>
      <t>Working Capital</t>
    </r>
    <r>
      <rPr>
        <rFont val="Cambria"/>
        <b val="0"/>
        <color theme="1"/>
        <sz val="11.0"/>
      </rPr>
      <t xml:space="preserve"> (Year 3-5)</t>
    </r>
  </si>
  <si>
    <r>
      <rPr>
        <rFont val="Cambria"/>
        <b/>
        <color theme="1"/>
        <sz val="11.0"/>
      </rPr>
      <t>Capex</t>
    </r>
    <r>
      <rPr>
        <rFont val="Cambria"/>
        <b val="0"/>
        <color theme="1"/>
        <sz val="11.0"/>
      </rPr>
      <t xml:space="preserve"> (Year 1-3)</t>
    </r>
  </si>
  <si>
    <r>
      <rPr>
        <rFont val="Cambria"/>
        <b/>
        <color theme="1"/>
        <sz val="11.0"/>
      </rPr>
      <t>Capex</t>
    </r>
    <r>
      <rPr>
        <rFont val="Cambria"/>
        <b val="0"/>
        <color theme="1"/>
        <sz val="11.0"/>
      </rPr>
      <t xml:space="preserve"> (Year 4-5)</t>
    </r>
  </si>
  <si>
    <r>
      <rPr>
        <rFont val="Cambria"/>
        <b/>
        <color theme="1"/>
        <sz val="11.0"/>
      </rPr>
      <t>Working Capital</t>
    </r>
    <r>
      <rPr>
        <rFont val="Cambria"/>
        <b val="0"/>
        <color theme="1"/>
        <sz val="11.0"/>
      </rPr>
      <t xml:space="preserve"> (Year 1-3)</t>
    </r>
  </si>
  <si>
    <r>
      <rPr>
        <rFont val="Cambria"/>
        <b/>
        <color theme="1"/>
        <sz val="11.0"/>
      </rPr>
      <t>Working Capital</t>
    </r>
    <r>
      <rPr>
        <rFont val="Cambria"/>
        <b val="0"/>
        <color theme="1"/>
        <sz val="11.0"/>
      </rPr>
      <t xml:space="preserve"> (Year 4-5)</t>
    </r>
  </si>
  <si>
    <t>Retained Earnings</t>
  </si>
  <si>
    <t>Capital Funded</t>
  </si>
  <si>
    <t>Surplus Retained Earnings</t>
  </si>
  <si>
    <t>Fixed Deposits</t>
  </si>
  <si>
    <t>Cumulative Fixed Deposit</t>
  </si>
  <si>
    <t>Interest Income</t>
  </si>
  <si>
    <t>Free Cash Flow</t>
  </si>
  <si>
    <r>
      <rPr>
        <rFont val="Cambria"/>
        <b/>
        <color theme="1"/>
        <sz val="11.0"/>
      </rPr>
      <t xml:space="preserve">Own Funds </t>
    </r>
    <r>
      <rPr>
        <rFont val="Cambria"/>
        <b val="0"/>
        <color theme="1"/>
        <sz val="11.0"/>
      </rPr>
      <t>(VNLS)</t>
    </r>
  </si>
  <si>
    <t>Fund Raising</t>
  </si>
  <si>
    <r>
      <rPr>
        <rFont val="Cambria"/>
        <b/>
        <color theme="1"/>
        <sz val="11.0"/>
      </rPr>
      <t xml:space="preserve">Own Funds </t>
    </r>
    <r>
      <rPr>
        <rFont val="Cambria"/>
        <b val="0"/>
        <color theme="1"/>
        <sz val="11.0"/>
      </rPr>
      <t>(VNLS)</t>
    </r>
  </si>
  <si>
    <t>Debt</t>
  </si>
  <si>
    <r>
      <rPr>
        <rFont val="Cambria"/>
        <b/>
        <color theme="1"/>
        <sz val="11.0"/>
      </rPr>
      <t xml:space="preserve">Own Funds </t>
    </r>
    <r>
      <rPr>
        <rFont val="Cambria"/>
        <b val="0"/>
        <color theme="1"/>
        <sz val="11.0"/>
      </rPr>
      <t>(VNLS)</t>
    </r>
  </si>
  <si>
    <r>
      <rPr>
        <rFont val="Cambria"/>
        <b/>
        <color theme="1"/>
        <sz val="11.0"/>
      </rPr>
      <t xml:space="preserve">Own Funds </t>
    </r>
    <r>
      <rPr>
        <rFont val="Cambria"/>
        <b val="0"/>
        <color theme="1"/>
        <sz val="11.0"/>
      </rPr>
      <t>(VNLS)</t>
    </r>
  </si>
  <si>
    <t>VNLS</t>
  </si>
  <si>
    <t>Funding Required</t>
  </si>
  <si>
    <t>Surplus Capital</t>
  </si>
  <si>
    <t>* In the 4th year, the Surplus capital will be used</t>
  </si>
  <si>
    <t>* In the 4th year, only the remaining requirent is taken as debt (i.e. 52%)</t>
  </si>
  <si>
    <t xml:space="preserve">* Out of the free cash flow, 25% will be invested into Fixed Deposits </t>
  </si>
  <si>
    <t xml:space="preserve"> * Retained Earnings - Capex and W.C. requirement from Own Funds</t>
  </si>
  <si>
    <r>
      <rPr>
        <rFont val="Cambria"/>
        <b/>
        <color theme="1"/>
        <sz val="11.0"/>
      </rPr>
      <t>Capex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</si>
  <si>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Working Capital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</si>
  <si>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>Total</t>
    </r>
    <r>
      <rPr>
        <rFont val="Cambria"/>
        <b val="0"/>
        <color theme="1"/>
        <sz val="11.0"/>
      </rPr>
      <t xml:space="preserve"> (Capex &amp; WC)</t>
    </r>
  </si>
  <si>
    <t>Capex sourced by Equity</t>
  </si>
  <si>
    <t>W.C. sourced by Equity</t>
  </si>
  <si>
    <t>NATAL CARE - NPV, PI &amp; EVA Calculations</t>
  </si>
  <si>
    <r>
      <rPr>
        <rFont val="Cambria"/>
        <b/>
        <color theme="1"/>
      </rPr>
      <t>Net Present Value</t>
    </r>
    <r>
      <rPr>
        <rFont val="Cambria"/>
        <b val="0"/>
        <color theme="1"/>
      </rPr>
      <t xml:space="preserve"> (in Cr)</t>
    </r>
  </si>
  <si>
    <r>
      <rPr>
        <rFont val="Cambria"/>
        <b/>
        <color theme="1"/>
        <sz val="11.0"/>
      </rPr>
      <t>Economic Value Added</t>
    </r>
    <r>
      <rPr>
        <rFont val="Cambria"/>
        <b val="0"/>
        <color theme="1"/>
        <sz val="11.0"/>
      </rPr>
      <t xml:space="preserve"> (in Cr)</t>
    </r>
  </si>
  <si>
    <t>* Considering 7 years</t>
  </si>
  <si>
    <t>* NOPAT - (Capital Invested * WACC)</t>
  </si>
  <si>
    <t>Years (Start of the Year)</t>
  </si>
  <si>
    <r>
      <rPr>
        <rFont val="Cambria"/>
        <b/>
        <color theme="1"/>
        <sz val="11.0"/>
      </rPr>
      <t>Cash Outflow</t>
    </r>
    <r>
      <rPr>
        <rFont val="Cambria"/>
        <b val="0"/>
        <color theme="1"/>
        <sz val="11.0"/>
      </rPr>
      <t xml:space="preserve"> (in Cr)</t>
    </r>
  </si>
  <si>
    <t>Df @ WACC</t>
  </si>
  <si>
    <r>
      <rPr>
        <rFont val="Cambria"/>
        <b/>
        <color theme="1"/>
        <sz val="11.0"/>
      </rPr>
      <t>NOPAT</t>
    </r>
    <r>
      <rPr>
        <rFont val="Cambria"/>
        <b val="0"/>
        <color theme="1"/>
        <sz val="11.0"/>
      </rPr>
      <t xml:space="preserve"> (in Cr)</t>
    </r>
  </si>
  <si>
    <t>WACC</t>
  </si>
  <si>
    <t>* (Equity/Total Capital)*Ke + (Debt/Total Capital)*Kd</t>
  </si>
  <si>
    <t>Ke</t>
  </si>
  <si>
    <t>Benchmark Reference (pg.3)</t>
  </si>
  <si>
    <t>Kd (Net of Tax)</t>
  </si>
  <si>
    <t>Present Value of Cash Outflows</t>
  </si>
  <si>
    <t>Cash Inflows</t>
  </si>
  <si>
    <t>Present Value of Cash Inflows</t>
  </si>
  <si>
    <r>
      <rPr>
        <rFont val="Cambria"/>
        <b/>
        <color theme="1"/>
        <sz val="11.0"/>
      </rPr>
      <t>PV of Future Cash Inflows</t>
    </r>
    <r>
      <rPr>
        <rFont val="Cambria"/>
        <b val="0"/>
        <color theme="1"/>
        <sz val="11.0"/>
      </rPr>
      <t xml:space="preserve"> (in Cr)</t>
    </r>
  </si>
  <si>
    <r>
      <rPr>
        <rFont val="Cambria"/>
        <b/>
        <color theme="1"/>
        <sz val="11.0"/>
      </rPr>
      <t xml:space="preserve">PV of Future Cash Outflows </t>
    </r>
    <r>
      <rPr>
        <rFont val="Cambria"/>
        <b val="0"/>
        <color theme="1"/>
        <sz val="11.0"/>
      </rPr>
      <t>(in Cr)</t>
    </r>
  </si>
  <si>
    <t>Profitability Index (PI)</t>
  </si>
  <si>
    <t>* (NPV + Initial Investment) / Initial Investment</t>
  </si>
  <si>
    <r>
      <rPr>
        <rFont val="Cambria"/>
        <b/>
        <color theme="1"/>
        <sz val="12.0"/>
      </rPr>
      <t>Capex</t>
    </r>
    <r>
      <rPr>
        <rFont val="Cambria"/>
        <b val="0"/>
        <color theme="1"/>
        <sz val="12.0"/>
      </rPr>
      <t xml:space="preserve"> (in Cr)</t>
    </r>
  </si>
  <si>
    <r>
      <rPr>
        <rFont val="Cambria"/>
        <b/>
        <color theme="1"/>
        <sz val="12.0"/>
      </rPr>
      <t>Working Capital</t>
    </r>
    <r>
      <rPr>
        <rFont val="Cambria"/>
        <b val="0"/>
        <color theme="1"/>
        <sz val="12.0"/>
      </rPr>
      <t xml:space="preserve"> (in Cr)</t>
    </r>
  </si>
  <si>
    <r>
      <rPr>
        <rFont val="Cambria"/>
        <b/>
        <color theme="1"/>
        <sz val="12.0"/>
      </rPr>
      <t>Total</t>
    </r>
    <r>
      <rPr>
        <rFont val="Cambria"/>
        <b val="0"/>
        <color theme="1"/>
        <sz val="12.0"/>
      </rPr>
      <t xml:space="preserve"> (Capex &amp; WC)</t>
    </r>
  </si>
  <si>
    <r>
      <rPr>
        <rFont val="Cambria"/>
        <b/>
        <color theme="1"/>
        <sz val="12.0"/>
      </rPr>
      <t>Cumulative Debt</t>
    </r>
    <r>
      <rPr>
        <rFont val="Cambria"/>
        <b val="0"/>
        <color theme="1"/>
        <sz val="12.0"/>
      </rPr>
      <t xml:space="preserve"> (in Cr)</t>
    </r>
  </si>
  <si>
    <r>
      <rPr>
        <rFont val="Cambria"/>
        <b/>
        <color theme="1"/>
        <sz val="12.0"/>
      </rPr>
      <t>Interest Expense</t>
    </r>
    <r>
      <rPr>
        <rFont val="Cambria"/>
        <b val="0"/>
        <color theme="1"/>
        <sz val="12.0"/>
      </rPr>
      <t xml:space="preserve"> (in Cr)</t>
    </r>
  </si>
  <si>
    <t>NATAL CARE - ROCE &amp; ROE</t>
  </si>
  <si>
    <t>Rs in cr</t>
  </si>
  <si>
    <t xml:space="preserve">Equity </t>
  </si>
  <si>
    <t>Total Capital Employed</t>
  </si>
  <si>
    <t>PAT</t>
  </si>
  <si>
    <t>WACC %</t>
  </si>
  <si>
    <t>ROCE%</t>
  </si>
  <si>
    <t>* ROCE = (EBIT / Capital Employed) * 100</t>
  </si>
  <si>
    <t>ROE%</t>
  </si>
  <si>
    <t>* ROE= (PAT / Equity) * 100</t>
  </si>
  <si>
    <t>Kd (12% Incl. tax)</t>
  </si>
  <si>
    <t>NATAL CARE - IRR &amp; Payback Period</t>
  </si>
  <si>
    <t>Internal Rate of Return</t>
  </si>
  <si>
    <r>
      <rPr>
        <rFont val="Cambria"/>
        <b/>
        <color theme="1"/>
        <sz val="11.0"/>
      </rPr>
      <t>Year</t>
    </r>
    <r>
      <rPr>
        <rFont val="Cambria"/>
        <b val="0"/>
        <color theme="1"/>
        <sz val="11.0"/>
      </rPr>
      <t xml:space="preserve"> (Start of the year)</t>
    </r>
  </si>
  <si>
    <t>Cash Outflows</t>
  </si>
  <si>
    <t>Net Cash flows</t>
  </si>
  <si>
    <t>Discouting Factor @ IRR</t>
  </si>
  <si>
    <t>Discounted Cash Flows</t>
  </si>
  <si>
    <t>NPV</t>
  </si>
  <si>
    <r>
      <rPr>
        <rFont val="Cambria"/>
        <b/>
        <color theme="1"/>
        <sz val="11.0"/>
      </rPr>
      <t>Payback Period</t>
    </r>
    <r>
      <rPr>
        <rFont val="Cambria"/>
        <b val="0"/>
        <color theme="1"/>
        <sz val="11.0"/>
      </rPr>
      <t xml:space="preserve"> (in years)</t>
    </r>
  </si>
  <si>
    <t>Initial Cash Outflow</t>
  </si>
  <si>
    <t>Annual Cash Inflows</t>
  </si>
  <si>
    <r>
      <rPr>
        <rFont val="Cambria"/>
        <b/>
        <color theme="1"/>
        <sz val="11.0"/>
      </rPr>
      <t xml:space="preserve">Discounted Payback Period </t>
    </r>
    <r>
      <rPr>
        <rFont val="Cambria"/>
        <b val="0"/>
        <color theme="1"/>
        <sz val="11.0"/>
      </rPr>
      <t>(in years)</t>
    </r>
  </si>
  <si>
    <t>DF @WACC</t>
  </si>
  <si>
    <t>Discounted Cash Inflows</t>
  </si>
  <si>
    <t>Cumulative Discounted Cash Inflows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</si>
</sst>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&gt;=10000000]##\,##\,##\,##0;[&gt;=100000]##\,##\,##0;##,##0"/>
    <numFmt numFmtId="165" formatCode="[&gt;=10000000]##\,##\,##\,##0.00;[&gt;=100000]##\,##\,##0.00;##,##0.00"/>
    <numFmt numFmtId="166" formatCode="0.000"/>
    <numFmt numFmtId="167" formatCode="_(* #,##0_);_(* \(#,##0\);_(* &quot;-&quot;??_);_(@_)"/>
    <numFmt numFmtId="168" formatCode="0.0%"/>
    <numFmt numFmtId="169" formatCode="[&gt;=10000000]##\,##\,##\,##0.0;[&gt;=100000]##\,##\,##0.0;##,##0.0"/>
    <numFmt numFmtId="170" formatCode="d/m"/>
    <numFmt numFmtId="171" formatCode="[$₹]#,##0"/>
    <numFmt numFmtId="172" formatCode="_ * #,##0.00_ ;_ * \-#,##0.00_ ;_ * &quot;-&quot;??_ ;_ @_ "/>
    <numFmt numFmtId="173" formatCode="_ [$₹-4009]\ * #,##0.00_ ;_ [$₹-4009]\ * \-#,##0.00_ ;_ [$₹-4009]\ * &quot;-&quot;??_ ;_ @_ "/>
    <numFmt numFmtId="174" formatCode="[$₹]#,##0.00"/>
    <numFmt numFmtId="175" formatCode="_(* #,##0.00_);_(* \(#,##0.00\);_(* &quot;-&quot;??.00_);_(@_)"/>
    <numFmt numFmtId="176" formatCode="_ * #,##0_ ;_ * \-#,##0_ ;_ * &quot;-&quot;??_ ;_ @_ "/>
    <numFmt numFmtId="177" formatCode="#,##0.0"/>
  </numFmts>
  <fonts count="70">
    <font>
      <sz val="10.0"/>
      <color rgb="FF000000"/>
      <name val="Arial"/>
      <scheme val="minor"/>
    </font>
    <font>
      <b/>
      <sz val="11.0"/>
      <color theme="1"/>
      <name val="Cambria"/>
    </font>
    <font/>
    <font>
      <sz val="11.0"/>
      <color theme="1"/>
      <name val="Cambria"/>
    </font>
    <font>
      <u/>
      <sz val="11.0"/>
      <color rgb="FF0000FF"/>
      <name val="Cambria"/>
    </font>
    <font>
      <u/>
      <sz val="11.0"/>
      <color rgb="FF0000FF"/>
      <name val="Cambria"/>
    </font>
    <font>
      <b/>
      <u/>
      <sz val="11.0"/>
      <color rgb="FF0000FF"/>
      <name val="Cambria"/>
    </font>
    <font>
      <u/>
      <sz val="11.0"/>
      <color rgb="FF0000FF"/>
      <name val="Cambria"/>
    </font>
    <font>
      <color theme="1"/>
      <name val="Arial"/>
      <scheme val="minor"/>
    </font>
    <font>
      <b/>
      <sz val="15.0"/>
      <color theme="1"/>
      <name val="Cambria"/>
    </font>
    <font>
      <sz val="10.0"/>
      <color theme="1"/>
      <name val="Cambria"/>
    </font>
    <font>
      <b/>
      <color theme="1"/>
      <name val="Arial"/>
      <scheme val="minor"/>
    </font>
    <font>
      <i/>
      <color rgb="FFFF0000"/>
      <name val="Cambria"/>
    </font>
    <font>
      <sz val="21.0"/>
      <color theme="1"/>
      <name val="Cambria"/>
    </font>
    <font>
      <i/>
      <color rgb="FF274E13"/>
      <name val="Cambria"/>
    </font>
    <font>
      <i/>
      <sz val="10.0"/>
      <color rgb="FF274E13"/>
      <name val="Cambria"/>
    </font>
    <font>
      <i/>
      <color theme="7"/>
      <name val="Cambria"/>
    </font>
    <font>
      <i/>
      <color rgb="FF34A853"/>
      <name val="Cambria"/>
    </font>
    <font>
      <b/>
      <sz val="17.0"/>
      <color theme="1"/>
      <name val="Cambria"/>
    </font>
    <font>
      <i/>
      <color rgb="FF00B050"/>
      <name val="Cambria"/>
    </font>
    <font>
      <sz val="11.0"/>
      <color theme="1"/>
      <name val="Calibri"/>
    </font>
    <font>
      <sz val="11.0"/>
      <color rgb="FF222222"/>
      <name val="Cambria"/>
    </font>
    <font>
      <b/>
      <sz val="13.0"/>
      <color theme="1"/>
      <name val="Cambria"/>
    </font>
    <font>
      <sz val="16.0"/>
      <color theme="1"/>
      <name val="Cambria"/>
    </font>
    <font>
      <i/>
      <color rgb="FF548235"/>
      <name val="Cambria"/>
    </font>
    <font>
      <i/>
      <sz val="11.0"/>
      <color rgb="FF548235"/>
      <name val="Cambria"/>
    </font>
    <font>
      <color theme="1"/>
      <name val="Arial"/>
    </font>
    <font>
      <sz val="11.0"/>
      <color theme="1"/>
      <name val="Arial"/>
    </font>
    <font>
      <color theme="1"/>
      <name val="Cambria"/>
    </font>
    <font>
      <i/>
      <color theme="1"/>
      <name val="Cambria"/>
    </font>
    <font>
      <i/>
      <sz val="10.0"/>
      <color rgb="FF00B050"/>
      <name val="Cambria"/>
    </font>
    <font>
      <b/>
      <sz val="12.0"/>
      <color theme="1"/>
      <name val="Cambria"/>
    </font>
    <font>
      <sz val="12.0"/>
      <color theme="1"/>
      <name val="Cambria"/>
    </font>
    <font>
      <u/>
      <sz val="11.0"/>
      <color rgb="FF0563C1"/>
      <name val="Cambria"/>
    </font>
    <font>
      <sz val="10.0"/>
      <color theme="7"/>
      <name val="Cambria"/>
    </font>
    <font>
      <sz val="10.0"/>
      <color rgb="FF00B050"/>
      <name val="Calibri"/>
    </font>
    <font>
      <sz val="10.0"/>
      <color rgb="FF00B050"/>
      <name val="Cambria"/>
    </font>
    <font>
      <i/>
      <sz val="9.0"/>
      <color rgb="FF00B050"/>
      <name val="Cambria"/>
    </font>
    <font>
      <i/>
      <color rgb="FF385623"/>
      <name val="Calibri"/>
    </font>
    <font>
      <b/>
      <sz val="11.0"/>
      <color rgb="FF38761D"/>
      <name val="Cambria"/>
    </font>
    <font>
      <sz val="11.0"/>
      <color rgb="FF000000"/>
      <name val="Cambria"/>
    </font>
    <font>
      <b/>
      <sz val="11.0"/>
      <color rgb="FF000000"/>
      <name val="Cambria"/>
    </font>
    <font>
      <sz val="10.0"/>
      <color rgb="FF38761D"/>
      <name val="Cambria"/>
    </font>
    <font>
      <sz val="17.0"/>
      <color theme="1"/>
      <name val="Cambria"/>
    </font>
    <font>
      <sz val="9.0"/>
      <color rgb="FF34A853"/>
      <name val="Cambria"/>
    </font>
    <font>
      <sz val="9.0"/>
      <color theme="7"/>
      <name val="Cambria"/>
    </font>
    <font>
      <b/>
      <i/>
      <sz val="10.0"/>
      <color rgb="FFFF0000"/>
      <name val="Cambria"/>
    </font>
    <font>
      <sz val="9.0"/>
      <color rgb="FF00B050"/>
      <name val="Cambria"/>
    </font>
    <font>
      <color theme="1"/>
      <name val="Calibri"/>
    </font>
    <font>
      <b/>
      <sz val="14.0"/>
      <color theme="1"/>
      <name val="Cambria"/>
    </font>
    <font>
      <b/>
      <sz val="11.0"/>
      <color rgb="FFFFFFFF"/>
      <name val="Cambria"/>
    </font>
    <font>
      <b/>
      <color theme="1"/>
      <name val="Cambria"/>
    </font>
    <font>
      <i/>
      <sz val="11.0"/>
      <color rgb="FF00B050"/>
      <name val="Cambria"/>
    </font>
    <font>
      <b/>
      <color rgb="FF0070C0"/>
      <name val="Cambria"/>
    </font>
    <font>
      <i/>
      <sz val="10.0"/>
      <color rgb="FF385623"/>
      <name val="Cambria"/>
    </font>
    <font>
      <i/>
      <color rgb="FF385623"/>
      <name val="Cambria"/>
    </font>
    <font>
      <sz val="12.0"/>
      <color rgb="FF000000"/>
      <name val="Cambria"/>
    </font>
    <font>
      <b/>
      <sz val="12.0"/>
      <color rgb="FF000000"/>
      <name val="Cambria"/>
    </font>
    <font>
      <b/>
      <sz val="12.0"/>
      <color rgb="FFFFFFFF"/>
      <name val="Cambria"/>
    </font>
    <font>
      <b/>
      <sz val="11.0"/>
      <color rgb="FFFF0000"/>
      <name val="Cambria"/>
    </font>
    <font>
      <sz val="11.0"/>
      <color rgb="FFFF0000"/>
      <name val="Cambria"/>
    </font>
    <font>
      <b/>
      <sz val="16.0"/>
      <color theme="1"/>
      <name val="Cambria"/>
    </font>
    <font>
      <sz val="11.0"/>
      <color theme="1"/>
      <name val="Arial"/>
      <scheme val="minor"/>
    </font>
    <font>
      <i/>
      <sz val="11.0"/>
      <color rgb="FF385623"/>
      <name val="Calibri"/>
    </font>
    <font>
      <i/>
      <sz val="9.0"/>
      <color rgb="FF385623"/>
      <name val="Cambria"/>
    </font>
    <font>
      <i/>
      <sz val="11.0"/>
      <color rgb="FF385623"/>
      <name val="Cambria"/>
    </font>
    <font>
      <i/>
      <sz val="9.0"/>
      <color rgb="FF385623"/>
      <name val="Calibri"/>
    </font>
    <font>
      <i/>
      <sz val="10.0"/>
      <color rgb="FF385623"/>
      <name val="Calibri"/>
    </font>
    <font>
      <b/>
      <sz val="18.0"/>
      <color rgb="FFFFFFFF"/>
      <name val="Cambria"/>
    </font>
    <font>
      <i/>
      <u/>
      <sz val="11.0"/>
      <color rgb="FF0000FF"/>
      <name val="Cambria"/>
    </font>
  </fonts>
  <fills count="1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1C131"/>
        <bgColor rgb="FFF1C131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E7EE"/>
        <bgColor rgb="FFFFE7EE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EEF1F5"/>
        <bgColor rgb="FFEEF1F5"/>
      </patternFill>
    </fill>
    <fill>
      <patternFill patternType="solid">
        <fgColor rgb="FF4A86E8"/>
        <bgColor rgb="FF4A86E8"/>
      </patternFill>
    </fill>
    <fill>
      <patternFill patternType="solid">
        <fgColor rgb="FFFF0096"/>
        <bgColor rgb="FFFF0096"/>
      </patternFill>
    </fill>
    <fill>
      <patternFill patternType="solid">
        <fgColor rgb="FFFFA1EF"/>
        <bgColor rgb="FFFFA1E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</fills>
  <borders count="5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bottom/>
    </border>
    <border>
      <left/>
      <right/>
    </border>
    <border>
      <left/>
      <right style="thin">
        <color rgb="FF000000"/>
      </right>
    </border>
    <border>
      <left style="thin">
        <color rgb="FF000000"/>
      </left>
      <right/>
      <top/>
    </border>
    <border>
      <left/>
      <right/>
      <bottom/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bottom style="double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/>
      <top/>
      <bottom style="thin">
        <color rgb="FF000000"/>
      </bottom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2" fillId="0" fontId="3" numFmtId="0" xfId="0" applyBorder="1" applyFont="1"/>
    <xf borderId="5" fillId="0" fontId="3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vertical="center"/>
    </xf>
    <xf borderId="1" fillId="2" fontId="9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4" fillId="0" fontId="2" numFmtId="0" xfId="0" applyBorder="1" applyFont="1"/>
    <xf borderId="10" fillId="0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0" fillId="0" fontId="1" numFmtId="1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7" fillId="0" fontId="3" numFmtId="0" xfId="0" applyAlignment="1" applyBorder="1" applyFont="1">
      <alignment vertical="center"/>
    </xf>
    <xf borderId="9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10" fillId="3" fontId="3" numFmtId="1" xfId="0" applyAlignment="1" applyBorder="1" applyFill="1" applyFont="1" applyNumberFormat="1">
      <alignment horizontal="center" vertical="center"/>
    </xf>
    <xf borderId="10" fillId="3" fontId="3" numFmtId="16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1" xfId="0" applyAlignment="1" applyFont="1" applyNumberFormat="1">
      <alignment horizontal="center" vertical="center"/>
    </xf>
    <xf borderId="0" fillId="0" fontId="12" numFmtId="0" xfId="0" applyAlignment="1" applyFont="1">
      <alignment horizontal="left" readingOrder="0" vertical="center"/>
    </xf>
    <xf borderId="14" fillId="0" fontId="3" numFmtId="0" xfId="0" applyAlignment="1" applyBorder="1" applyFont="1">
      <alignment readingOrder="0" vertical="center"/>
    </xf>
    <xf borderId="15" fillId="0" fontId="2" numFmtId="0" xfId="0" applyBorder="1" applyFont="1"/>
    <xf borderId="11" fillId="0" fontId="3" numFmtId="0" xfId="0" applyAlignment="1" applyBorder="1" applyFont="1">
      <alignment readingOrder="0" vertical="center"/>
    </xf>
    <xf borderId="13" fillId="0" fontId="2" numFmtId="0" xfId="0" applyBorder="1" applyFont="1"/>
    <xf borderId="1" fillId="4" fontId="13" numFmtId="0" xfId="0" applyAlignment="1" applyBorder="1" applyFill="1" applyFont="1">
      <alignment readingOrder="0"/>
    </xf>
    <xf borderId="6" fillId="4" fontId="13" numFmtId="0" xfId="0" applyAlignment="1" applyBorder="1" applyFont="1">
      <alignment readingOrder="0"/>
    </xf>
    <xf borderId="2" fillId="4" fontId="13" numFmtId="0" xfId="0" applyAlignment="1" applyBorder="1" applyFont="1">
      <alignment readingOrder="0"/>
    </xf>
    <xf borderId="0" fillId="0" fontId="3" numFmtId="0" xfId="0" applyFont="1"/>
    <xf borderId="10" fillId="5" fontId="1" numFmtId="0" xfId="0" applyAlignment="1" applyBorder="1" applyFill="1" applyFont="1">
      <alignment horizontal="center" readingOrder="0"/>
    </xf>
    <xf borderId="7" fillId="6" fontId="3" numFmtId="0" xfId="0" applyAlignment="1" applyBorder="1" applyFill="1" applyFont="1">
      <alignment readingOrder="0"/>
    </xf>
    <xf borderId="3" fillId="6" fontId="1" numFmtId="0" xfId="0" applyAlignment="1" applyBorder="1" applyFont="1">
      <alignment horizontal="center" readingOrder="0"/>
    </xf>
    <xf borderId="14" fillId="5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11" fillId="5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wrapText="1"/>
    </xf>
    <xf borderId="13" fillId="0" fontId="3" numFmtId="0" xfId="0" applyAlignment="1" applyBorder="1" applyFont="1">
      <alignment shrinkToFit="0" wrapText="1"/>
    </xf>
    <xf borderId="2" fillId="5" fontId="1" numFmtId="0" xfId="0" applyAlignment="1" applyBorder="1" applyFont="1">
      <alignment horizontal="center" readingOrder="0" shrinkToFit="0" wrapText="1"/>
    </xf>
    <xf borderId="10" fillId="5" fontId="1" numFmtId="0" xfId="0" applyAlignment="1" applyBorder="1" applyFont="1">
      <alignment horizontal="center" readingOrder="0" shrinkToFit="0" wrapText="1"/>
    </xf>
    <xf borderId="10" fillId="5" fontId="1" numFmtId="0" xfId="0" applyAlignment="1" applyBorder="1" applyFont="1">
      <alignment horizontal="center" readingOrder="0" shrinkToFit="0" vertical="center" wrapText="1"/>
    </xf>
    <xf borderId="3" fillId="5" fontId="1" numFmtId="0" xfId="0" applyAlignment="1" applyBorder="1" applyFont="1">
      <alignment readingOrder="0"/>
    </xf>
    <xf borderId="3" fillId="0" fontId="3" numFmtId="2" xfId="0" applyAlignment="1" applyBorder="1" applyFont="1" applyNumberFormat="1">
      <alignment horizontal="center"/>
    </xf>
    <xf borderId="3" fillId="0" fontId="3" numFmtId="164" xfId="0" applyAlignment="1" applyBorder="1" applyFont="1" applyNumberFormat="1">
      <alignment horizontal="center"/>
    </xf>
    <xf borderId="4" fillId="5" fontId="1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center"/>
    </xf>
    <xf borderId="10" fillId="5" fontId="1" numFmtId="0" xfId="0" applyAlignment="1" applyBorder="1" applyFont="1">
      <alignment readingOrder="0"/>
    </xf>
    <xf borderId="10" fillId="0" fontId="3" numFmtId="164" xfId="0" applyAlignment="1" applyBorder="1" applyFont="1" applyNumberFormat="1">
      <alignment horizontal="center"/>
    </xf>
    <xf borderId="0" fillId="0" fontId="8" numFmtId="164" xfId="0" applyFont="1" applyNumberFormat="1"/>
    <xf borderId="0" fillId="0" fontId="3" numFmtId="164" xfId="0" applyFont="1" applyNumberFormat="1"/>
    <xf borderId="10" fillId="5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center" readingOrder="0"/>
    </xf>
    <xf borderId="5" fillId="0" fontId="3" numFmtId="164" xfId="0" applyAlignment="1" applyBorder="1" applyFont="1" applyNumberFormat="1">
      <alignment horizontal="center"/>
    </xf>
    <xf borderId="0" fillId="0" fontId="15" numFmtId="0" xfId="0" applyAlignment="1" applyFont="1">
      <alignment readingOrder="0" shrinkToFit="0" vertical="center" wrapText="1"/>
    </xf>
    <xf borderId="10" fillId="6" fontId="1" numFmtId="0" xfId="0" applyAlignment="1" applyBorder="1" applyFont="1">
      <alignment horizontal="center" readingOrder="0"/>
    </xf>
    <xf borderId="10" fillId="6" fontId="3" numFmtId="2" xfId="0" applyAlignment="1" applyBorder="1" applyFont="1" applyNumberFormat="1">
      <alignment horizontal="center"/>
    </xf>
    <xf borderId="10" fillId="6" fontId="1" numFmtId="2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 readingOrder="0"/>
    </xf>
    <xf borderId="5" fillId="0" fontId="3" numFmtId="2" xfId="0" applyAlignment="1" applyBorder="1" applyFont="1" applyNumberFormat="1">
      <alignment horizontal="center"/>
    </xf>
    <xf borderId="3" fillId="0" fontId="3" numFmtId="1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5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0" fillId="0" fontId="3" numFmtId="0" xfId="0" applyBorder="1" applyFont="1"/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3" fillId="0" fontId="3" numFmtId="9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/>
    </xf>
    <xf borderId="4" fillId="0" fontId="3" numFmtId="9" xfId="0" applyAlignment="1" applyBorder="1" applyFont="1" applyNumberFormat="1">
      <alignment horizontal="center" readingOrder="0"/>
    </xf>
    <xf borderId="0" fillId="0" fontId="1" numFmtId="0" xfId="0" applyFont="1"/>
    <xf borderId="5" fillId="0" fontId="1" numFmtId="1" xfId="0" applyAlignment="1" applyBorder="1" applyFont="1" applyNumberFormat="1">
      <alignment horizontal="center" readingOrder="0"/>
    </xf>
    <xf borderId="10" fillId="0" fontId="3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10" fillId="0" fontId="3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0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/>
    </xf>
    <xf borderId="11" fillId="0" fontId="3" numFmtId="164" xfId="0" applyAlignment="1" applyBorder="1" applyFont="1" applyNumberFormat="1">
      <alignment horizontal="center"/>
    </xf>
    <xf borderId="4" fillId="0" fontId="3" numFmtId="1" xfId="0" applyAlignment="1" applyBorder="1" applyFont="1" applyNumberFormat="1">
      <alignment horizontal="center"/>
    </xf>
    <xf borderId="13" fillId="0" fontId="3" numFmtId="0" xfId="0" applyAlignment="1" applyBorder="1" applyFont="1">
      <alignment horizontal="center"/>
    </xf>
    <xf borderId="10" fillId="0" fontId="1" numFmtId="1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10" fillId="0" fontId="1" numFmtId="1" xfId="0" applyAlignment="1" applyBorder="1" applyFont="1" applyNumberFormat="1">
      <alignment horizontal="center"/>
    </xf>
    <xf borderId="0" fillId="0" fontId="17" numFmtId="0" xfId="0" applyAlignment="1" applyFont="1">
      <alignment readingOrder="0"/>
    </xf>
    <xf borderId="4" fillId="0" fontId="1" numFmtId="0" xfId="0" applyAlignment="1" applyBorder="1" applyFont="1">
      <alignment horizontal="center" readingOrder="0"/>
    </xf>
    <xf borderId="4" fillId="0" fontId="3" numFmtId="10" xfId="0" applyAlignment="1" applyBorder="1" applyFont="1" applyNumberFormat="1">
      <alignment horizontal="center"/>
    </xf>
    <xf borderId="10" fillId="0" fontId="3" numFmtId="1" xfId="0" applyAlignment="1" applyBorder="1" applyFont="1" applyNumberFormat="1">
      <alignment horizontal="center"/>
    </xf>
    <xf borderId="0" fillId="0" fontId="18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10" fillId="0" fontId="3" numFmtId="0" xfId="0" applyAlignment="1" applyBorder="1" applyFont="1">
      <alignment horizontal="left" readingOrder="0"/>
    </xf>
    <xf borderId="4" fillId="0" fontId="3" numFmtId="2" xfId="0" applyAlignment="1" applyBorder="1" applyFont="1" applyNumberFormat="1">
      <alignment horizontal="center"/>
    </xf>
    <xf borderId="10" fillId="0" fontId="3" numFmtId="0" xfId="0" applyAlignment="1" applyBorder="1" applyFont="1">
      <alignment readingOrder="0"/>
    </xf>
    <xf borderId="5" fillId="5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3" fillId="5" fontId="3" numFmtId="0" xfId="0" applyAlignment="1" applyBorder="1" applyFont="1">
      <alignment readingOrder="0"/>
    </xf>
    <xf borderId="4" fillId="5" fontId="3" numFmtId="0" xfId="0" applyAlignment="1" applyBorder="1" applyFont="1">
      <alignment readingOrder="0"/>
    </xf>
    <xf borderId="7" fillId="5" fontId="3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5" fillId="5" fontId="1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borderId="5" fillId="0" fontId="3" numFmtId="164" xfId="0" applyAlignment="1" applyBorder="1" applyFont="1" applyNumberFormat="1">
      <alignment horizontal="center" readingOrder="0"/>
    </xf>
    <xf borderId="14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center" readingOrder="0"/>
    </xf>
    <xf borderId="10" fillId="0" fontId="1" numFmtId="164" xfId="0" applyAlignment="1" applyBorder="1" applyFont="1" applyNumberFormat="1">
      <alignment horizontal="center"/>
    </xf>
    <xf borderId="10" fillId="0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5" fillId="5" fontId="3" numFmtId="2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 readingOrder="0"/>
    </xf>
    <xf borderId="5" fillId="0" fontId="3" numFmtId="165" xfId="0" applyAlignment="1" applyBorder="1" applyFont="1" applyNumberFormat="1">
      <alignment horizontal="center"/>
    </xf>
    <xf borderId="14" fillId="0" fontId="3" numFmtId="0" xfId="0" applyAlignment="1" applyBorder="1" applyFont="1">
      <alignment horizontal="center" readingOrder="0"/>
    </xf>
    <xf borderId="3" fillId="0" fontId="3" numFmtId="165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 readingOrder="0"/>
    </xf>
    <xf borderId="4" fillId="0" fontId="3" numFmtId="165" xfId="0" applyAlignment="1" applyBorder="1" applyFont="1" applyNumberFormat="1">
      <alignment horizontal="center"/>
    </xf>
    <xf borderId="10" fillId="5" fontId="3" numFmtId="0" xfId="0" applyAlignment="1" applyBorder="1" applyFont="1">
      <alignment horizontal="left" readingOrder="0"/>
    </xf>
    <xf borderId="10" fillId="5" fontId="3" numFmtId="0" xfId="0" applyAlignment="1" applyBorder="1" applyFont="1">
      <alignment readingOrder="0"/>
    </xf>
    <xf borderId="10" fillId="5" fontId="1" numFmtId="0" xfId="0" applyAlignment="1" applyBorder="1" applyFont="1">
      <alignment horizontal="center"/>
    </xf>
    <xf borderId="3" fillId="0" fontId="3" numFmtId="0" xfId="0" applyAlignment="1" applyBorder="1" applyFont="1">
      <alignment shrinkToFit="0" wrapText="1"/>
    </xf>
    <xf borderId="5" fillId="0" fontId="3" numFmtId="2" xfId="0" applyAlignment="1" applyBorder="1" applyFont="1" applyNumberFormat="1">
      <alignment horizontal="center" readingOrder="0" shrinkToFit="0" wrapText="1"/>
    </xf>
    <xf borderId="14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wrapText="1"/>
    </xf>
    <xf borderId="14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center" readingOrder="0" vertical="bottom"/>
    </xf>
    <xf borderId="3" fillId="0" fontId="3" numFmtId="166" xfId="0" applyAlignment="1" applyBorder="1" applyFont="1" applyNumberFormat="1">
      <alignment horizontal="center" readingOrder="0" vertical="bottom"/>
    </xf>
    <xf borderId="3" fillId="0" fontId="3" numFmtId="2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shrinkToFit="0" wrapText="1"/>
    </xf>
    <xf borderId="10" fillId="0" fontId="1" numFmtId="2" xfId="0" applyAlignment="1" applyBorder="1" applyFont="1" applyNumberFormat="1">
      <alignment horizontal="center" readingOrder="0" shrinkToFit="0" wrapText="1"/>
    </xf>
    <xf borderId="5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/>
    </xf>
    <xf borderId="10" fillId="5" fontId="3" numFmtId="0" xfId="0" applyAlignment="1" applyBorder="1" applyFont="1">
      <alignment horizontal="center"/>
    </xf>
    <xf borderId="5" fillId="5" fontId="3" numFmtId="0" xfId="0" applyAlignment="1" applyBorder="1" applyFont="1">
      <alignment horizontal="center"/>
    </xf>
    <xf borderId="5" fillId="0" fontId="3" numFmtId="0" xfId="0" applyBorder="1" applyFont="1"/>
    <xf borderId="0" fillId="0" fontId="3" numFmtId="9" xfId="0" applyAlignment="1" applyFont="1" applyNumberFormat="1">
      <alignment horizontal="center"/>
    </xf>
    <xf borderId="5" fillId="0" fontId="3" numFmtId="9" xfId="0" applyAlignment="1" applyBorder="1" applyFont="1" applyNumberFormat="1">
      <alignment horizontal="center"/>
    </xf>
    <xf borderId="3" fillId="0" fontId="3" numFmtId="0" xfId="0" applyBorder="1" applyFont="1"/>
    <xf borderId="3" fillId="0" fontId="3" numFmtId="9" xfId="0" applyAlignment="1" applyBorder="1" applyFont="1" applyNumberFormat="1">
      <alignment horizontal="center"/>
    </xf>
    <xf borderId="4" fillId="0" fontId="3" numFmtId="9" xfId="0" applyAlignment="1" applyBorder="1" applyFont="1" applyNumberFormat="1">
      <alignment horizontal="center"/>
    </xf>
    <xf borderId="5" fillId="0" fontId="19" numFmtId="0" xfId="0" applyBorder="1" applyFont="1"/>
    <xf borderId="13" fillId="0" fontId="1" numFmtId="9" xfId="0" applyAlignment="1" applyBorder="1" applyFont="1" applyNumberFormat="1">
      <alignment horizontal="center"/>
    </xf>
    <xf borderId="0" fillId="0" fontId="20" numFmtId="0" xfId="0" applyFont="1"/>
    <xf borderId="7" fillId="5" fontId="1" numFmtId="0" xfId="0" applyAlignment="1" applyBorder="1" applyFont="1">
      <alignment readingOrder="0"/>
    </xf>
    <xf borderId="0" fillId="0" fontId="19" numFmtId="0" xfId="0" applyFont="1"/>
    <xf borderId="7" fillId="0" fontId="3" numFmtId="9" xfId="0" applyAlignment="1" applyBorder="1" applyFont="1" applyNumberFormat="1">
      <alignment horizontal="center"/>
    </xf>
    <xf borderId="14" fillId="0" fontId="3" numFmtId="9" xfId="0" applyAlignment="1" applyBorder="1" applyFont="1" applyNumberFormat="1">
      <alignment horizontal="center"/>
    </xf>
    <xf borderId="4" fillId="0" fontId="1" numFmtId="0" xfId="0" applyBorder="1" applyFont="1"/>
    <xf borderId="11" fillId="0" fontId="3" numFmtId="9" xfId="0" applyAlignment="1" applyBorder="1" applyFont="1" applyNumberFormat="1">
      <alignment horizontal="center"/>
    </xf>
    <xf borderId="14" fillId="7" fontId="21" numFmtId="0" xfId="0" applyAlignment="1" applyBorder="1" applyFill="1" applyFont="1">
      <alignment readingOrder="0"/>
    </xf>
    <xf borderId="8" fillId="0" fontId="3" numFmtId="0" xfId="0" applyBorder="1" applyFont="1"/>
    <xf borderId="15" fillId="0" fontId="3" numFmtId="10" xfId="0" applyAlignment="1" applyBorder="1" applyFont="1" applyNumberFormat="1">
      <alignment horizontal="center" readingOrder="0"/>
    </xf>
    <xf borderId="15" fillId="0" fontId="3" numFmtId="0" xfId="0" applyBorder="1" applyFont="1"/>
    <xf borderId="15" fillId="0" fontId="3" numFmtId="0" xfId="0" applyAlignment="1" applyBorder="1" applyFont="1">
      <alignment horizontal="center" readingOrder="0"/>
    </xf>
    <xf borderId="11" fillId="7" fontId="21" numFmtId="0" xfId="0" applyAlignment="1" applyBorder="1" applyFont="1">
      <alignment readingOrder="0"/>
    </xf>
    <xf borderId="13" fillId="0" fontId="3" numFmtId="0" xfId="0" applyBorder="1" applyFont="1"/>
    <xf borderId="0" fillId="0" fontId="3" numFmtId="10" xfId="0" applyFont="1" applyNumberFormat="1"/>
    <xf borderId="0" fillId="0" fontId="20" numFmtId="0" xfId="0" applyAlignment="1" applyFont="1">
      <alignment vertical="bottom"/>
    </xf>
    <xf borderId="1" fillId="0" fontId="22" numFmtId="0" xfId="0" applyAlignment="1" applyBorder="1" applyFont="1">
      <alignment horizontal="center" readingOrder="0"/>
    </xf>
    <xf borderId="7" fillId="0" fontId="20" numFmtId="0" xfId="0" applyBorder="1" applyFont="1"/>
    <xf borderId="8" fillId="0" fontId="3" numFmtId="16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/>
    </xf>
    <xf borderId="3" fillId="5" fontId="1" numFmtId="0" xfId="0" applyAlignment="1" applyBorder="1" applyFont="1">
      <alignment horizontal="center" readingOrder="0"/>
    </xf>
    <xf borderId="15" fillId="0" fontId="3" numFmtId="164" xfId="0" applyAlignment="1" applyBorder="1" applyFont="1" applyNumberFormat="1">
      <alignment horizontal="center"/>
    </xf>
    <xf borderId="3" fillId="0" fontId="3" numFmtId="4" xfId="0" applyAlignment="1" applyBorder="1" applyFont="1" applyNumberFormat="1">
      <alignment horizontal="center"/>
    </xf>
    <xf borderId="4" fillId="5" fontId="1" numFmtId="0" xfId="0" applyAlignment="1" applyBorder="1" applyFont="1">
      <alignment horizontal="center" readingOrder="0"/>
    </xf>
    <xf borderId="13" fillId="0" fontId="3" numFmtId="164" xfId="0" applyAlignment="1" applyBorder="1" applyFont="1" applyNumberFormat="1">
      <alignment horizontal="center"/>
    </xf>
    <xf borderId="4" fillId="0" fontId="3" numFmtId="4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23" numFmtId="0" xfId="0" applyAlignment="1" applyFont="1">
      <alignment readingOrder="0"/>
    </xf>
    <xf borderId="0" fillId="0" fontId="20" numFmtId="164" xfId="0" applyFont="1" applyNumberFormat="1"/>
    <xf borderId="12" fillId="0" fontId="1" numFmtId="164" xfId="0" applyAlignment="1" applyBorder="1" applyFont="1" applyNumberFormat="1">
      <alignment horizontal="center"/>
    </xf>
    <xf borderId="9" fillId="5" fontId="20" numFmtId="0" xfId="0" applyBorder="1" applyFont="1"/>
    <xf borderId="3" fillId="5" fontId="3" numFmtId="164" xfId="0" applyAlignment="1" applyBorder="1" applyFont="1" applyNumberFormat="1">
      <alignment horizontal="center"/>
    </xf>
    <xf borderId="0" fillId="5" fontId="20" numFmtId="0" xfId="0" applyFont="1"/>
    <xf borderId="3" fillId="5" fontId="3" numFmtId="1" xfId="0" applyAlignment="1" applyBorder="1" applyFont="1" applyNumberFormat="1">
      <alignment horizontal="center"/>
    </xf>
    <xf borderId="11" fillId="5" fontId="3" numFmtId="0" xfId="0" applyBorder="1" applyFont="1"/>
    <xf borderId="12" fillId="5" fontId="20" numFmtId="0" xfId="0" applyBorder="1" applyFont="1"/>
    <xf borderId="4" fillId="5" fontId="3" numFmtId="164" xfId="0" applyAlignment="1" applyBorder="1" applyFont="1" applyNumberFormat="1">
      <alignment horizontal="center"/>
    </xf>
    <xf borderId="0" fillId="0" fontId="24" numFmtId="0" xfId="0" applyFont="1"/>
    <xf borderId="10" fillId="5" fontId="1" numFmtId="0" xfId="0" applyBorder="1" applyFont="1"/>
    <xf borderId="5" fillId="5" fontId="1" numFmtId="0" xfId="0" applyAlignment="1" applyBorder="1" applyFont="1">
      <alignment horizontal="center"/>
    </xf>
    <xf borderId="5" fillId="5" fontId="1" numFmtId="3" xfId="0" applyAlignment="1" applyBorder="1" applyFont="1" applyNumberFormat="1">
      <alignment horizontal="center"/>
    </xf>
    <xf borderId="2" fillId="5" fontId="1" numFmtId="0" xfId="0" applyAlignment="1" applyBorder="1" applyFont="1">
      <alignment horizontal="center"/>
    </xf>
    <xf borderId="7" fillId="0" fontId="3" numFmtId="0" xfId="0" applyBorder="1" applyFont="1"/>
    <xf borderId="14" fillId="0" fontId="3" numFmtId="0" xfId="0" applyBorder="1" applyFont="1"/>
    <xf borderId="11" fillId="0" fontId="3" numFmtId="0" xfId="0" applyBorder="1" applyFont="1"/>
    <xf borderId="4" fillId="0" fontId="1" numFmtId="164" xfId="0" applyAlignment="1" applyBorder="1" applyFont="1" applyNumberFormat="1">
      <alignment horizontal="center"/>
    </xf>
    <xf borderId="1" fillId="5" fontId="3" numFmtId="0" xfId="0" applyAlignment="1" applyBorder="1" applyFont="1">
      <alignment readingOrder="0"/>
    </xf>
    <xf borderId="10" fillId="5" fontId="1" numFmtId="164" xfId="0" applyAlignment="1" applyBorder="1" applyFont="1" applyNumberFormat="1">
      <alignment horizontal="center"/>
    </xf>
    <xf borderId="7" fillId="5" fontId="3" numFmtId="0" xfId="0" applyBorder="1" applyFont="1"/>
    <xf borderId="5" fillId="5" fontId="1" numFmtId="164" xfId="0" applyAlignment="1" applyBorder="1" applyFont="1" applyNumberFormat="1">
      <alignment horizontal="center"/>
    </xf>
    <xf borderId="0" fillId="0" fontId="20" numFmtId="4" xfId="0" applyFont="1" applyNumberFormat="1"/>
    <xf borderId="14" fillId="5" fontId="3" numFmtId="0" xfId="0" applyBorder="1" applyFont="1"/>
    <xf borderId="3" fillId="5" fontId="1" numFmtId="164" xfId="0" applyAlignment="1" applyBorder="1" applyFont="1" applyNumberFormat="1">
      <alignment horizontal="center"/>
    </xf>
    <xf borderId="4" fillId="5" fontId="1" numFmtId="4" xfId="0" applyAlignment="1" applyBorder="1" applyFont="1" applyNumberFormat="1">
      <alignment horizontal="center"/>
    </xf>
    <xf borderId="0" fillId="0" fontId="20" numFmtId="3" xfId="0" applyFont="1" applyNumberFormat="1"/>
    <xf borderId="0" fillId="0" fontId="20" numFmtId="3" xfId="0" applyAlignment="1" applyFont="1" applyNumberFormat="1">
      <alignment vertical="bottom"/>
    </xf>
    <xf borderId="7" fillId="5" fontId="3" numFmtId="0" xfId="0" applyAlignment="1" applyBorder="1" applyFont="1">
      <alignment readingOrder="0" vertical="bottom"/>
    </xf>
    <xf borderId="9" fillId="5" fontId="20" numFmtId="0" xfId="0" applyAlignment="1" applyBorder="1" applyFont="1">
      <alignment vertical="bottom"/>
    </xf>
    <xf borderId="5" fillId="5" fontId="3" numFmtId="164" xfId="0" applyAlignment="1" applyBorder="1" applyFont="1" applyNumberFormat="1">
      <alignment horizontal="center" vertical="bottom"/>
    </xf>
    <xf borderId="14" fillId="5" fontId="3" numFmtId="0" xfId="0" applyAlignment="1" applyBorder="1" applyFont="1">
      <alignment readingOrder="0" vertical="bottom"/>
    </xf>
    <xf borderId="0" fillId="5" fontId="20" numFmtId="0" xfId="0" applyAlignment="1" applyFont="1">
      <alignment vertical="bottom"/>
    </xf>
    <xf borderId="3" fillId="5" fontId="3" numFmtId="1" xfId="0" applyAlignment="1" applyBorder="1" applyFont="1" applyNumberFormat="1">
      <alignment horizontal="center" vertical="bottom"/>
    </xf>
    <xf borderId="11" fillId="5" fontId="3" numFmtId="0" xfId="0" applyAlignment="1" applyBorder="1" applyFont="1">
      <alignment vertical="bottom"/>
    </xf>
    <xf borderId="12" fillId="5" fontId="20" numFmtId="0" xfId="0" applyAlignment="1" applyBorder="1" applyFont="1">
      <alignment vertical="bottom"/>
    </xf>
    <xf borderId="0" fillId="0" fontId="25" numFmtId="0" xfId="0" applyAlignment="1" applyFont="1">
      <alignment vertical="bottom"/>
    </xf>
    <xf borderId="10" fillId="5" fontId="1" numFmtId="0" xfId="0" applyAlignment="1" applyBorder="1" applyFont="1">
      <alignment vertical="bottom"/>
    </xf>
    <xf borderId="5" fillId="5" fontId="1" numFmtId="0" xfId="0" applyAlignment="1" applyBorder="1" applyFont="1">
      <alignment horizontal="center" vertical="bottom"/>
    </xf>
    <xf borderId="5" fillId="5" fontId="1" numFmtId="3" xfId="0" applyAlignment="1" applyBorder="1" applyFont="1" applyNumberFormat="1">
      <alignment horizontal="center" vertical="bottom"/>
    </xf>
    <xf borderId="10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2" fillId="5" fontId="1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8" fillId="0" fontId="3" numFmtId="164" xfId="0" applyAlignment="1" applyBorder="1" applyFont="1" applyNumberFormat="1">
      <alignment horizontal="center" vertical="bottom"/>
    </xf>
    <xf borderId="0" fillId="0" fontId="20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horizontal="center" vertical="bottom"/>
    </xf>
    <xf borderId="15" fillId="0" fontId="3" numFmtId="164" xfId="0" applyAlignment="1" applyBorder="1" applyFont="1" applyNumberFormat="1">
      <alignment horizontal="center" vertical="bottom"/>
    </xf>
    <xf borderId="3" fillId="0" fontId="3" numFmtId="164" xfId="0" applyAlignment="1" applyBorder="1" applyFont="1" applyNumberFormat="1">
      <alignment horizontal="center" vertical="bottom"/>
    </xf>
    <xf borderId="11" fillId="0" fontId="3" numFmtId="0" xfId="0" applyAlignment="1" applyBorder="1" applyFont="1">
      <alignment vertical="bottom"/>
    </xf>
    <xf borderId="13" fillId="0" fontId="3" numFmtId="164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10" fillId="0" fontId="1" numFmtId="164" xfId="0" applyAlignment="1" applyBorder="1" applyFont="1" applyNumberFormat="1">
      <alignment horizontal="center" vertical="bottom"/>
    </xf>
    <xf borderId="7" fillId="5" fontId="3" numFmtId="0" xfId="0" applyAlignment="1" applyBorder="1" applyFont="1">
      <alignment vertical="bottom"/>
    </xf>
    <xf borderId="5" fillId="5" fontId="1" numFmtId="164" xfId="0" applyAlignment="1" applyBorder="1" applyFont="1" applyNumberFormat="1">
      <alignment horizontal="center" vertical="bottom"/>
    </xf>
    <xf borderId="0" fillId="0" fontId="20" numFmtId="4" xfId="0" applyAlignment="1" applyFont="1" applyNumberFormat="1">
      <alignment vertical="bottom"/>
    </xf>
    <xf borderId="14" fillId="5" fontId="3" numFmtId="0" xfId="0" applyAlignment="1" applyBorder="1" applyFont="1">
      <alignment vertical="bottom"/>
    </xf>
    <xf borderId="3" fillId="5" fontId="1" numFmtId="164" xfId="0" applyAlignment="1" applyBorder="1" applyFont="1" applyNumberFormat="1">
      <alignment horizontal="center" vertical="bottom"/>
    </xf>
    <xf borderId="4" fillId="5" fontId="1" numFmtId="4" xfId="0" applyAlignment="1" applyBorder="1" applyFont="1" applyNumberFormat="1">
      <alignment horizontal="center" vertical="bottom"/>
    </xf>
    <xf borderId="10" fillId="5" fontId="1" numFmtId="164" xfId="0" applyAlignment="1" applyBorder="1" applyFont="1" applyNumberFormat="1">
      <alignment horizontal="center" vertical="bottom"/>
    </xf>
    <xf borderId="10" fillId="0" fontId="1" numFmtId="164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 shrinkToFit="0" wrapText="1"/>
    </xf>
    <xf borderId="3" fillId="0" fontId="8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4" fillId="0" fontId="1" numFmtId="0" xfId="0" applyAlignment="1" applyBorder="1" applyFont="1">
      <alignment horizontal="center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9" fillId="0" fontId="3" numFmtId="0" xfId="0" applyBorder="1" applyFont="1"/>
    <xf borderId="12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shrinkToFit="0" wrapText="1"/>
    </xf>
    <xf borderId="12" fillId="0" fontId="3" numFmtId="0" xfId="0" applyBorder="1" applyFont="1"/>
    <xf borderId="4" fillId="0" fontId="3" numFmtId="2" xfId="0" applyAlignment="1" applyBorder="1" applyFont="1" applyNumberFormat="1">
      <alignment horizontal="center" readingOrder="0"/>
    </xf>
    <xf borderId="10" fillId="3" fontId="3" numFmtId="2" xfId="0" applyAlignment="1" applyBorder="1" applyFont="1" applyNumberFormat="1">
      <alignment horizontal="center"/>
    </xf>
    <xf borderId="0" fillId="0" fontId="3" numFmtId="3" xfId="0" applyFont="1" applyNumberFormat="1"/>
    <xf borderId="10" fillId="3" fontId="3" numFmtId="164" xfId="0" applyAlignment="1" applyBorder="1" applyFont="1" applyNumberFormat="1">
      <alignment horizontal="center"/>
    </xf>
    <xf borderId="0" fillId="0" fontId="26" numFmtId="0" xfId="0" applyAlignment="1" applyFont="1">
      <alignment horizontal="center"/>
    </xf>
    <xf borderId="0" fillId="0" fontId="26" numFmtId="2" xfId="0" applyAlignment="1" applyFont="1" applyNumberFormat="1">
      <alignment horizontal="center"/>
    </xf>
    <xf borderId="0" fillId="7" fontId="26" numFmtId="0" xfId="0" applyAlignment="1" applyFont="1">
      <alignment horizontal="left"/>
    </xf>
    <xf borderId="0" fillId="7" fontId="20" numFmtId="0" xfId="0" applyAlignment="1" applyFont="1">
      <alignment horizontal="center" vertical="bottom"/>
    </xf>
    <xf borderId="0" fillId="7" fontId="26" numFmtId="0" xfId="0" applyAlignment="1" applyFont="1">
      <alignment horizontal="left" readingOrder="0"/>
    </xf>
    <xf borderId="0" fillId="7" fontId="27" numFmtId="0" xfId="0" applyAlignment="1" applyFont="1">
      <alignment horizontal="left" readingOrder="0" vertical="bottom"/>
    </xf>
    <xf borderId="0" fillId="7" fontId="20" numFmtId="0" xfId="0" applyAlignment="1" applyFont="1">
      <alignment vertical="bottom"/>
    </xf>
    <xf borderId="0" fillId="0" fontId="28" numFmtId="0" xfId="0" applyFont="1"/>
    <xf borderId="0" fillId="0" fontId="28" numFmtId="0" xfId="0" applyAlignment="1" applyFont="1">
      <alignment horizontal="center" shrinkToFit="0" vertical="center" wrapText="1"/>
    </xf>
    <xf borderId="0" fillId="0" fontId="28" numFmtId="0" xfId="0" applyAlignment="1" applyFont="1">
      <alignment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readingOrder="0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readingOrder="0" shrinkToFit="0" vertical="center" wrapText="1"/>
    </xf>
    <xf borderId="10" fillId="3" fontId="3" numFmtId="2" xfId="0" applyAlignment="1" applyBorder="1" applyFont="1" applyNumberFormat="1">
      <alignment horizontal="center" shrinkToFit="0" vertical="center" wrapText="1"/>
    </xf>
    <xf borderId="0" fillId="0" fontId="28" numFmtId="3" xfId="0" applyFont="1" applyNumberFormat="1"/>
    <xf borderId="0" fillId="0" fontId="28" numFmtId="0" xfId="0" applyAlignment="1" applyFont="1">
      <alignment readingOrder="0"/>
    </xf>
    <xf borderId="10" fillId="3" fontId="3" numFmtId="164" xfId="0" applyAlignment="1" applyBorder="1" applyFont="1" applyNumberFormat="1">
      <alignment horizontal="center" shrinkToFit="0" vertical="center" wrapText="1"/>
    </xf>
    <xf borderId="0" fillId="0" fontId="28" numFmtId="0" xfId="0" applyAlignment="1" applyFont="1">
      <alignment readingOrder="0" vertical="center"/>
    </xf>
    <xf borderId="10" fillId="3" fontId="3" numFmtId="3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0" fillId="0" fontId="8" numFmtId="2" xfId="0" applyAlignment="1" applyFont="1" applyNumberFormat="1">
      <alignment horizontal="center" vertical="center"/>
    </xf>
    <xf borderId="14" fillId="0" fontId="3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3" fillId="0" fontId="3" numFmtId="2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0" fontId="3" numFmtId="2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shrinkToFit="0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7" fontId="3" numFmtId="0" xfId="0" applyAlignment="1" applyBorder="1" applyFont="1">
      <alignment horizontal="left" readingOrder="0" shrinkToFit="0" vertical="center" wrapText="1"/>
    </xf>
    <xf borderId="10" fillId="0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0" fillId="0" fontId="8" numFmtId="0" xfId="0" applyAlignment="1" applyFont="1">
      <alignment readingOrder="0"/>
    </xf>
    <xf borderId="0" fillId="0" fontId="30" numFmtId="0" xfId="0" applyAlignment="1" applyFont="1">
      <alignment readingOrder="0"/>
    </xf>
    <xf borderId="10" fillId="8" fontId="3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3" fillId="0" fontId="3" numFmtId="0" xfId="0" applyAlignment="1" applyBorder="1" applyFont="1">
      <alignment readingOrder="0" vertical="bottom"/>
    </xf>
    <xf borderId="10" fillId="8" fontId="1" numFmtId="0" xfId="0" applyAlignment="1" applyBorder="1" applyFont="1">
      <alignment horizontal="center" readingOrder="0"/>
    </xf>
    <xf borderId="5" fillId="8" fontId="1" numFmtId="0" xfId="0" applyAlignment="1" applyBorder="1" applyFont="1">
      <alignment readingOrder="0" vertical="center"/>
    </xf>
    <xf borderId="3" fillId="8" fontId="1" numFmtId="0" xfId="0" applyAlignment="1" applyBorder="1" applyFont="1">
      <alignment readingOrder="0" shrinkToFit="0" vertical="center" wrapText="1"/>
    </xf>
    <xf borderId="3" fillId="0" fontId="3" numFmtId="1" xfId="0" applyAlignment="1" applyBorder="1" applyFont="1" applyNumberFormat="1">
      <alignment horizontal="center" readingOrder="0" vertical="center"/>
    </xf>
    <xf borderId="4" fillId="8" fontId="1" numFmtId="0" xfId="0" applyAlignment="1" applyBorder="1" applyFont="1">
      <alignment readingOrder="0" vertical="center"/>
    </xf>
    <xf borderId="4" fillId="0" fontId="3" numFmtId="1" xfId="0" applyAlignment="1" applyBorder="1" applyFont="1" applyNumberFormat="1">
      <alignment horizontal="center" vertical="center"/>
    </xf>
    <xf borderId="0" fillId="7" fontId="20" numFmtId="0" xfId="0" applyAlignment="1" applyFont="1">
      <alignment vertical="center"/>
    </xf>
    <xf borderId="0" fillId="7" fontId="32" numFmtId="0" xfId="0" applyAlignment="1" applyFont="1">
      <alignment horizontal="center" vertical="center"/>
    </xf>
    <xf borderId="16" fillId="7" fontId="20" numFmtId="0" xfId="0" applyAlignment="1" applyBorder="1" applyFont="1">
      <alignment vertical="center"/>
    </xf>
    <xf borderId="17" fillId="7" fontId="32" numFmtId="0" xfId="0" applyAlignment="1" applyBorder="1" applyFont="1">
      <alignment horizontal="center" vertical="center"/>
    </xf>
    <xf borderId="18" fillId="7" fontId="20" numFmtId="0" xfId="0" applyAlignment="1" applyBorder="1" applyFont="1">
      <alignment vertical="center"/>
    </xf>
    <xf borderId="19" fillId="7" fontId="1" numFmtId="0" xfId="0" applyAlignment="1" applyBorder="1" applyFont="1">
      <alignment readingOrder="0" vertical="center"/>
    </xf>
    <xf borderId="20" fillId="5" fontId="1" numFmtId="0" xfId="0" applyAlignment="1" applyBorder="1" applyFont="1">
      <alignment horizontal="center" readingOrder="0" vertical="center"/>
    </xf>
    <xf borderId="21" fillId="5" fontId="1" numFmtId="0" xfId="0" applyAlignment="1" applyBorder="1" applyFont="1">
      <alignment horizontal="center" readingOrder="0" vertical="center"/>
    </xf>
    <xf borderId="22" fillId="7" fontId="20" numFmtId="0" xfId="0" applyAlignment="1" applyBorder="1" applyFont="1">
      <alignment vertical="center"/>
    </xf>
    <xf borderId="23" fillId="7" fontId="1" numFmtId="0" xfId="0" applyAlignment="1" applyBorder="1" applyFont="1">
      <alignment readingOrder="0" vertical="center"/>
    </xf>
    <xf borderId="24" fillId="5" fontId="1" numFmtId="0" xfId="0" applyAlignment="1" applyBorder="1" applyFont="1">
      <alignment horizontal="center" readingOrder="0" vertical="center"/>
    </xf>
    <xf borderId="25" fillId="5" fontId="1" numFmtId="0" xfId="0" applyAlignment="1" applyBorder="1" applyFont="1">
      <alignment horizontal="center" readingOrder="0" vertical="center"/>
    </xf>
    <xf borderId="26" fillId="7" fontId="1" numFmtId="0" xfId="0" applyAlignment="1" applyBorder="1" applyFont="1">
      <alignment vertical="center"/>
    </xf>
    <xf borderId="27" fillId="5" fontId="20" numFmtId="0" xfId="0" applyAlignment="1" applyBorder="1" applyFont="1">
      <alignment vertical="center"/>
    </xf>
    <xf borderId="28" fillId="5" fontId="20" numFmtId="4" xfId="0" applyAlignment="1" applyBorder="1" applyFont="1" applyNumberFormat="1">
      <alignment readingOrder="0" vertical="center"/>
    </xf>
    <xf borderId="14" fillId="7" fontId="3" numFmtId="0" xfId="0" applyAlignment="1" applyBorder="1" applyFont="1">
      <alignment vertical="center"/>
    </xf>
    <xf borderId="22" fillId="5" fontId="3" numFmtId="165" xfId="0" applyAlignment="1" applyBorder="1" applyFont="1" applyNumberFormat="1">
      <alignment horizontal="center" vertical="center"/>
    </xf>
    <xf borderId="16" fillId="5" fontId="3" numFmtId="165" xfId="0" applyAlignment="1" applyBorder="1" applyFont="1" applyNumberFormat="1">
      <alignment horizontal="center" vertical="center"/>
    </xf>
    <xf borderId="29" fillId="5" fontId="3" numFmtId="165" xfId="0" applyAlignment="1" applyBorder="1" applyFont="1" applyNumberFormat="1">
      <alignment horizontal="center" vertical="center"/>
    </xf>
    <xf borderId="22" fillId="7" fontId="33" numFmtId="0" xfId="0" applyAlignment="1" applyBorder="1" applyFont="1">
      <alignment vertical="center"/>
    </xf>
    <xf borderId="14" fillId="0" fontId="34" numFmtId="0" xfId="0" applyAlignment="1" applyBorder="1" applyFont="1">
      <alignment readingOrder="0" vertical="center"/>
    </xf>
    <xf borderId="16" fillId="5" fontId="34" numFmtId="165" xfId="0" applyAlignment="1" applyBorder="1" applyFont="1" applyNumberFormat="1">
      <alignment horizontal="center" readingOrder="0" vertical="center"/>
    </xf>
    <xf borderId="16" fillId="5" fontId="34" numFmtId="165" xfId="0" applyAlignment="1" applyBorder="1" applyFont="1" applyNumberFormat="1">
      <alignment horizontal="center" vertical="center"/>
    </xf>
    <xf borderId="29" fillId="5" fontId="34" numFmtId="165" xfId="0" applyAlignment="1" applyBorder="1" applyFont="1" applyNumberFormat="1">
      <alignment horizontal="center" vertical="center"/>
    </xf>
    <xf borderId="0" fillId="0" fontId="11" numFmtId="10" xfId="0" applyAlignment="1" applyFont="1" applyNumberFormat="1">
      <alignment vertical="center"/>
    </xf>
    <xf borderId="0" fillId="0" fontId="11" numFmtId="0" xfId="0" applyAlignment="1" applyFont="1">
      <alignment vertical="center"/>
    </xf>
    <xf borderId="30" fillId="7" fontId="3" numFmtId="0" xfId="0" applyAlignment="1" applyBorder="1" applyFont="1">
      <alignment vertical="center"/>
    </xf>
    <xf borderId="16" fillId="5" fontId="3" numFmtId="165" xfId="0" applyAlignment="1" applyBorder="1" applyFont="1" applyNumberFormat="1">
      <alignment horizontal="center" readingOrder="0" vertical="center"/>
    </xf>
    <xf borderId="30" fillId="7" fontId="1" numFmtId="0" xfId="0" applyAlignment="1" applyBorder="1" applyFont="1">
      <alignment vertical="center"/>
    </xf>
    <xf borderId="31" fillId="5" fontId="1" numFmtId="165" xfId="0" applyAlignment="1" applyBorder="1" applyFont="1" applyNumberFormat="1">
      <alignment horizontal="center" vertical="center"/>
    </xf>
    <xf borderId="32" fillId="5" fontId="1" numFmtId="165" xfId="0" applyAlignment="1" applyBorder="1" applyFont="1" applyNumberFormat="1">
      <alignment horizontal="center" vertical="center"/>
    </xf>
    <xf borderId="30" fillId="7" fontId="30" numFmtId="0" xfId="0" applyAlignment="1" applyBorder="1" applyFont="1">
      <alignment vertical="center"/>
    </xf>
    <xf borderId="16" fillId="5" fontId="35" numFmtId="165" xfId="0" applyAlignment="1" applyBorder="1" applyFont="1" applyNumberFormat="1">
      <alignment vertical="center"/>
    </xf>
    <xf borderId="16" fillId="5" fontId="30" numFmtId="10" xfId="0" applyAlignment="1" applyBorder="1" applyFont="1" applyNumberFormat="1">
      <alignment horizontal="center" vertical="center"/>
    </xf>
    <xf borderId="29" fillId="5" fontId="30" numFmtId="10" xfId="0" applyAlignment="1" applyBorder="1" applyFont="1" applyNumberFormat="1">
      <alignment horizontal="center" vertical="center"/>
    </xf>
    <xf borderId="30" fillId="7" fontId="20" numFmtId="0" xfId="0" applyAlignment="1" applyBorder="1" applyFont="1">
      <alignment vertical="center"/>
    </xf>
    <xf borderId="16" fillId="5" fontId="20" numFmtId="165" xfId="0" applyAlignment="1" applyBorder="1" applyFont="1" applyNumberFormat="1">
      <alignment vertical="center"/>
    </xf>
    <xf borderId="16" fillId="5" fontId="20" numFmtId="164" xfId="0" applyAlignment="1" applyBorder="1" applyFont="1" applyNumberFormat="1">
      <alignment vertical="center"/>
    </xf>
    <xf borderId="29" fillId="5" fontId="20" numFmtId="164" xfId="0" applyAlignment="1" applyBorder="1" applyFont="1" applyNumberFormat="1">
      <alignment vertical="center"/>
    </xf>
    <xf borderId="16" fillId="5" fontId="36" numFmtId="10" xfId="0" applyAlignment="1" applyBorder="1" applyFont="1" applyNumberFormat="1">
      <alignment horizontal="center" vertical="center"/>
    </xf>
    <xf borderId="16" fillId="5" fontId="20" numFmtId="2" xfId="0" applyAlignment="1" applyBorder="1" applyFont="1" applyNumberFormat="1">
      <alignment vertical="center"/>
    </xf>
    <xf borderId="29" fillId="5" fontId="20" numFmtId="2" xfId="0" applyAlignment="1" applyBorder="1" applyFont="1" applyNumberFormat="1">
      <alignment vertical="center"/>
    </xf>
    <xf borderId="17" fillId="5" fontId="20" numFmtId="2" xfId="0" applyAlignment="1" applyBorder="1" applyFont="1" applyNumberFormat="1">
      <alignment vertical="center"/>
    </xf>
    <xf borderId="0" fillId="5" fontId="3" numFmtId="165" xfId="0" applyAlignment="1" applyFont="1" applyNumberFormat="1">
      <alignment horizontal="center" vertical="center"/>
    </xf>
    <xf borderId="15" fillId="5" fontId="3" numFmtId="165" xfId="0" applyAlignment="1" applyBorder="1" applyFont="1" applyNumberFormat="1">
      <alignment horizontal="center" vertical="center"/>
    </xf>
    <xf borderId="0" fillId="0" fontId="37" numFmtId="0" xfId="0" applyAlignment="1" applyFont="1">
      <alignment readingOrder="0" vertical="center"/>
    </xf>
    <xf borderId="0" fillId="7" fontId="38" numFmtId="10" xfId="0" applyAlignment="1" applyFont="1" applyNumberFormat="1">
      <alignment vertical="center"/>
    </xf>
    <xf borderId="14" fillId="0" fontId="36" numFmtId="0" xfId="0" applyAlignment="1" applyBorder="1" applyFont="1">
      <alignment readingOrder="0" vertical="center"/>
    </xf>
    <xf borderId="22" fillId="7" fontId="38" numFmtId="10" xfId="0" applyAlignment="1" applyBorder="1" applyFont="1" applyNumberFormat="1">
      <alignment vertical="center"/>
    </xf>
    <xf borderId="14" fillId="0" fontId="3" numFmtId="0" xfId="0" applyAlignment="1" applyBorder="1" applyFont="1">
      <alignment vertical="center"/>
    </xf>
    <xf borderId="14" fillId="7" fontId="21" numFmtId="0" xfId="0" applyAlignment="1" applyBorder="1" applyFont="1">
      <alignment readingOrder="0" vertical="center"/>
    </xf>
    <xf borderId="14" fillId="7" fontId="1" numFmtId="0" xfId="0" applyAlignment="1" applyBorder="1" applyFont="1">
      <alignment vertical="center"/>
    </xf>
    <xf borderId="12" fillId="5" fontId="1" numFmtId="164" xfId="0" applyAlignment="1" applyBorder="1" applyFont="1" applyNumberFormat="1">
      <alignment horizontal="center" vertical="center"/>
    </xf>
    <xf borderId="13" fillId="5" fontId="1" numFmtId="164" xfId="0" applyAlignment="1" applyBorder="1" applyFont="1" applyNumberFormat="1">
      <alignment horizontal="center" vertical="center"/>
    </xf>
    <xf borderId="22" fillId="7" fontId="20" numFmtId="10" xfId="0" applyAlignment="1" applyBorder="1" applyFont="1" applyNumberFormat="1">
      <alignment vertical="center"/>
    </xf>
    <xf borderId="33" fillId="5" fontId="1" numFmtId="165" xfId="0" applyAlignment="1" applyBorder="1" applyFont="1" applyNumberFormat="1">
      <alignment horizontal="center" vertical="center"/>
    </xf>
    <xf borderId="34" fillId="5" fontId="1" numFmtId="165" xfId="0" applyAlignment="1" applyBorder="1" applyFont="1" applyNumberFormat="1">
      <alignment horizontal="center" vertical="center"/>
    </xf>
    <xf borderId="22" fillId="7" fontId="20" numFmtId="2" xfId="0" applyAlignment="1" applyBorder="1" applyFont="1" applyNumberFormat="1">
      <alignment vertical="center"/>
    </xf>
    <xf borderId="16" fillId="5" fontId="20" numFmtId="10" xfId="0" applyAlignment="1" applyBorder="1" applyFont="1" applyNumberFormat="1">
      <alignment vertical="center"/>
    </xf>
    <xf borderId="29" fillId="5" fontId="20" numFmtId="10" xfId="0" applyAlignment="1" applyBorder="1" applyFont="1" applyNumberFormat="1">
      <alignment vertical="center"/>
    </xf>
    <xf borderId="16" fillId="5" fontId="3" numFmtId="2" xfId="0" applyAlignment="1" applyBorder="1" applyFont="1" applyNumberFormat="1">
      <alignment horizontal="center" readingOrder="0" vertical="center"/>
    </xf>
    <xf borderId="16" fillId="5" fontId="3" numFmtId="2" xfId="0" applyAlignment="1" applyBorder="1" applyFont="1" applyNumberFormat="1">
      <alignment horizontal="center" vertical="center"/>
    </xf>
    <xf borderId="29" fillId="5" fontId="3" numFmtId="2" xfId="0" applyAlignment="1" applyBorder="1" applyFont="1" applyNumberFormat="1">
      <alignment horizontal="center" vertical="center"/>
    </xf>
    <xf borderId="35" fillId="7" fontId="20" numFmtId="0" xfId="0" applyAlignment="1" applyBorder="1" applyFont="1">
      <alignment vertical="center"/>
    </xf>
    <xf borderId="36" fillId="5" fontId="20" numFmtId="2" xfId="0" applyAlignment="1" applyBorder="1" applyFont="1" applyNumberFormat="1">
      <alignment vertical="center"/>
    </xf>
    <xf borderId="37" fillId="5" fontId="20" numFmtId="2" xfId="0" applyAlignment="1" applyBorder="1" applyFont="1" applyNumberFormat="1">
      <alignment vertical="center"/>
    </xf>
    <xf borderId="24" fillId="7" fontId="20" numFmtId="0" xfId="0" applyAlignment="1" applyBorder="1" applyFont="1">
      <alignment vertical="center"/>
    </xf>
    <xf borderId="24" fillId="7" fontId="20" numFmtId="167" xfId="0" applyAlignment="1" applyBorder="1" applyFont="1" applyNumberFormat="1">
      <alignment vertical="center"/>
    </xf>
    <xf borderId="16" fillId="7" fontId="20" numFmtId="10" xfId="0" applyAlignment="1" applyBorder="1" applyFont="1" applyNumberFormat="1">
      <alignment vertical="center"/>
    </xf>
    <xf borderId="10" fillId="0" fontId="22" numFmtId="0" xfId="0" applyAlignment="1" applyBorder="1" applyFont="1">
      <alignment readingOrder="0"/>
    </xf>
    <xf borderId="10" fillId="0" fontId="22" numFmtId="0" xfId="0" applyAlignment="1" applyBorder="1" applyFont="1">
      <alignment horizontal="center" readingOrder="0"/>
    </xf>
    <xf borderId="0" fillId="0" fontId="39" numFmtId="0" xfId="0" applyAlignment="1" applyFont="1">
      <alignment readingOrder="0"/>
    </xf>
    <xf borderId="5" fillId="0" fontId="40" numFmtId="9" xfId="0" applyAlignment="1" applyBorder="1" applyFont="1" applyNumberFormat="1">
      <alignment horizontal="center" readingOrder="0"/>
    </xf>
    <xf borderId="5" fillId="0" fontId="41" numFmtId="0" xfId="0" applyAlignment="1" applyBorder="1" applyFont="1">
      <alignment horizontal="center" readingOrder="0"/>
    </xf>
    <xf borderId="5" fillId="0" fontId="40" numFmtId="0" xfId="0" applyAlignment="1" applyBorder="1" applyFont="1">
      <alignment horizontal="center" readingOrder="0"/>
    </xf>
    <xf borderId="3" fillId="0" fontId="41" numFmtId="0" xfId="0" applyAlignment="1" applyBorder="1" applyFont="1">
      <alignment horizontal="center" readingOrder="0"/>
    </xf>
    <xf borderId="3" fillId="0" fontId="40" numFmtId="0" xfId="0" applyAlignment="1" applyBorder="1" applyFont="1">
      <alignment horizontal="center" readingOrder="0"/>
    </xf>
    <xf borderId="4" fillId="0" fontId="40" numFmtId="0" xfId="0" applyAlignment="1" applyBorder="1" applyFont="1">
      <alignment horizontal="center" readingOrder="0"/>
    </xf>
    <xf borderId="0" fillId="0" fontId="40" numFmtId="0" xfId="0" applyAlignment="1" applyFont="1">
      <alignment horizontal="center"/>
    </xf>
    <xf borderId="0" fillId="0" fontId="30" numFmtId="0" xfId="0" applyFont="1"/>
    <xf borderId="10" fillId="0" fontId="40" numFmtId="10" xfId="0" applyAlignment="1" applyBorder="1" applyFont="1" applyNumberFormat="1">
      <alignment horizontal="center" readingOrder="0"/>
    </xf>
    <xf borderId="10" fillId="0" fontId="40" numFmtId="9" xfId="0" applyAlignment="1" applyBorder="1" applyFont="1" applyNumberFormat="1">
      <alignment horizontal="center" readingOrder="0"/>
    </xf>
    <xf borderId="10" fillId="0" fontId="41" numFmtId="0" xfId="0" applyAlignment="1" applyBorder="1" applyFont="1">
      <alignment horizontal="center" readingOrder="0"/>
    </xf>
    <xf borderId="10" fillId="0" fontId="40" numFmtId="0" xfId="0" applyAlignment="1" applyBorder="1" applyFont="1">
      <alignment horizontal="center" readingOrder="0"/>
    </xf>
    <xf borderId="5" fillId="0" fontId="40" numFmtId="10" xfId="0" applyAlignment="1" applyBorder="1" applyFont="1" applyNumberFormat="1">
      <alignment horizontal="center" readingOrder="0"/>
    </xf>
    <xf borderId="4" fillId="0" fontId="41" numFmtId="0" xfId="0" applyAlignment="1" applyBorder="1" applyFont="1">
      <alignment horizontal="center" readingOrder="0"/>
    </xf>
    <xf borderId="3" fillId="0" fontId="40" numFmtId="0" xfId="0" applyAlignment="1" applyBorder="1" applyFont="1">
      <alignment horizontal="center"/>
    </xf>
    <xf borderId="3" fillId="0" fontId="40" numFmtId="9" xfId="0" applyAlignment="1" applyBorder="1" applyFont="1" applyNumberFormat="1">
      <alignment horizontal="center" readingOrder="0"/>
    </xf>
    <xf borderId="3" fillId="0" fontId="40" numFmtId="10" xfId="0" applyAlignment="1" applyBorder="1" applyFont="1" applyNumberFormat="1">
      <alignment horizontal="center" readingOrder="0"/>
    </xf>
    <xf borderId="0" fillId="0" fontId="3" numFmtId="168" xfId="0" applyFont="1" applyNumberFormat="1"/>
    <xf borderId="1" fillId="7" fontId="3" numFmtId="0" xfId="0" applyBorder="1" applyFont="1"/>
    <xf borderId="1" fillId="5" fontId="1" numFmtId="164" xfId="0" applyAlignment="1" applyBorder="1" applyFont="1" applyNumberFormat="1">
      <alignment horizontal="center" readingOrder="0"/>
    </xf>
    <xf borderId="7" fillId="5" fontId="1" numFmtId="164" xfId="0" applyAlignment="1" applyBorder="1" applyFont="1" applyNumberFormat="1">
      <alignment horizontal="center" readingOrder="0"/>
    </xf>
    <xf borderId="7" fillId="7" fontId="3" numFmtId="0" xfId="0" applyBorder="1" applyFont="1"/>
    <xf borderId="38" fillId="5" fontId="3" numFmtId="4" xfId="0" applyAlignment="1" applyBorder="1" applyFont="1" applyNumberFormat="1">
      <alignment horizontal="center"/>
    </xf>
    <xf borderId="39" fillId="5" fontId="3" numFmtId="168" xfId="0" applyAlignment="1" applyBorder="1" applyFont="1" applyNumberFormat="1">
      <alignment horizontal="center"/>
    </xf>
    <xf borderId="38" fillId="5" fontId="3" numFmtId="165" xfId="0" applyAlignment="1" applyBorder="1" applyFont="1" applyNumberFormat="1">
      <alignment horizontal="center"/>
    </xf>
    <xf borderId="40" fillId="5" fontId="3" numFmtId="168" xfId="0" applyAlignment="1" applyBorder="1" applyFont="1" applyNumberFormat="1">
      <alignment horizontal="center"/>
    </xf>
    <xf borderId="7" fillId="5" fontId="3" numFmtId="165" xfId="0" applyAlignment="1" applyBorder="1" applyFont="1" applyNumberFormat="1">
      <alignment horizontal="center"/>
    </xf>
    <xf borderId="8" fillId="5" fontId="3" numFmtId="168" xfId="0" applyAlignment="1" applyBorder="1" applyFont="1" applyNumberFormat="1">
      <alignment horizontal="center"/>
    </xf>
    <xf borderId="9" fillId="5" fontId="3" numFmtId="169" xfId="0" applyAlignment="1" applyBorder="1" applyFont="1" applyNumberFormat="1">
      <alignment horizontal="center"/>
    </xf>
    <xf borderId="14" fillId="0" fontId="42" numFmtId="0" xfId="0" applyAlignment="1" applyBorder="1" applyFont="1">
      <alignment readingOrder="0"/>
    </xf>
    <xf borderId="30" fillId="5" fontId="42" numFmtId="4" xfId="0" applyAlignment="1" applyBorder="1" applyFont="1" applyNumberFormat="1">
      <alignment horizontal="center" readingOrder="0"/>
    </xf>
    <xf borderId="29" fillId="5" fontId="42" numFmtId="168" xfId="0" applyAlignment="1" applyBorder="1" applyFont="1" applyNumberFormat="1">
      <alignment horizontal="center" readingOrder="0"/>
    </xf>
    <xf borderId="30" fillId="5" fontId="42" numFmtId="165" xfId="0" applyAlignment="1" applyBorder="1" applyFont="1" applyNumberFormat="1">
      <alignment horizontal="center"/>
    </xf>
    <xf borderId="18" fillId="5" fontId="42" numFmtId="168" xfId="0" applyAlignment="1" applyBorder="1" applyFont="1" applyNumberFormat="1">
      <alignment horizontal="center" readingOrder="0"/>
    </xf>
    <xf borderId="14" fillId="5" fontId="42" numFmtId="165" xfId="0" applyAlignment="1" applyBorder="1" applyFont="1" applyNumberFormat="1">
      <alignment horizontal="center"/>
    </xf>
    <xf borderId="15" fillId="5" fontId="42" numFmtId="168" xfId="0" applyAlignment="1" applyBorder="1" applyFont="1" applyNumberFormat="1">
      <alignment horizontal="center"/>
    </xf>
    <xf borderId="0" fillId="5" fontId="42" numFmtId="169" xfId="0" applyAlignment="1" applyFont="1" applyNumberFormat="1">
      <alignment horizontal="center"/>
    </xf>
    <xf borderId="30" fillId="5" fontId="42" numFmtId="165" xfId="0" applyAlignment="1" applyBorder="1" applyFont="1" applyNumberFormat="1">
      <alignment horizontal="center" readingOrder="0"/>
    </xf>
    <xf borderId="14" fillId="0" fontId="42" numFmtId="0" xfId="0" applyAlignment="1" applyBorder="1" applyFont="1">
      <alignment readingOrder="0" vertical="bottom"/>
    </xf>
    <xf borderId="30" fillId="5" fontId="42" numFmtId="4" xfId="0" applyAlignment="1" applyBorder="1" applyFont="1" applyNumberFormat="1">
      <alignment horizontal="center"/>
    </xf>
    <xf borderId="11" fillId="0" fontId="42" numFmtId="0" xfId="0" applyAlignment="1" applyBorder="1" applyFont="1">
      <alignment readingOrder="0"/>
    </xf>
    <xf borderId="35" fillId="5" fontId="42" numFmtId="4" xfId="0" applyAlignment="1" applyBorder="1" applyFont="1" applyNumberFormat="1">
      <alignment horizontal="center"/>
    </xf>
    <xf borderId="37" fillId="5" fontId="42" numFmtId="168" xfId="0" applyAlignment="1" applyBorder="1" applyFont="1" applyNumberFormat="1">
      <alignment horizontal="center"/>
    </xf>
    <xf borderId="35" fillId="5" fontId="42" numFmtId="165" xfId="0" applyAlignment="1" applyBorder="1" applyFont="1" applyNumberFormat="1">
      <alignment horizontal="center"/>
    </xf>
    <xf borderId="37" fillId="5" fontId="42" numFmtId="168" xfId="0" applyAlignment="1" applyBorder="1" applyFont="1" applyNumberFormat="1">
      <alignment horizontal="center" readingOrder="0"/>
    </xf>
    <xf borderId="41" fillId="5" fontId="42" numFmtId="168" xfId="0" applyAlignment="1" applyBorder="1" applyFont="1" applyNumberFormat="1">
      <alignment horizontal="center" readingOrder="0"/>
    </xf>
    <xf borderId="11" fillId="5" fontId="42" numFmtId="165" xfId="0" applyAlignment="1" applyBorder="1" applyFont="1" applyNumberFormat="1">
      <alignment horizontal="center"/>
    </xf>
    <xf borderId="13" fillId="5" fontId="42" numFmtId="168" xfId="0" applyAlignment="1" applyBorder="1" applyFont="1" applyNumberFormat="1">
      <alignment horizontal="center"/>
    </xf>
    <xf borderId="12" fillId="5" fontId="42" numFmtId="169" xfId="0" applyAlignment="1" applyBorder="1" applyFont="1" applyNumberFormat="1">
      <alignment horizontal="center"/>
    </xf>
    <xf borderId="3" fillId="0" fontId="3" numFmtId="168" xfId="0" applyAlignment="1" applyBorder="1" applyFont="1" applyNumberFormat="1">
      <alignment horizontal="center"/>
    </xf>
    <xf borderId="3" fillId="0" fontId="3" numFmtId="169" xfId="0" applyAlignment="1" applyBorder="1" applyFont="1" applyNumberFormat="1">
      <alignment horizontal="center"/>
    </xf>
    <xf borderId="4" fillId="0" fontId="3" numFmtId="168" xfId="0" applyAlignment="1" applyBorder="1" applyFont="1" applyNumberFormat="1">
      <alignment horizontal="center"/>
    </xf>
    <xf borderId="4" fillId="0" fontId="3" numFmtId="169" xfId="0" applyAlignment="1" applyBorder="1" applyFont="1" applyNumberFormat="1">
      <alignment horizontal="center"/>
    </xf>
    <xf borderId="5" fillId="5" fontId="1" numFmtId="16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left" readingOrder="0"/>
    </xf>
    <xf borderId="5" fillId="0" fontId="3" numFmtId="168" xfId="0" applyAlignment="1" applyBorder="1" applyFont="1" applyNumberFormat="1">
      <alignment horizontal="center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14" fillId="0" fontId="3" numFmtId="0" xfId="0" applyAlignment="1" applyBorder="1" applyFont="1">
      <alignment horizontal="left" readingOrder="0"/>
    </xf>
    <xf borderId="11" fillId="0" fontId="3" numFmtId="0" xfId="0" applyAlignment="1" applyBorder="1" applyFont="1">
      <alignment horizontal="left" readingOrder="0"/>
    </xf>
    <xf borderId="10" fillId="0" fontId="1" numFmtId="0" xfId="0" applyAlignment="1" applyBorder="1" applyFont="1">
      <alignment readingOrder="0"/>
    </xf>
    <xf borderId="10" fillId="0" fontId="1" numFmtId="168" xfId="0" applyAlignment="1" applyBorder="1" applyFont="1" applyNumberFormat="1">
      <alignment horizontal="center"/>
    </xf>
    <xf borderId="4" fillId="0" fontId="1" numFmtId="0" xfId="0" applyAlignment="1" applyBorder="1" applyFont="1">
      <alignment readingOrder="0"/>
    </xf>
    <xf borderId="0" fillId="0" fontId="43" numFmtId="0" xfId="0" applyAlignment="1" applyFont="1">
      <alignment readingOrder="0" vertical="center"/>
    </xf>
    <xf borderId="1" fillId="9" fontId="1" numFmtId="0" xfId="0" applyAlignment="1" applyBorder="1" applyFill="1" applyFont="1">
      <alignment horizontal="center" readingOrder="0" vertical="center"/>
    </xf>
    <xf borderId="5" fillId="9" fontId="1" numFmtId="0" xfId="0" applyAlignment="1" applyBorder="1" applyFont="1">
      <alignment horizontal="right" readingOrder="0" vertical="center"/>
    </xf>
    <xf borderId="10" fillId="9" fontId="1" numFmtId="0" xfId="0" applyAlignment="1" applyBorder="1" applyFont="1">
      <alignment horizontal="right" readingOrder="0" vertical="center"/>
    </xf>
    <xf borderId="10" fillId="0" fontId="1" numFmtId="0" xfId="0" applyAlignment="1" applyBorder="1" applyFont="1">
      <alignment horizontal="right" readingOrder="0" vertical="center"/>
    </xf>
    <xf borderId="0" fillId="0" fontId="1" numFmtId="0" xfId="0" applyAlignment="1" applyFont="1">
      <alignment vertical="center"/>
    </xf>
    <xf borderId="7" fillId="0" fontId="1" numFmtId="0" xfId="0" applyAlignment="1" applyBorder="1" applyFont="1">
      <alignment readingOrder="0" vertical="center"/>
    </xf>
    <xf borderId="5" fillId="0" fontId="44" numFmtId="0" xfId="0" applyAlignment="1" applyBorder="1" applyFont="1">
      <alignment horizontal="center" readingOrder="0" shrinkToFit="0" vertical="center" wrapText="1"/>
    </xf>
    <xf borderId="5" fillId="9" fontId="1" numFmtId="0" xfId="0" applyAlignment="1" applyBorder="1" applyFont="1">
      <alignment horizontal="center" readingOrder="0" vertical="center"/>
    </xf>
    <xf borderId="8" fillId="9" fontId="1" numFmtId="1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readingOrder="0" vertical="center"/>
    </xf>
    <xf borderId="14" fillId="0" fontId="42" numFmtId="0" xfId="0" applyAlignment="1" applyBorder="1" applyFont="1">
      <alignment readingOrder="0" vertical="center"/>
    </xf>
    <xf borderId="3" fillId="9" fontId="3" numFmtId="0" xfId="0" applyAlignment="1" applyBorder="1" applyFont="1">
      <alignment horizontal="center" readingOrder="0" vertical="center"/>
    </xf>
    <xf borderId="15" fillId="9" fontId="3" numFmtId="2" xfId="0" applyAlignment="1" applyBorder="1" applyFont="1" applyNumberFormat="1">
      <alignment horizontal="center" readingOrder="0" vertical="center"/>
    </xf>
    <xf borderId="3" fillId="0" fontId="3" numFmtId="4" xfId="0" applyAlignment="1" applyBorder="1" applyFont="1" applyNumberFormat="1">
      <alignment horizontal="center" readingOrder="0" vertical="center"/>
    </xf>
    <xf borderId="3" fillId="9" fontId="3" numFmtId="4" xfId="0" applyAlignment="1" applyBorder="1" applyFont="1" applyNumberFormat="1">
      <alignment horizontal="center" readingOrder="0" vertical="center"/>
    </xf>
    <xf borderId="0" fillId="0" fontId="3" numFmtId="168" xfId="0" applyAlignment="1" applyFont="1" applyNumberFormat="1">
      <alignment vertical="center"/>
    </xf>
    <xf borderId="11" fillId="0" fontId="42" numFmtId="0" xfId="0" applyAlignment="1" applyBorder="1" applyFont="1">
      <alignment readingOrder="0" vertical="center"/>
    </xf>
    <xf borderId="4" fillId="9" fontId="3" numFmtId="0" xfId="0" applyAlignment="1" applyBorder="1" applyFont="1">
      <alignment horizontal="center" readingOrder="0" vertical="center"/>
    </xf>
    <xf borderId="13" fillId="9" fontId="3" numFmtId="2" xfId="0" applyAlignment="1" applyBorder="1" applyFont="1" applyNumberFormat="1">
      <alignment horizontal="center" readingOrder="0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9" fontId="3" numFmtId="4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readingOrder="0" vertical="center"/>
    </xf>
    <xf borderId="3" fillId="0" fontId="45" numFmtId="0" xfId="0" applyAlignment="1" applyBorder="1" applyFont="1">
      <alignment horizontal="center" readingOrder="0" shrinkToFit="0" vertical="center" wrapText="1"/>
    </xf>
    <xf borderId="3" fillId="9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9" fontId="3" numFmtId="0" xfId="0" applyAlignment="1" applyBorder="1" applyFont="1">
      <alignment horizontal="center" readingOrder="0" vertical="center"/>
    </xf>
    <xf borderId="3" fillId="9" fontId="3" numFmtId="2" xfId="0" applyAlignment="1" applyBorder="1" applyFont="1" applyNumberFormat="1">
      <alignment horizontal="center" readingOrder="0" vertical="center"/>
    </xf>
    <xf borderId="4" fillId="9" fontId="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5" fillId="0" fontId="45" numFmtId="0" xfId="0" applyAlignment="1" applyBorder="1" applyFont="1">
      <alignment horizontal="center" readingOrder="0" shrinkToFit="0" vertical="center" wrapText="1"/>
    </xf>
    <xf borderId="5" fillId="9" fontId="1" numFmtId="2" xfId="0" applyAlignment="1" applyBorder="1" applyFont="1" applyNumberFormat="1">
      <alignment horizontal="center" readingOrder="0" vertical="center"/>
    </xf>
    <xf borderId="5" fillId="0" fontId="1" numFmtId="2" xfId="0" applyAlignment="1" applyBorder="1" applyFont="1" applyNumberFormat="1">
      <alignment horizontal="center" readingOrder="0" vertical="center"/>
    </xf>
    <xf borderId="4" fillId="9" fontId="3" numFmtId="2" xfId="0" applyAlignment="1" applyBorder="1" applyFont="1" applyNumberFormat="1">
      <alignment horizontal="center" readingOrder="0" vertical="center"/>
    </xf>
    <xf borderId="5" fillId="0" fontId="44" numFmtId="0" xfId="0" applyAlignment="1" applyBorder="1" applyFont="1">
      <alignment horizontal="center" readingOrder="0" shrinkToFit="0" vertical="center" wrapText="1"/>
    </xf>
    <xf borderId="14" fillId="0" fontId="3" numFmtId="2" xfId="0" applyAlignment="1" applyBorder="1" applyFont="1" applyNumberFormat="1">
      <alignment horizontal="center" readingOrder="0" vertical="center"/>
    </xf>
    <xf borderId="11" fillId="0" fontId="3" numFmtId="2" xfId="0" applyAlignment="1" applyBorder="1" applyFont="1" applyNumberFormat="1">
      <alignment horizontal="center" readingOrder="0" vertical="center"/>
    </xf>
    <xf borderId="10" fillId="9" fontId="1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vertical="center"/>
    </xf>
    <xf borderId="5" fillId="0" fontId="3" numFmtId="1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readingOrder="0" vertical="center"/>
    </xf>
    <xf borderId="0" fillId="0" fontId="26" numFmtId="0" xfId="0" applyAlignment="1" applyFont="1">
      <alignment vertical="center"/>
    </xf>
    <xf borderId="3" fillId="0" fontId="3" numFmtId="0" xfId="0" applyAlignment="1" applyBorder="1" applyFont="1">
      <alignment horizontal="left" readingOrder="0" vertical="center"/>
    </xf>
    <xf borderId="0" fillId="0" fontId="3" numFmtId="3" xfId="0" applyAlignment="1" applyFont="1" applyNumberFormat="1">
      <alignment vertical="center"/>
    </xf>
    <xf borderId="4" fillId="0" fontId="3" numFmtId="3" xfId="0" applyAlignment="1" applyBorder="1" applyFont="1" applyNumberFormat="1">
      <alignment horizontal="left" readingOrder="0" vertical="center"/>
    </xf>
    <xf borderId="4" fillId="0" fontId="3" numFmtId="3" xfId="0" applyAlignment="1" applyBorder="1" applyFont="1" applyNumberFormat="1">
      <alignment horizontal="center" readingOrder="0" vertical="center"/>
    </xf>
    <xf borderId="0" fillId="0" fontId="8" numFmtId="3" xfId="0" applyAlignment="1" applyFont="1" applyNumberFormat="1">
      <alignment vertical="center"/>
    </xf>
    <xf borderId="7" fillId="5" fontId="1" numFmtId="164" xfId="0" applyAlignment="1" applyBorder="1" applyFont="1" applyNumberFormat="1">
      <alignment horizontal="center" readingOrder="0" vertical="center"/>
    </xf>
    <xf borderId="14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5" fillId="0" fontId="3" numFmtId="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4" fillId="0" fontId="3" numFmtId="0" xfId="0" applyAlignment="1" applyBorder="1" applyFont="1">
      <alignment horizontal="center" readingOrder="0" vertical="center"/>
    </xf>
    <xf borderId="3" fillId="0" fontId="3" numFmtId="4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horizontal="center" vertical="center"/>
    </xf>
    <xf borderId="14" fillId="0" fontId="3" numFmtId="169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readingOrder="0" vertical="center"/>
    </xf>
    <xf borderId="4" fillId="0" fontId="3" numFmtId="4" xfId="0" applyAlignment="1" applyBorder="1" applyFont="1" applyNumberFormat="1">
      <alignment horizontal="center" vertical="center"/>
    </xf>
    <xf borderId="4" fillId="0" fontId="3" numFmtId="165" xfId="0" applyAlignment="1" applyBorder="1" applyFont="1" applyNumberFormat="1">
      <alignment horizontal="center" vertical="center"/>
    </xf>
    <xf borderId="11" fillId="0" fontId="3" numFmtId="169" xfId="0" applyAlignment="1" applyBorder="1" applyFont="1" applyNumberFormat="1">
      <alignment horizontal="center" vertical="center"/>
    </xf>
    <xf borderId="7" fillId="9" fontId="3" numFmtId="0" xfId="0" applyAlignment="1" applyBorder="1" applyFont="1">
      <alignment horizontal="center" readingOrder="0" vertical="center"/>
    </xf>
    <xf borderId="10" fillId="9" fontId="3" numFmtId="4" xfId="0" applyAlignment="1" applyBorder="1" applyFont="1" applyNumberFormat="1">
      <alignment horizontal="center" readingOrder="0" vertical="center"/>
    </xf>
    <xf borderId="5" fillId="9" fontId="3" numFmtId="4" xfId="0" applyAlignment="1" applyBorder="1" applyFont="1" applyNumberFormat="1">
      <alignment horizontal="center" readingOrder="0" vertical="center"/>
    </xf>
    <xf borderId="10" fillId="9" fontId="3" numFmtId="0" xfId="0" applyAlignment="1" applyBorder="1" applyFont="1">
      <alignment horizontal="center" readingOrder="0" vertical="center"/>
    </xf>
    <xf borderId="10" fillId="9" fontId="3" numFmtId="169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readingOrder="0" vertical="center"/>
    </xf>
    <xf borderId="5" fillId="0" fontId="3" numFmtId="2" xfId="0" applyAlignment="1" applyBorder="1" applyFont="1" applyNumberFormat="1">
      <alignment horizontal="center" readingOrder="0" vertical="center"/>
    </xf>
    <xf borderId="5" fillId="0" fontId="3" numFmtId="2" xfId="0" applyAlignment="1" applyBorder="1" applyFont="1" applyNumberFormat="1">
      <alignment horizontal="center" vertical="center"/>
    </xf>
    <xf borderId="7" fillId="0" fontId="3" numFmtId="2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readingOrder="0" vertical="center"/>
    </xf>
    <xf borderId="3" fillId="0" fontId="3" numFmtId="2" xfId="0" applyAlignment="1" applyBorder="1" applyFont="1" applyNumberFormat="1">
      <alignment horizontal="center" vertical="center"/>
    </xf>
    <xf borderId="14" fillId="0" fontId="3" numFmtId="2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horizontal="right" readingOrder="0" vertical="center"/>
    </xf>
    <xf borderId="10" fillId="0" fontId="3" numFmtId="2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7" fillId="0" fontId="44" numFmtId="0" xfId="0" applyAlignment="1" applyBorder="1" applyFont="1">
      <alignment horizontal="center" readingOrder="0" shrinkToFit="0" vertical="center" wrapText="1"/>
    </xf>
    <xf borderId="5" fillId="0" fontId="1" numFmtId="1" xfId="0" applyAlignment="1" applyBorder="1" applyFont="1" applyNumberFormat="1">
      <alignment horizontal="center" readingOrder="0" vertical="center"/>
    </xf>
    <xf borderId="14" fillId="0" fontId="2" numFmtId="0" xfId="0" applyBorder="1" applyFont="1"/>
    <xf borderId="11" fillId="0" fontId="2" numFmtId="0" xfId="0" applyBorder="1" applyFont="1"/>
    <xf borderId="5" fillId="0" fontId="1" numFmtId="4" xfId="0" applyAlignment="1" applyBorder="1" applyFont="1" applyNumberFormat="1">
      <alignment horizontal="center" readingOrder="0" vertical="center"/>
    </xf>
    <xf borderId="4" fillId="0" fontId="3" numFmtId="1" xfId="0" applyAlignment="1" applyBorder="1" applyFont="1" applyNumberFormat="1">
      <alignment horizontal="center" readingOrder="0" vertical="center"/>
    </xf>
    <xf borderId="5" fillId="9" fontId="1" numFmtId="1" xfId="0" applyAlignment="1" applyBorder="1" applyFont="1" applyNumberFormat="1">
      <alignment horizontal="center" readingOrder="0" vertical="center"/>
    </xf>
    <xf borderId="3" fillId="9" fontId="3" numFmtId="1" xfId="0" applyAlignment="1" applyBorder="1" applyFont="1" applyNumberFormat="1">
      <alignment horizontal="center" readingOrder="0" vertical="center"/>
    </xf>
    <xf borderId="4" fillId="9" fontId="3" numFmtId="1" xfId="0" applyAlignment="1" applyBorder="1" applyFont="1" applyNumberForma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1" fillId="9" fontId="1" numFmtId="4" xfId="0" applyAlignment="1" applyBorder="1" applyFont="1" applyNumberForma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1" fillId="9" fontId="3" numFmtId="4" xfId="0" applyAlignment="1" applyBorder="1" applyFont="1" applyNumberFormat="1">
      <alignment horizontal="center" readingOrder="0"/>
    </xf>
    <xf borderId="10" fillId="9" fontId="3" numFmtId="0" xfId="0" applyAlignment="1" applyBorder="1" applyFont="1">
      <alignment horizontal="center" readingOrder="0"/>
    </xf>
    <xf borderId="1" fillId="0" fontId="3" numFmtId="4" xfId="0" applyAlignment="1" applyBorder="1" applyFont="1" applyNumberFormat="1">
      <alignment horizontal="center" readingOrder="0"/>
    </xf>
    <xf borderId="5" fillId="9" fontId="3" numFmtId="0" xfId="0" applyAlignment="1" applyBorder="1" applyFont="1">
      <alignment horizontal="center" readingOrder="0"/>
    </xf>
    <xf borderId="42" fillId="9" fontId="42" numFmtId="4" xfId="0" applyAlignment="1" applyBorder="1" applyFont="1" applyNumberFormat="1">
      <alignment horizontal="center" readingOrder="0"/>
    </xf>
    <xf borderId="43" fillId="9" fontId="42" numFmtId="164" xfId="0" applyAlignment="1" applyBorder="1" applyFont="1" applyNumberFormat="1">
      <alignment horizontal="center" readingOrder="0"/>
    </xf>
    <xf borderId="42" fillId="0" fontId="42" numFmtId="3" xfId="0" applyAlignment="1" applyBorder="1" applyFont="1" applyNumberFormat="1">
      <alignment horizontal="center" readingOrder="0"/>
    </xf>
    <xf borderId="5" fillId="0" fontId="42" numFmtId="164" xfId="0" applyAlignment="1" applyBorder="1" applyFont="1" applyNumberFormat="1">
      <alignment horizontal="center" readingOrder="0"/>
    </xf>
    <xf borderId="8" fillId="0" fontId="42" numFmtId="164" xfId="0" applyAlignment="1" applyBorder="1" applyFont="1" applyNumberFormat="1">
      <alignment horizontal="center" readingOrder="0"/>
    </xf>
    <xf borderId="42" fillId="9" fontId="42" numFmtId="3" xfId="0" applyAlignment="1" applyBorder="1" applyFont="1" applyNumberFormat="1">
      <alignment horizontal="center" readingOrder="0"/>
    </xf>
    <xf borderId="43" fillId="9" fontId="42" numFmtId="3" xfId="0" applyAlignment="1" applyBorder="1" applyFont="1" applyNumberFormat="1">
      <alignment horizontal="center" readingOrder="0"/>
    </xf>
    <xf borderId="44" fillId="9" fontId="42" numFmtId="164" xfId="0" applyAlignment="1" applyBorder="1" applyFont="1" applyNumberFormat="1">
      <alignment horizontal="center" readingOrder="0"/>
    </xf>
    <xf borderId="44" fillId="0" fontId="42" numFmtId="164" xfId="0" applyAlignment="1" applyBorder="1" applyFont="1" applyNumberFormat="1">
      <alignment horizontal="center" readingOrder="0"/>
    </xf>
    <xf borderId="45" fillId="9" fontId="42" numFmtId="4" xfId="0" applyAlignment="1" applyBorder="1" applyFont="1" applyNumberFormat="1">
      <alignment horizontal="center" readingOrder="0"/>
    </xf>
    <xf borderId="3" fillId="0" fontId="42" numFmtId="164" xfId="0" applyAlignment="1" applyBorder="1" applyFont="1" applyNumberFormat="1">
      <alignment horizontal="center" readingOrder="0"/>
    </xf>
    <xf borderId="15" fillId="0" fontId="42" numFmtId="164" xfId="0" applyAlignment="1" applyBorder="1" applyFont="1" applyNumberFormat="1">
      <alignment horizontal="center" readingOrder="0"/>
    </xf>
    <xf borderId="46" fillId="9" fontId="42" numFmtId="3" xfId="0" applyAlignment="1" applyBorder="1" applyFont="1" applyNumberFormat="1">
      <alignment horizontal="center" readingOrder="0"/>
    </xf>
    <xf borderId="45" fillId="0" fontId="42" numFmtId="3" xfId="0" applyAlignment="1" applyBorder="1" applyFont="1" applyNumberFormat="1">
      <alignment horizontal="center" readingOrder="0"/>
    </xf>
    <xf borderId="45" fillId="9" fontId="42" numFmtId="3" xfId="0" applyAlignment="1" applyBorder="1" applyFont="1" applyNumberFormat="1">
      <alignment horizontal="center" readingOrder="0"/>
    </xf>
    <xf borderId="47" fillId="0" fontId="42" numFmtId="164" xfId="0" applyAlignment="1" applyBorder="1" applyFont="1" applyNumberFormat="1">
      <alignment horizontal="center" readingOrder="0"/>
    </xf>
    <xf borderId="45" fillId="9" fontId="42" numFmtId="3" xfId="0" applyAlignment="1" applyBorder="1" applyFont="1" applyNumberFormat="1">
      <alignment horizontal="center"/>
    </xf>
    <xf borderId="45" fillId="0" fontId="42" numFmtId="3" xfId="0" applyAlignment="1" applyBorder="1" applyFont="1" applyNumberFormat="1">
      <alignment horizontal="center"/>
    </xf>
    <xf borderId="48" fillId="9" fontId="42" numFmtId="3" xfId="0" applyAlignment="1" applyBorder="1" applyFont="1" applyNumberFormat="1">
      <alignment horizontal="center"/>
    </xf>
    <xf borderId="4" fillId="9" fontId="42" numFmtId="164" xfId="0" applyAlignment="1" applyBorder="1" applyFont="1" applyNumberFormat="1">
      <alignment horizontal="center" readingOrder="0"/>
    </xf>
    <xf borderId="48" fillId="0" fontId="42" numFmtId="3" xfId="0" applyAlignment="1" applyBorder="1" applyFont="1" applyNumberFormat="1">
      <alignment horizontal="center"/>
    </xf>
    <xf borderId="4" fillId="0" fontId="42" numFmtId="164" xfId="0" applyAlignment="1" applyBorder="1" applyFont="1" applyNumberFormat="1">
      <alignment horizontal="center" readingOrder="0"/>
    </xf>
    <xf borderId="10" fillId="0" fontId="1" numFmtId="164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18" numFmtId="0" xfId="0" applyAlignment="1" applyFont="1">
      <alignment readingOrder="0"/>
    </xf>
    <xf borderId="0" fillId="0" fontId="3" numFmtId="1" xfId="0" applyFont="1" applyNumberFormat="1"/>
    <xf borderId="0" fillId="0" fontId="3" numFmtId="164" xfId="0" applyAlignment="1" applyFont="1" applyNumberFormat="1">
      <alignment horizontal="center"/>
    </xf>
    <xf borderId="10" fillId="0" fontId="3" numFmtId="2" xfId="0" applyAlignment="1" applyBorder="1" applyFont="1" applyNumberFormat="1">
      <alignment horizontal="center" readingOrder="0"/>
    </xf>
    <xf borderId="10" fillId="5" fontId="1" numFmtId="2" xfId="0" applyAlignment="1" applyBorder="1" applyFont="1" applyNumberFormat="1">
      <alignment horizontal="center" readingOrder="0"/>
    </xf>
    <xf borderId="10" fillId="5" fontId="1" numFmtId="2" xfId="0" applyAlignment="1" applyBorder="1" applyFont="1" applyNumberFormat="1">
      <alignment horizontal="center"/>
    </xf>
    <xf borderId="15" fillId="0" fontId="3" numFmtId="10" xfId="0" applyAlignment="1" applyBorder="1" applyFont="1" applyNumberFormat="1">
      <alignment horizontal="center"/>
    </xf>
    <xf borderId="3" fillId="0" fontId="3" numFmtId="10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readingOrder="0"/>
    </xf>
    <xf borderId="4" fillId="0" fontId="3" numFmtId="10" xfId="0" applyAlignment="1" applyBorder="1" applyFont="1" applyNumberFormat="1">
      <alignment horizontal="center" readingOrder="0"/>
    </xf>
    <xf borderId="0" fillId="0" fontId="28" numFmtId="0" xfId="0" applyAlignment="1" applyFont="1">
      <alignment vertical="center"/>
    </xf>
    <xf borderId="0" fillId="0" fontId="46" numFmtId="0" xfId="0" applyAlignment="1" applyFont="1">
      <alignment vertical="center"/>
    </xf>
    <xf borderId="0" fillId="0" fontId="47" numFmtId="0" xfId="0" applyAlignment="1" applyFont="1">
      <alignment vertical="center"/>
    </xf>
    <xf borderId="10" fillId="8" fontId="1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readingOrder="0" shrinkToFit="0" vertical="center" wrapText="1"/>
    </xf>
    <xf borderId="0" fillId="0" fontId="28" numFmtId="4" xfId="0" applyAlignment="1" applyFont="1" applyNumberFormat="1">
      <alignment vertical="center"/>
    </xf>
    <xf borderId="0" fillId="0" fontId="28" numFmtId="170" xfId="0" applyAlignment="1" applyFont="1" applyNumberFormat="1">
      <alignment vertical="center"/>
    </xf>
    <xf borderId="3" fillId="0" fontId="3" numFmtId="1" xfId="0" applyAlignment="1" applyBorder="1" applyFont="1" applyNumberFormat="1">
      <alignment horizontal="center" vertical="center"/>
    </xf>
    <xf borderId="7" fillId="0" fontId="3" numFmtId="10" xfId="0" applyAlignment="1" applyBorder="1" applyFont="1" applyNumberFormat="1">
      <alignment horizontal="center" vertical="center"/>
    </xf>
    <xf borderId="0" fillId="0" fontId="48" numFmtId="171" xfId="0" applyFont="1" applyNumberFormat="1"/>
    <xf borderId="3" fillId="0" fontId="3" numFmtId="1" xfId="0" applyAlignment="1" applyBorder="1" applyFont="1" applyNumberFormat="1">
      <alignment horizontal="center" readingOrder="0"/>
    </xf>
    <xf borderId="14" fillId="0" fontId="3" numFmtId="10" xfId="0" applyAlignment="1" applyBorder="1" applyFont="1" applyNumberFormat="1">
      <alignment horizontal="center" vertical="center"/>
    </xf>
    <xf borderId="4" fillId="0" fontId="3" numFmtId="1" xfId="0" applyAlignment="1" applyBorder="1" applyFont="1" applyNumberFormat="1">
      <alignment horizontal="center" readingOrder="0"/>
    </xf>
    <xf borderId="11" fillId="0" fontId="3" numFmtId="10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readingOrder="0"/>
    </xf>
    <xf borderId="0" fillId="0" fontId="3" numFmtId="1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49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vertical="center"/>
    </xf>
    <xf borderId="7" fillId="0" fontId="3" numFmtId="164" xfId="0" applyAlignment="1" applyBorder="1" applyFont="1" applyNumberForma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14" fillId="0" fontId="3" numFmtId="164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72" xfId="0" applyAlignment="1" applyFont="1" applyNumberFormat="1">
      <alignment horizontal="center" vertical="center"/>
    </xf>
    <xf borderId="0" fillId="0" fontId="3" numFmtId="173" xfId="0" applyAlignment="1" applyFont="1" applyNumberFormat="1">
      <alignment horizontal="center" vertical="center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bottom"/>
    </xf>
    <xf borderId="3" fillId="0" fontId="3" numFmtId="0" xfId="0" applyAlignment="1" applyBorder="1" applyFont="1">
      <alignment horizontal="center" shrinkToFit="0" vertical="center" wrapText="1"/>
    </xf>
    <xf borderId="0" fillId="0" fontId="3" numFmtId="174" xfId="0" applyAlignment="1" applyFont="1" applyNumberFormat="1">
      <alignment horizontal="center"/>
    </xf>
    <xf borderId="0" fillId="0" fontId="12" numFmtId="0" xfId="0" applyAlignment="1" applyFont="1">
      <alignment vertical="center"/>
    </xf>
    <xf borderId="10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6" fillId="10" fontId="3" numFmtId="175" xfId="0" applyAlignment="1" applyBorder="1" applyFill="1" applyFont="1" applyNumberFormat="1">
      <alignment horizontal="center" vertical="center"/>
    </xf>
    <xf borderId="0" fillId="0" fontId="28" numFmtId="0" xfId="0" applyAlignment="1" applyFont="1">
      <alignment horizontal="center" vertical="center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30" numFmtId="0" xfId="0" applyAlignment="1" applyFont="1">
      <alignment vertical="center"/>
    </xf>
    <xf borderId="3" fillId="0" fontId="3" numFmtId="1" xfId="0" applyAlignment="1" applyBorder="1" applyFont="1" applyNumberFormat="1">
      <alignment horizontal="center" shrinkToFit="0" vertical="center" wrapText="1"/>
    </xf>
    <xf borderId="0" fillId="0" fontId="3" numFmtId="174" xfId="0" applyAlignment="1" applyFont="1" applyNumberFormat="1">
      <alignment horizontal="center" vertical="bottom"/>
    </xf>
    <xf borderId="0" fillId="0" fontId="28" numFmtId="9" xfId="0" applyAlignment="1" applyFont="1" applyNumberFormat="1">
      <alignment horizontal="center" vertical="center"/>
    </xf>
    <xf borderId="0" fillId="0" fontId="28" numFmtId="3" xfId="0" applyAlignment="1" applyFont="1" applyNumberFormat="1">
      <alignment horizontal="center" vertical="center"/>
    </xf>
    <xf borderId="3" fillId="11" fontId="50" numFmtId="1" xfId="0" applyAlignment="1" applyBorder="1" applyFill="1" applyFont="1" applyNumberFormat="1">
      <alignment horizontal="center" shrinkToFit="0" vertical="center" wrapText="1"/>
    </xf>
    <xf borderId="4" fillId="11" fontId="50" numFmtId="1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readingOrder="0" shrinkToFit="0" wrapText="1"/>
    </xf>
    <xf borderId="0" fillId="0" fontId="1" numFmtId="1" xfId="0" applyAlignment="1" applyFont="1" applyNumberFormat="1">
      <alignment horizontal="center" vertical="bottom"/>
    </xf>
    <xf borderId="3" fillId="0" fontId="3" numFmtId="168" xfId="0" applyAlignment="1" applyBorder="1" applyFont="1" applyNumberFormat="1">
      <alignment horizontal="center" readingOrder="0" shrinkToFit="0" wrapText="1"/>
    </xf>
    <xf borderId="0" fillId="0" fontId="3" numFmtId="168" xfId="0" applyAlignment="1" applyFont="1" applyNumberFormat="1">
      <alignment horizontal="center" readingOrder="0" shrinkToFit="0" wrapText="1"/>
    </xf>
    <xf borderId="3" fillId="0" fontId="3" numFmtId="10" xfId="0" applyAlignment="1" applyBorder="1" applyFont="1" applyNumberFormat="1">
      <alignment horizontal="center" readingOrder="0"/>
    </xf>
    <xf borderId="3" fillId="0" fontId="3" numFmtId="10" xfId="0" applyAlignment="1" applyBorder="1" applyFont="1" applyNumberFormat="1">
      <alignment horizontal="center" readingOrder="0" vertical="bottom"/>
    </xf>
    <xf borderId="4" fillId="0" fontId="3" numFmtId="168" xfId="0" applyAlignment="1" applyBorder="1" applyFont="1" applyNumberFormat="1">
      <alignment horizontal="center" readingOrder="0" shrinkToFit="0" wrapText="1"/>
    </xf>
    <xf borderId="0" fillId="0" fontId="8" numFmtId="10" xfId="0" applyAlignment="1" applyFont="1" applyNumberFormat="1">
      <alignment readingOrder="0"/>
    </xf>
    <xf borderId="0" fillId="0" fontId="3" numFmtId="0" xfId="0" applyAlignment="1" applyFont="1">
      <alignment shrinkToFit="0" vertical="center" wrapText="1"/>
    </xf>
    <xf borderId="10" fillId="0" fontId="1" numFmtId="1" xfId="0" applyAlignment="1" applyBorder="1" applyFont="1" applyNumberFormat="1">
      <alignment horizontal="center" readingOrder="0" shrinkToFit="0" vertical="center" wrapText="1"/>
    </xf>
    <xf borderId="3" fillId="0" fontId="3" numFmtId="1" xfId="0" applyAlignment="1" applyBorder="1" applyFont="1" applyNumberFormat="1">
      <alignment horizontal="center" readingOrder="0" shrinkToFit="0" vertical="center" wrapText="1"/>
    </xf>
    <xf borderId="0" fillId="0" fontId="3" numFmtId="10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horizontal="center" vertical="bottom"/>
    </xf>
    <xf borderId="4" fillId="0" fontId="3" numFmtId="0" xfId="0" applyAlignment="1" applyBorder="1" applyFont="1">
      <alignment shrinkToFit="0" vertical="center" wrapText="1"/>
    </xf>
    <xf borderId="4" fillId="0" fontId="3" numFmtId="1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shrinkToFit="0" vertical="center" wrapText="1"/>
    </xf>
    <xf borderId="10" fillId="11" fontId="50" numFmtId="164" xfId="0" applyAlignment="1" applyBorder="1" applyFont="1" applyNumberFormat="1">
      <alignment horizontal="center" shrinkToFit="0" vertical="center" wrapText="1"/>
    </xf>
    <xf borderId="0" fillId="0" fontId="3" numFmtId="2" xfId="0" applyAlignment="1" applyFont="1" applyNumberFormat="1">
      <alignment horizontal="center" vertical="bottom"/>
    </xf>
    <xf borderId="0" fillId="0" fontId="48" numFmtId="1" xfId="0" applyFont="1" applyNumberFormat="1"/>
    <xf borderId="0" fillId="0" fontId="28" numFmtId="0" xfId="0" applyFont="1"/>
    <xf borderId="0" fillId="0" fontId="51" numFmtId="0" xfId="0" applyAlignment="1" applyFont="1">
      <alignment horizontal="center"/>
    </xf>
    <xf borderId="0" fillId="0" fontId="51" numFmtId="0" xfId="0" applyFont="1"/>
    <xf borderId="0" fillId="0" fontId="28" numFmtId="164" xfId="0" applyAlignment="1" applyFont="1" applyNumberFormat="1">
      <alignment horizontal="center"/>
    </xf>
    <xf borderId="5" fillId="0" fontId="3" numFmtId="0" xfId="0" applyAlignment="1" applyBorder="1" applyFont="1">
      <alignment shrinkToFit="0" wrapText="1"/>
    </xf>
    <xf borderId="0" fillId="0" fontId="28" numFmtId="164" xfId="0" applyAlignment="1" applyFont="1" applyNumberFormat="1">
      <alignment horizontal="center" readingOrder="0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0" fillId="11" fontId="50" numFmtId="164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0" fillId="0" fontId="1" numFmtId="1" xfId="0" applyAlignment="1" applyBorder="1" applyFont="1" applyNumberFormat="1">
      <alignment horizontal="center" shrinkToFit="0" vertical="center" wrapText="1"/>
    </xf>
    <xf borderId="0" fillId="0" fontId="28" numFmtId="1" xfId="0" applyAlignment="1" applyFont="1" applyNumberFormat="1">
      <alignment vertical="center"/>
    </xf>
    <xf borderId="0" fillId="0" fontId="28" numFmtId="3" xfId="0" applyAlignment="1" applyFont="1" applyNumberFormat="1">
      <alignment vertical="center"/>
    </xf>
    <xf borderId="0" fillId="0" fontId="22" numFmtId="0" xfId="0" applyAlignment="1" applyFont="1">
      <alignment vertical="center"/>
    </xf>
    <xf borderId="0" fillId="0" fontId="3" numFmtId="176" xfId="0" applyAlignment="1" applyFont="1" applyNumberFormat="1">
      <alignment vertical="center"/>
    </xf>
    <xf borderId="0" fillId="0" fontId="51" numFmtId="0" xfId="0" applyAlignment="1" applyFont="1">
      <alignment vertical="center"/>
    </xf>
    <xf borderId="0" fillId="0" fontId="51" numFmtId="176" xfId="0" applyAlignment="1" applyFont="1" applyNumberFormat="1">
      <alignment vertical="center"/>
    </xf>
    <xf borderId="10" fillId="0" fontId="1" numFmtId="17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center" vertical="center"/>
    </xf>
    <xf borderId="10" fillId="0" fontId="3" numFmtId="164" xfId="0" applyAlignment="1" applyBorder="1" applyFont="1" applyNumberFormat="1">
      <alignment horizontal="center" vertical="center"/>
    </xf>
    <xf borderId="0" fillId="0" fontId="48" numFmtId="164" xfId="0" applyAlignment="1" applyFont="1" applyNumberFormat="1">
      <alignment horizontal="center"/>
    </xf>
    <xf borderId="0" fillId="0" fontId="48" numFmtId="164" xfId="0" applyAlignment="1" applyFont="1" applyNumberFormat="1">
      <alignment horizontal="center" readingOrder="0"/>
    </xf>
    <xf borderId="7" fillId="0" fontId="1" numFmtId="0" xfId="0" applyAlignment="1" applyBorder="1" applyFont="1">
      <alignment vertical="center"/>
    </xf>
    <xf borderId="5" fillId="0" fontId="51" numFmtId="164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vertical="center"/>
    </xf>
    <xf borderId="6" fillId="0" fontId="48" numFmtId="0" xfId="0" applyBorder="1" applyFont="1"/>
    <xf borderId="6" fillId="0" fontId="48" numFmtId="164" xfId="0" applyAlignment="1" applyBorder="1" applyFont="1" applyNumberFormat="1">
      <alignment horizontal="center"/>
    </xf>
    <xf borderId="14" fillId="0" fontId="1" numFmtId="164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vertical="center"/>
    </xf>
    <xf borderId="0" fillId="0" fontId="48" numFmtId="171" xfId="0" applyAlignment="1" applyFont="1" applyNumberFormat="1">
      <alignment horizontal="center"/>
    </xf>
    <xf borderId="5" fillId="8" fontId="1" numFmtId="0" xfId="0" applyAlignment="1" applyBorder="1" applyFont="1">
      <alignment horizontal="center" vertical="bottom"/>
    </xf>
    <xf borderId="0" fillId="0" fontId="48" numFmtId="0" xfId="0" applyAlignment="1" applyFont="1">
      <alignment horizontal="center"/>
    </xf>
    <xf borderId="0" fillId="0" fontId="51" numFmtId="0" xfId="0" applyAlignment="1" applyFont="1">
      <alignment horizontal="center" vertical="center"/>
    </xf>
    <xf borderId="5" fillId="0" fontId="3" numFmtId="171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vertical="center"/>
    </xf>
    <xf borderId="0" fillId="0" fontId="28" numFmtId="2" xfId="0" applyAlignment="1" applyFont="1" applyNumberFormat="1">
      <alignment horizontal="center" vertical="center"/>
    </xf>
    <xf borderId="3" fillId="0" fontId="3" numFmtId="171" xfId="0" applyAlignment="1" applyBorder="1" applyFont="1" applyNumberFormat="1">
      <alignment horizontal="center" vertical="center"/>
    </xf>
    <xf borderId="3" fillId="0" fontId="40" numFmtId="1" xfId="0" applyAlignment="1" applyBorder="1" applyFont="1" applyNumberFormat="1">
      <alignment horizontal="center" vertical="center"/>
    </xf>
    <xf borderId="0" fillId="0" fontId="28" numFmtId="164" xfId="0" applyAlignment="1" applyFont="1" applyNumberFormat="1">
      <alignment horizontal="center" vertical="center"/>
    </xf>
    <xf borderId="3" fillId="0" fontId="3" numFmtId="171" xfId="0" applyAlignment="1" applyBorder="1" applyFont="1" applyNumberFormat="1">
      <alignment horizontal="center"/>
    </xf>
    <xf borderId="4" fillId="0" fontId="3" numFmtId="171" xfId="0" applyAlignment="1" applyBorder="1" applyFont="1" applyNumberFormat="1">
      <alignment horizontal="center"/>
    </xf>
    <xf borderId="0" fillId="0" fontId="15" numFmtId="0" xfId="0" applyAlignment="1" applyFont="1">
      <alignment vertical="center"/>
    </xf>
    <xf borderId="5" fillId="8" fontId="41" numFmtId="0" xfId="0" applyAlignment="1" applyBorder="1" applyFont="1">
      <alignment horizontal="center" shrinkToFit="0" vertical="center" wrapText="0"/>
    </xf>
    <xf borderId="1" fillId="8" fontId="1" numFmtId="0" xfId="0" applyAlignment="1" applyBorder="1" applyFont="1">
      <alignment horizontal="center" vertical="center"/>
    </xf>
    <xf borderId="5" fillId="0" fontId="40" numFmtId="0" xfId="0" applyAlignment="1" applyBorder="1" applyFont="1">
      <alignment shrinkToFit="0" vertical="center" wrapText="0"/>
    </xf>
    <xf borderId="0" fillId="0" fontId="3" numFmtId="9" xfId="0" applyAlignment="1" applyFont="1" applyNumberFormat="1">
      <alignment horizontal="center" vertical="center"/>
    </xf>
    <xf borderId="5" fillId="0" fontId="3" numFmtId="9" xfId="0" applyAlignment="1" applyBorder="1" applyFont="1" applyNumberFormat="1">
      <alignment horizontal="center" vertical="center"/>
    </xf>
    <xf borderId="3" fillId="0" fontId="40" numFmtId="0" xfId="0" applyAlignment="1" applyBorder="1" applyFont="1">
      <alignment shrinkToFit="0" vertical="center" wrapText="0"/>
    </xf>
    <xf borderId="3" fillId="0" fontId="3" numFmtId="9" xfId="0" applyAlignment="1" applyBorder="1" applyFont="1" applyNumberFormat="1">
      <alignment horizontal="center" vertical="center"/>
    </xf>
    <xf borderId="12" fillId="0" fontId="3" numFmtId="9" xfId="0" applyAlignment="1" applyBorder="1" applyFont="1" applyNumberFormat="1">
      <alignment horizontal="center" vertical="center"/>
    </xf>
    <xf borderId="4" fillId="0" fontId="3" numFmtId="9" xfId="0" applyAlignment="1" applyBorder="1" applyFont="1" applyNumberFormat="1">
      <alignment horizontal="center" vertical="center"/>
    </xf>
    <xf borderId="10" fillId="0" fontId="51" numFmtId="0" xfId="0" applyAlignment="1" applyBorder="1" applyFont="1">
      <alignment horizontal="center" vertical="center"/>
    </xf>
    <xf borderId="5" fillId="0" fontId="52" numFmtId="0" xfId="0" applyAlignment="1" applyBorder="1" applyFont="1">
      <alignment vertical="center"/>
    </xf>
    <xf borderId="13" fillId="0" fontId="1" numFmtId="9" xfId="0" applyAlignment="1" applyBorder="1" applyFont="1" applyNumberFormat="1">
      <alignment horizontal="center" vertical="center"/>
    </xf>
    <xf borderId="0" fillId="0" fontId="3" numFmtId="10" xfId="0" applyAlignment="1" applyFont="1" applyNumberFormat="1">
      <alignment vertical="center"/>
    </xf>
    <xf borderId="10" fillId="0" fontId="1" numFmtId="9" xfId="0" applyAlignment="1" applyBorder="1" applyFont="1" applyNumberFormat="1">
      <alignment horizontal="center" vertical="center"/>
    </xf>
    <xf borderId="0" fillId="0" fontId="5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7" fillId="8" fontId="40" numFmtId="0" xfId="0" applyAlignment="1" applyBorder="1" applyFont="1">
      <alignment shrinkToFit="0" vertical="center" wrapText="0"/>
    </xf>
    <xf borderId="4" fillId="0" fontId="41" numFmtId="0" xfId="0" applyAlignment="1" applyBorder="1" applyFont="1">
      <alignment shrinkToFit="0" vertical="center" wrapText="0"/>
    </xf>
    <xf borderId="0" fillId="0" fontId="19" numFmtId="0" xfId="0" applyAlignment="1" applyFont="1">
      <alignment vertical="center"/>
    </xf>
    <xf borderId="5" fillId="8" fontId="1" numFmtId="0" xfId="0" applyAlignment="1" applyBorder="1" applyFont="1">
      <alignment horizontal="center" shrinkToFit="0" vertical="center" wrapText="1"/>
    </xf>
    <xf borderId="8" fillId="8" fontId="1" numFmtId="0" xfId="0" applyAlignment="1" applyBorder="1" applyFont="1">
      <alignment horizontal="center" shrinkToFit="0" vertical="center" wrapText="1"/>
    </xf>
    <xf borderId="7" fillId="12" fontId="32" numFmtId="0" xfId="0" applyAlignment="1" applyBorder="1" applyFill="1" applyFont="1">
      <alignment horizontal="center" readingOrder="0" vertical="center"/>
    </xf>
    <xf borderId="7" fillId="12" fontId="40" numFmtId="0" xfId="0" applyAlignment="1" applyBorder="1" applyFont="1">
      <alignment shrinkToFit="0" vertical="center" wrapText="0"/>
    </xf>
    <xf borderId="5" fillId="12" fontId="3" numFmtId="9" xfId="0" applyAlignment="1" applyBorder="1" applyFont="1" applyNumberFormat="1">
      <alignment horizontal="center" vertical="center"/>
    </xf>
    <xf borderId="8" fillId="12" fontId="3" numFmtId="164" xfId="0" applyAlignment="1" applyBorder="1" applyFont="1" applyNumberFormat="1">
      <alignment horizontal="center" vertical="center"/>
    </xf>
    <xf borderId="7" fillId="12" fontId="3" numFmtId="164" xfId="0" applyAlignment="1" applyBorder="1" applyFont="1" applyNumberFormat="1">
      <alignment horizontal="center" vertical="center"/>
    </xf>
    <xf borderId="5" fillId="12" fontId="3" numFmtId="164" xfId="0" applyAlignment="1" applyBorder="1" applyFont="1" applyNumberFormat="1">
      <alignment horizontal="center" vertical="center"/>
    </xf>
    <xf borderId="14" fillId="12" fontId="40" numFmtId="0" xfId="0" applyAlignment="1" applyBorder="1" applyFont="1">
      <alignment shrinkToFit="0" vertical="center" wrapText="0"/>
    </xf>
    <xf borderId="3" fillId="12" fontId="3" numFmtId="9" xfId="0" applyAlignment="1" applyBorder="1" applyFont="1" applyNumberFormat="1">
      <alignment horizontal="center" vertical="center"/>
    </xf>
    <xf borderId="15" fillId="12" fontId="3" numFmtId="164" xfId="0" applyAlignment="1" applyBorder="1" applyFont="1" applyNumberFormat="1">
      <alignment horizontal="center" vertical="center"/>
    </xf>
    <xf borderId="14" fillId="12" fontId="3" numFmtId="164" xfId="0" applyAlignment="1" applyBorder="1" applyFont="1" applyNumberFormat="1">
      <alignment horizontal="center" vertical="center"/>
    </xf>
    <xf borderId="3" fillId="12" fontId="3" numFmtId="164" xfId="0" applyAlignment="1" applyBorder="1" applyFont="1" applyNumberFormat="1">
      <alignment horizontal="center" vertical="center"/>
    </xf>
    <xf borderId="11" fillId="12" fontId="40" numFmtId="0" xfId="0" applyAlignment="1" applyBorder="1" applyFont="1">
      <alignment shrinkToFit="0" vertical="center" wrapText="0"/>
    </xf>
    <xf borderId="13" fillId="12" fontId="3" numFmtId="164" xfId="0" applyAlignment="1" applyBorder="1" applyFont="1" applyNumberFormat="1">
      <alignment horizontal="center" vertical="center"/>
    </xf>
    <xf borderId="11" fillId="12" fontId="3" numFmtId="164" xfId="0" applyAlignment="1" applyBorder="1" applyFont="1" applyNumberFormat="1">
      <alignment horizontal="center" vertical="center"/>
    </xf>
    <xf borderId="4" fillId="12" fontId="3" numFmtId="164" xfId="0" applyAlignment="1" applyBorder="1" applyFont="1" applyNumberFormat="1">
      <alignment horizontal="center" vertical="center"/>
    </xf>
    <xf borderId="7" fillId="0" fontId="32" numFmtId="0" xfId="0" applyAlignment="1" applyBorder="1" applyFont="1">
      <alignment horizontal="center" readingOrder="0" vertical="center"/>
    </xf>
    <xf borderId="7" fillId="0" fontId="40" numFmtId="0" xfId="0" applyAlignment="1" applyBorder="1" applyFont="1">
      <alignment shrinkToFit="0" vertical="center" wrapText="0"/>
    </xf>
    <xf borderId="5" fillId="0" fontId="40" numFmtId="9" xfId="0" applyAlignment="1" applyBorder="1" applyFont="1" applyNumberFormat="1">
      <alignment horizontal="center" shrinkToFit="0" vertical="center" wrapText="0"/>
    </xf>
    <xf borderId="8" fillId="0" fontId="3" numFmtId="164" xfId="0" applyAlignment="1" applyBorder="1" applyFont="1" applyNumberFormat="1">
      <alignment horizontal="center" vertical="center"/>
    </xf>
    <xf borderId="14" fillId="0" fontId="40" numFmtId="0" xfId="0" applyAlignment="1" applyBorder="1" applyFont="1">
      <alignment shrinkToFit="0" vertical="center" wrapText="0"/>
    </xf>
    <xf borderId="3" fillId="0" fontId="40" numFmtId="9" xfId="0" applyAlignment="1" applyBorder="1" applyFont="1" applyNumberFormat="1">
      <alignment horizontal="center" shrinkToFit="0" vertical="center" wrapText="0"/>
    </xf>
    <xf borderId="15" fillId="0" fontId="3" numFmtId="164" xfId="0" applyAlignment="1" applyBorder="1" applyFont="1" applyNumberFormat="1">
      <alignment horizontal="center" vertical="center"/>
    </xf>
    <xf borderId="11" fillId="0" fontId="40" numFmtId="0" xfId="0" applyAlignment="1" applyBorder="1" applyFont="1">
      <alignment shrinkToFit="0" vertical="center" wrapText="0"/>
    </xf>
    <xf borderId="4" fillId="0" fontId="40" numFmtId="9" xfId="0" applyAlignment="1" applyBorder="1" applyFont="1" applyNumberFormat="1">
      <alignment horizontal="center" shrinkToFit="0" vertical="center" wrapText="0"/>
    </xf>
    <xf borderId="13" fillId="0" fontId="3" numFmtId="164" xfId="0" applyAlignment="1" applyBorder="1" applyFont="1" applyNumberFormat="1">
      <alignment horizontal="center" vertical="center"/>
    </xf>
    <xf borderId="3" fillId="12" fontId="40" numFmtId="9" xfId="0" applyAlignment="1" applyBorder="1" applyFont="1" applyNumberFormat="1">
      <alignment horizontal="center" shrinkToFit="0" vertical="center" wrapText="0"/>
    </xf>
    <xf borderId="5" fillId="12" fontId="40" numFmtId="164" xfId="0" applyAlignment="1" applyBorder="1" applyFont="1" applyNumberFormat="1">
      <alignment horizontal="center" shrinkToFit="0" vertical="center" wrapText="0"/>
    </xf>
    <xf borderId="3" fillId="12" fontId="40" numFmtId="164" xfId="0" applyAlignment="1" applyBorder="1" applyFont="1" applyNumberFormat="1">
      <alignment horizontal="center" shrinkToFit="0" vertical="center" wrapText="0"/>
    </xf>
    <xf borderId="4" fillId="12" fontId="40" numFmtId="9" xfId="0" applyAlignment="1" applyBorder="1" applyFont="1" applyNumberFormat="1">
      <alignment horizontal="center" shrinkToFit="0" vertical="center" wrapText="0"/>
    </xf>
    <xf borderId="4" fillId="12" fontId="40" numFmtId="164" xfId="0" applyAlignment="1" applyBorder="1" applyFont="1" applyNumberFormat="1">
      <alignment horizontal="center" shrinkToFit="0" vertical="center" wrapText="0"/>
    </xf>
    <xf borderId="7" fillId="0" fontId="3" numFmtId="1" xfId="0" applyAlignment="1" applyBorder="1" applyFont="1" applyNumberFormat="1">
      <alignment horizontal="center" vertical="center"/>
    </xf>
    <xf borderId="9" fillId="0" fontId="3" numFmtId="164" xfId="0" applyAlignment="1" applyBorder="1" applyFont="1" applyNumberFormat="1">
      <alignment horizontal="center" vertical="center"/>
    </xf>
    <xf borderId="5" fillId="0" fontId="3" numFmtId="165" xfId="0" applyAlignment="1" applyBorder="1" applyFont="1" applyNumberFormat="1">
      <alignment horizontal="center" vertical="center"/>
    </xf>
    <xf borderId="14" fillId="0" fontId="3" numFmtId="1" xfId="0" applyAlignment="1" applyBorder="1" applyFont="1" applyNumberFormat="1">
      <alignment horizontal="center" vertical="center"/>
    </xf>
    <xf borderId="11" fillId="0" fontId="3" numFmtId="1" xfId="0" applyAlignment="1" applyBorder="1" applyFont="1" applyNumberFormat="1">
      <alignment horizontal="center" vertical="center"/>
    </xf>
    <xf borderId="12" fillId="0" fontId="3" numFmtId="16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shrinkToFit="0" vertical="center" wrapText="1"/>
    </xf>
    <xf borderId="0" fillId="0" fontId="53" numFmtId="0" xfId="0" applyAlignment="1" applyFont="1">
      <alignment horizontal="center" vertical="center"/>
    </xf>
    <xf borderId="0" fillId="0" fontId="48" numFmtId="0" xfId="0" applyAlignment="1" applyFont="1">
      <alignment vertical="center"/>
    </xf>
    <xf borderId="14" fillId="0" fontId="3" numFmtId="0" xfId="0" applyAlignment="1" applyBorder="1" applyFont="1">
      <alignment shrinkToFit="0" vertical="center" wrapText="1"/>
    </xf>
    <xf borderId="0" fillId="0" fontId="3" numFmtId="174" xfId="0" applyAlignment="1" applyFont="1" applyNumberFormat="1">
      <alignment horizontal="center" vertical="center"/>
    </xf>
    <xf borderId="0" fillId="0" fontId="54" numFmtId="0" xfId="0" applyAlignment="1" applyFont="1">
      <alignment vertical="center"/>
    </xf>
    <xf borderId="0" fillId="0" fontId="3" numFmtId="172" xfId="0" applyAlignment="1" applyFont="1" applyNumberFormat="1">
      <alignment vertical="center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8" numFmtId="176" xfId="0" applyAlignment="1" applyFont="1" applyNumberFormat="1">
      <alignment vertical="center"/>
    </xf>
    <xf borderId="11" fillId="0" fontId="3" numFmtId="0" xfId="0" applyAlignment="1" applyBorder="1" applyFont="1">
      <alignment shrinkToFit="0" vertical="center" wrapText="1"/>
    </xf>
    <xf borderId="3" fillId="13" fontId="50" numFmtId="1" xfId="0" applyAlignment="1" applyBorder="1" applyFill="1" applyFont="1" applyNumberFormat="1">
      <alignment horizontal="center" shrinkToFit="0" vertical="center" wrapText="1"/>
    </xf>
    <xf borderId="6" fillId="0" fontId="8" numFmtId="0" xfId="0" applyBorder="1" applyFont="1"/>
    <xf borderId="6" fillId="0" fontId="3" numFmtId="1" xfId="0" applyAlignment="1" applyBorder="1" applyFont="1" applyNumberFormat="1">
      <alignment horizontal="center"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5" fillId="0" fontId="1" numFmtId="164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vertical="center"/>
    </xf>
    <xf borderId="9" fillId="8" fontId="1" numFmtId="0" xfId="0" applyAlignment="1" applyBorder="1" applyFont="1">
      <alignment horizontal="center" vertical="center"/>
    </xf>
    <xf borderId="0" fillId="0" fontId="55" numFmtId="0" xfId="0" applyAlignment="1" applyFont="1">
      <alignment vertical="center"/>
    </xf>
    <xf borderId="14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40" numFmtId="0" xfId="0" applyAlignment="1" applyFont="1">
      <alignment shrinkToFit="0" vertical="center" wrapText="0"/>
    </xf>
    <xf borderId="10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1" fillId="0" fontId="41" numFmtId="0" xfId="0" applyAlignment="1" applyBorder="1" applyFont="1">
      <alignment shrinkToFit="0" vertical="center" wrapText="0"/>
    </xf>
    <xf borderId="0" fillId="0" fontId="3" numFmtId="1" xfId="0" applyAlignment="1" applyFont="1" applyNumberFormat="1">
      <alignment vertical="center"/>
    </xf>
    <xf borderId="0" fillId="0" fontId="50" numFmtId="0" xfId="0" applyAlignment="1" applyFont="1">
      <alignment horizontal="center" readingOrder="0" shrinkToFit="0" vertical="center" wrapText="1"/>
    </xf>
    <xf borderId="0" fillId="0" fontId="56" numFmtId="0" xfId="0" applyAlignment="1" applyFont="1">
      <alignment horizontal="center" shrinkToFit="0" vertical="center" wrapText="1"/>
    </xf>
    <xf borderId="5" fillId="8" fontId="57" numFmtId="0" xfId="0" applyAlignment="1" applyBorder="1" applyFont="1">
      <alignment horizontal="center" readingOrder="0" shrinkToFit="0" vertical="center" wrapText="1"/>
    </xf>
    <xf borderId="1" fillId="8" fontId="57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vertical="center"/>
    </xf>
    <xf borderId="0" fillId="0" fontId="58" numFmtId="0" xfId="0" applyAlignment="1" applyFont="1">
      <alignment horizontal="center" readingOrder="0" shrinkToFit="0" vertical="center" wrapText="1"/>
    </xf>
    <xf borderId="10" fillId="8" fontId="56" numFmtId="0" xfId="0" applyAlignment="1" applyBorder="1" applyFont="1">
      <alignment horizontal="center" readingOrder="0" shrinkToFit="0" vertical="center" wrapText="1"/>
    </xf>
    <xf borderId="0" fillId="0" fontId="50" numFmtId="0" xfId="0" applyAlignment="1" applyFont="1">
      <alignment horizontal="left" readingOrder="0" shrinkToFit="0" vertical="center" wrapText="1"/>
    </xf>
    <xf borderId="7" fillId="14" fontId="50" numFmtId="0" xfId="0" applyAlignment="1" applyBorder="1" applyFill="1" applyFont="1">
      <alignment horizontal="left" readingOrder="0" shrinkToFit="0" vertical="center" wrapText="0"/>
    </xf>
    <xf borderId="9" fillId="14" fontId="50" numFmtId="0" xfId="0" applyAlignment="1" applyBorder="1" applyFont="1">
      <alignment horizontal="left" readingOrder="0" shrinkToFit="0" vertical="center" wrapText="0"/>
    </xf>
    <xf borderId="9" fillId="14" fontId="50" numFmtId="0" xfId="0" applyAlignment="1" applyBorder="1" applyFont="1">
      <alignment horizontal="left" readingOrder="0" shrinkToFit="0" vertical="center" wrapText="0"/>
    </xf>
    <xf borderId="8" fillId="14" fontId="50" numFmtId="0" xfId="0" applyAlignment="1" applyBorder="1" applyFont="1">
      <alignment horizontal="left" readingOrder="0" shrinkToFit="0" vertical="center" wrapText="0"/>
    </xf>
    <xf borderId="0" fillId="0" fontId="40" numFmtId="0" xfId="0" applyAlignment="1" applyFont="1">
      <alignment horizontal="left" readingOrder="0" shrinkToFit="0" vertical="center" wrapText="1"/>
    </xf>
    <xf borderId="5" fillId="0" fontId="40" numFmtId="0" xfId="0" applyAlignment="1" applyBorder="1" applyFont="1">
      <alignment horizontal="left" readingOrder="0" shrinkToFit="0" vertical="center" wrapText="1"/>
    </xf>
    <xf borderId="5" fillId="0" fontId="30" numFmtId="0" xfId="0" applyAlignment="1" applyBorder="1" applyFont="1">
      <alignment horizontal="left" readingOrder="0" shrinkToFit="0" vertical="center" wrapText="1"/>
    </xf>
    <xf borderId="5" fillId="0" fontId="40" numFmtId="10" xfId="0" applyAlignment="1" applyBorder="1" applyFont="1" applyNumberFormat="1">
      <alignment horizontal="center" readingOrder="0" shrinkToFit="0" vertical="center" wrapText="1"/>
    </xf>
    <xf borderId="5" fillId="0" fontId="40" numFmtId="0" xfId="0" applyAlignment="1" applyBorder="1" applyFont="1">
      <alignment horizontal="center" readingOrder="0" shrinkToFit="0" vertical="center" wrapText="1"/>
    </xf>
    <xf borderId="3" fillId="0" fontId="40" numFmtId="0" xfId="0" applyAlignment="1" applyBorder="1" applyFont="1">
      <alignment horizontal="left" readingOrder="0" shrinkToFit="0" vertical="center" wrapText="1"/>
    </xf>
    <xf borderId="3" fillId="0" fontId="30" numFmtId="0" xfId="0" applyAlignment="1" applyBorder="1" applyFont="1">
      <alignment horizontal="left" readingOrder="0" shrinkToFit="0" vertical="center" wrapText="1"/>
    </xf>
    <xf borderId="3" fillId="0" fontId="40" numFmtId="10" xfId="0" applyAlignment="1" applyBorder="1" applyFont="1" applyNumberFormat="1">
      <alignment horizontal="center" readingOrder="0" shrinkToFit="0" vertical="center" wrapText="1"/>
    </xf>
    <xf borderId="3" fillId="0" fontId="40" numFmtId="0" xfId="0" applyAlignment="1" applyBorder="1" applyFont="1">
      <alignment horizontal="center" readingOrder="0" shrinkToFit="0" vertical="center" wrapText="1"/>
    </xf>
    <xf borderId="3" fillId="0" fontId="30" numFmtId="0" xfId="0" applyAlignment="1" applyBorder="1" applyFont="1">
      <alignment horizontal="left" shrinkToFit="0" vertical="center" wrapText="1"/>
    </xf>
    <xf borderId="0" fillId="0" fontId="41" numFmtId="0" xfId="0" applyAlignment="1" applyFont="1">
      <alignment horizontal="left" readingOrder="0" shrinkToFit="0" vertical="center" wrapText="1"/>
    </xf>
    <xf borderId="10" fillId="0" fontId="41" numFmtId="0" xfId="0" applyAlignment="1" applyBorder="1" applyFont="1">
      <alignment horizontal="left" readingOrder="0" shrinkToFit="0" vertical="center" wrapText="1"/>
    </xf>
    <xf borderId="10" fillId="0" fontId="30" numFmtId="0" xfId="0" applyAlignment="1" applyBorder="1" applyFont="1">
      <alignment horizontal="left" readingOrder="0" shrinkToFit="0" vertical="center" wrapText="1"/>
    </xf>
    <xf borderId="10" fillId="0" fontId="41" numFmtId="10" xfId="0" applyAlignment="1" applyBorder="1" applyFont="1" applyNumberFormat="1">
      <alignment horizontal="center" readingOrder="0" shrinkToFit="0" vertical="center" wrapText="1"/>
    </xf>
    <xf borderId="8" fillId="14" fontId="50" numFmtId="0" xfId="0" applyAlignment="1" applyBorder="1" applyFont="1">
      <alignment horizontal="left" readingOrder="0" shrinkToFit="0" vertical="center" wrapText="1"/>
    </xf>
    <xf borderId="10" fillId="0" fontId="41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shrinkToFit="0" vertical="center" wrapText="1"/>
    </xf>
    <xf borderId="0" fillId="0" fontId="59" numFmtId="0" xfId="0" applyAlignment="1" applyFont="1">
      <alignment readingOrder="0" shrinkToFit="0" vertical="center" wrapText="1"/>
    </xf>
    <xf borderId="0" fillId="0" fontId="60" numFmtId="0" xfId="0" applyAlignment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center"/>
    </xf>
    <xf borderId="4" fillId="5" fontId="3" numFmtId="164" xfId="0" applyAlignment="1" applyBorder="1" applyFont="1" applyNumberFormat="1">
      <alignment horizontal="center" vertical="bottom"/>
    </xf>
    <xf borderId="0" fillId="0" fontId="2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5" fillId="5" fontId="1" numFmtId="0" xfId="0" applyAlignment="1" applyBorder="1" applyFont="1">
      <alignment horizontal="center"/>
    </xf>
    <xf borderId="8" fillId="0" fontId="3" numFmtId="164" xfId="0" applyAlignment="1" applyBorder="1" applyFont="1" applyNumberFormat="1">
      <alignment horizontal="center" readingOrder="0"/>
    </xf>
    <xf borderId="8" fillId="0" fontId="3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3" fillId="5" fontId="1" numFmtId="0" xfId="0" applyAlignment="1" applyBorder="1" applyFont="1">
      <alignment horizontal="center"/>
    </xf>
    <xf borderId="4" fillId="5" fontId="1" numFmtId="0" xfId="0" applyAlignment="1" applyBorder="1" applyFont="1">
      <alignment horizontal="center"/>
    </xf>
    <xf borderId="0" fillId="0" fontId="20" numFmtId="0" xfId="0" applyAlignment="1" applyFont="1">
      <alignment readingOrder="0"/>
    </xf>
    <xf borderId="0" fillId="0" fontId="61" numFmtId="0" xfId="0" applyAlignment="1" applyFont="1">
      <alignment readingOrder="0" vertical="center"/>
    </xf>
    <xf borderId="0" fillId="0" fontId="20" numFmtId="164" xfId="0" applyAlignment="1" applyFont="1" applyNumberFormat="1">
      <alignment readingOrder="0"/>
    </xf>
    <xf borderId="3" fillId="5" fontId="3" numFmtId="164" xfId="0" applyAlignment="1" applyBorder="1" applyFont="1" applyNumberFormat="1">
      <alignment horizontal="center" vertical="bottom"/>
    </xf>
    <xf borderId="7" fillId="0" fontId="3" numFmtId="164" xfId="0" applyAlignment="1" applyBorder="1" applyFont="1" applyNumberFormat="1">
      <alignment horizontal="left" vertical="bottom"/>
    </xf>
    <xf borderId="14" fillId="0" fontId="3" numFmtId="164" xfId="0" applyAlignment="1" applyBorder="1" applyFont="1" applyNumberFormat="1">
      <alignment horizontal="left" vertical="bottom"/>
    </xf>
    <xf borderId="11" fillId="0" fontId="3" numFmtId="164" xfId="0" applyAlignment="1" applyBorder="1" applyFont="1" applyNumberFormat="1">
      <alignment horizontal="left" vertical="bottom"/>
    </xf>
    <xf borderId="3" fillId="0" fontId="3" numFmtId="165" xfId="0" applyAlignment="1" applyBorder="1" applyFont="1" applyNumberFormat="1">
      <alignment horizontal="center" readingOrder="0"/>
    </xf>
    <xf borderId="5" fillId="0" fontId="3" numFmtId="164" xfId="0" applyAlignment="1" applyBorder="1" applyFont="1" applyNumberFormat="1">
      <alignment horizontal="left" vertical="bottom"/>
    </xf>
    <xf borderId="3" fillId="0" fontId="3" numFmtId="164" xfId="0" applyAlignment="1" applyBorder="1" applyFont="1" applyNumberFormat="1">
      <alignment horizontal="left" vertical="bottom"/>
    </xf>
    <xf borderId="4" fillId="0" fontId="3" numFmtId="164" xfId="0" applyAlignment="1" applyBorder="1" applyFont="1" applyNumberFormat="1">
      <alignment horizontal="left" vertical="bottom"/>
    </xf>
    <xf borderId="0" fillId="0" fontId="3" numFmtId="0" xfId="0" applyFont="1"/>
    <xf borderId="6" fillId="8" fontId="1" numFmtId="0" xfId="0" applyAlignment="1" applyBorder="1" applyFont="1">
      <alignment horizontal="center" readingOrder="0" vertical="center"/>
    </xf>
    <xf borderId="10" fillId="8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6" fillId="0" fontId="1" numFmtId="2" xfId="0" applyAlignment="1" applyBorder="1" applyFont="1" applyNumberFormat="1">
      <alignment horizontal="center" vertical="center"/>
    </xf>
    <xf borderId="6" fillId="8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0" fillId="0" fontId="54" numFmtId="0" xfId="0" applyFont="1"/>
    <xf borderId="5" fillId="0" fontId="3" numFmtId="2" xfId="0" applyAlignment="1" applyBorder="1" applyFont="1" applyNumberFormat="1">
      <alignment horizontal="center" shrinkToFit="0" vertical="center" wrapText="1"/>
    </xf>
    <xf borderId="14" fillId="0" fontId="46" numFmtId="0" xfId="0" applyAlignment="1" applyBorder="1" applyFont="1">
      <alignment vertical="center"/>
    </xf>
    <xf borderId="14" fillId="0" fontId="3" numFmtId="0" xfId="0" applyBorder="1" applyFont="1"/>
    <xf borderId="3" fillId="0" fontId="3" numFmtId="0" xfId="0" applyAlignment="1" applyBorder="1" applyFont="1">
      <alignment horizontal="center"/>
    </xf>
    <xf borderId="3" fillId="0" fontId="3" numFmtId="166" xfId="0" applyAlignment="1" applyBorder="1" applyFont="1" applyNumberFormat="1">
      <alignment horizontal="center"/>
    </xf>
    <xf borderId="0" fillId="0" fontId="54" numFmtId="0" xfId="0" applyAlignment="1" applyFont="1">
      <alignment vertical="bottom"/>
    </xf>
    <xf borderId="0" fillId="0" fontId="20" numFmtId="0" xfId="0" applyAlignment="1" applyFont="1">
      <alignment vertical="bottom"/>
    </xf>
    <xf borderId="1" fillId="8" fontId="31" numFmtId="0" xfId="0" applyBorder="1" applyFont="1"/>
    <xf borderId="2" fillId="8" fontId="48" numFmtId="0" xfId="0" applyBorder="1" applyFont="1"/>
    <xf borderId="0" fillId="0" fontId="1" numFmtId="0" xfId="0" applyAlignment="1" applyFont="1">
      <alignment horizontal="center"/>
    </xf>
    <xf borderId="5" fillId="0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horizontal="center" vertical="bottom"/>
    </xf>
    <xf borderId="0" fillId="0" fontId="61" numFmtId="0" xfId="0" applyFont="1"/>
    <xf borderId="7" fillId="0" fontId="3" numFmtId="0" xfId="0" applyAlignment="1" applyBorder="1" applyFont="1">
      <alignment horizontal="center" vertical="center"/>
    </xf>
    <xf borderId="9" fillId="0" fontId="3" numFmtId="2" xfId="0" applyAlignment="1" applyBorder="1" applyFont="1" applyNumberFormat="1">
      <alignment horizontal="center" shrinkToFit="0" vertical="center" wrapText="1"/>
    </xf>
    <xf borderId="0" fillId="0" fontId="60" numFmtId="0" xfId="0" applyFont="1"/>
    <xf borderId="14" fillId="0" fontId="3" numFmtId="0" xfId="0" applyAlignment="1" applyBorder="1" applyFont="1">
      <alignment horizontal="center" vertical="center"/>
    </xf>
    <xf borderId="3" fillId="0" fontId="3" numFmtId="2" xfId="0" applyAlignment="1" applyBorder="1" applyFont="1" applyNumberFormat="1">
      <alignment horizontal="center" shrinkToFit="0" vertical="center" wrapText="1"/>
    </xf>
    <xf borderId="0" fillId="0" fontId="3" numFmtId="2" xfId="0" applyAlignment="1" applyFont="1" applyNumberForma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4" fillId="0" fontId="3" numFmtId="2" xfId="0" applyAlignment="1" applyBorder="1" applyFont="1" applyNumberFormat="1">
      <alignment horizontal="center" shrinkToFit="0" vertical="center" wrapText="1"/>
    </xf>
    <xf borderId="12" fillId="0" fontId="3" numFmtId="2" xfId="0" applyAlignment="1" applyBorder="1" applyFont="1" applyNumberFormat="1">
      <alignment horizontal="center" shrinkToFit="0" vertical="center" wrapText="1"/>
    </xf>
    <xf borderId="0" fillId="0" fontId="48" numFmtId="9" xfId="0" applyAlignment="1" applyFont="1" applyNumberFormat="1">
      <alignment vertical="center"/>
    </xf>
    <xf borderId="7" fillId="8" fontId="1" numFmtId="0" xfId="0" applyAlignment="1" applyBorder="1" applyFont="1">
      <alignment horizontal="center" vertical="center"/>
    </xf>
    <xf borderId="7" fillId="8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/>
    </xf>
    <xf borderId="0" fillId="0" fontId="62" numFmtId="0" xfId="0" applyFont="1"/>
    <xf borderId="5" fillId="8" fontId="1" numFmtId="0" xfId="0" applyBorder="1" applyFont="1"/>
    <xf borderId="0" fillId="0" fontId="28" numFmtId="10" xfId="0" applyFont="1" applyNumberFormat="1"/>
    <xf borderId="0" fillId="0" fontId="20" numFmtId="0" xfId="0" applyAlignment="1" applyFont="1">
      <alignment vertical="center"/>
    </xf>
    <xf borderId="0" fillId="0" fontId="20" numFmtId="10" xfId="0" applyAlignment="1" applyFont="1" applyNumberFormat="1">
      <alignment vertical="center"/>
    </xf>
    <xf borderId="10" fillId="8" fontId="1" numFmtId="0" xfId="0" applyAlignment="1" applyBorder="1" applyFont="1">
      <alignment horizontal="center" shrinkToFit="0" vertical="center" wrapText="1"/>
    </xf>
    <xf borderId="7" fillId="8" fontId="1" numFmtId="0" xfId="0" applyBorder="1" applyFont="1"/>
    <xf borderId="8" fillId="0" fontId="3" numFmtId="2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 readingOrder="0" vertical="center"/>
    </xf>
    <xf borderId="14" fillId="8" fontId="1" numFmtId="0" xfId="0" applyAlignment="1" applyBorder="1" applyFont="1">
      <alignment readingOrder="0"/>
    </xf>
    <xf borderId="15" fillId="0" fontId="3" numFmtId="2" xfId="0" applyAlignment="1" applyBorder="1" applyFont="1" applyNumberFormat="1">
      <alignment horizontal="center"/>
    </xf>
    <xf borderId="14" fillId="0" fontId="1" numFmtId="0" xfId="0" applyAlignment="1" applyBorder="1" applyFont="1">
      <alignment horizontal="center" readingOrder="0" vertical="center"/>
    </xf>
    <xf borderId="0" fillId="0" fontId="37" numFmtId="0" xfId="0" applyAlignment="1" applyFont="1">
      <alignment readingOrder="0"/>
    </xf>
    <xf borderId="11" fillId="8" fontId="1" numFmtId="0" xfId="0" applyAlignment="1" applyBorder="1" applyFont="1">
      <alignment readingOrder="0"/>
    </xf>
    <xf borderId="12" fillId="0" fontId="2" numFmtId="0" xfId="0" applyBorder="1" applyFont="1"/>
    <xf borderId="13" fillId="0" fontId="3" numFmtId="2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 readingOrder="0" vertical="center"/>
    </xf>
    <xf borderId="0" fillId="0" fontId="48" numFmtId="3" xfId="0" applyAlignment="1" applyFont="1" applyNumberFormat="1">
      <alignment vertical="center"/>
    </xf>
    <xf borderId="10" fillId="0" fontId="1" numFmtId="4" xfId="0" applyAlignment="1" applyBorder="1" applyFont="1" applyNumberFormat="1">
      <alignment horizontal="center" vertical="center"/>
    </xf>
    <xf borderId="0" fillId="0" fontId="63" numFmtId="0" xfId="0" applyAlignment="1" applyFont="1">
      <alignment horizontal="center" shrinkToFit="0" vertical="center" wrapText="1"/>
    </xf>
    <xf borderId="1" fillId="8" fontId="1" numFmtId="0" xfId="0" applyAlignment="1" applyBorder="1" applyFont="1">
      <alignment horizontal="center" readingOrder="0" vertical="center"/>
    </xf>
    <xf borderId="1" fillId="15" fontId="1" numFmtId="0" xfId="0" applyAlignment="1" applyBorder="1" applyFill="1" applyFont="1">
      <alignment horizontal="center" vertical="center"/>
    </xf>
    <xf borderId="1" fillId="15" fontId="1" numFmtId="0" xfId="0" applyAlignment="1" applyBorder="1" applyFont="1">
      <alignment horizontal="center" readingOrder="0" shrinkToFit="0" vertical="center" wrapText="1"/>
    </xf>
    <xf borderId="5" fillId="8" fontId="1" numFmtId="9" xfId="0" applyAlignment="1" applyBorder="1" applyFont="1" applyNumberFormat="1">
      <alignment horizontal="center" shrinkToFit="0" vertical="center" wrapText="1"/>
    </xf>
    <xf borderId="5" fillId="15" fontId="1" numFmtId="0" xfId="0" applyAlignment="1" applyBorder="1" applyFont="1">
      <alignment horizontal="center" shrinkToFit="0" vertical="center" wrapText="1"/>
    </xf>
    <xf borderId="7" fillId="8" fontId="1" numFmtId="0" xfId="0" applyAlignment="1" applyBorder="1" applyFont="1">
      <alignment horizontal="center" readingOrder="0" shrinkToFit="0" vertical="center" wrapText="1"/>
    </xf>
    <xf borderId="7" fillId="15" fontId="1" numFmtId="0" xfId="0" applyAlignment="1" applyBorder="1" applyFont="1">
      <alignment horizontal="center" readingOrder="0" vertical="center"/>
    </xf>
    <xf borderId="7" fillId="15" fontId="1" numFmtId="0" xfId="0" applyAlignment="1" applyBorder="1" applyFont="1">
      <alignment horizontal="center" readingOrder="0" shrinkToFit="0" vertical="center" wrapText="1"/>
    </xf>
    <xf borderId="3" fillId="15" fontId="1" numFmtId="0" xfId="0" applyAlignment="1" applyBorder="1" applyFont="1">
      <alignment horizontal="center" readingOrder="0" shrinkToFit="0" vertical="center" wrapText="1"/>
    </xf>
    <xf borderId="11" fillId="8" fontId="1" numFmtId="9" xfId="0" applyAlignment="1" applyBorder="1" applyFont="1" applyNumberFormat="1">
      <alignment horizontal="center" readingOrder="0" vertical="center"/>
    </xf>
    <xf borderId="1" fillId="8" fontId="1" numFmtId="9" xfId="0" applyAlignment="1" applyBorder="1" applyFont="1" applyNumberFormat="1">
      <alignment horizontal="center" readingOrder="0" vertical="center"/>
    </xf>
    <xf borderId="10" fillId="8" fontId="1" numFmtId="9" xfId="0" applyAlignment="1" applyBorder="1" applyFont="1" applyNumberFormat="1">
      <alignment horizontal="center" readingOrder="0" vertical="center"/>
    </xf>
    <xf borderId="1" fillId="8" fontId="1" numFmtId="9" xfId="0" applyAlignment="1" applyBorder="1" applyFont="1" applyNumberFormat="1">
      <alignment horizontal="center" vertical="center"/>
    </xf>
    <xf borderId="10" fillId="8" fontId="1" numFmtId="9" xfId="0" applyAlignment="1" applyBorder="1" applyFont="1" applyNumberFormat="1">
      <alignment horizontal="center" vertical="center"/>
    </xf>
    <xf borderId="5" fillId="7" fontId="40" numFmtId="2" xfId="0" applyAlignment="1" applyBorder="1" applyFont="1" applyNumberFormat="1">
      <alignment horizontal="center" readingOrder="0" vertical="center"/>
    </xf>
    <xf borderId="3" fillId="7" fontId="40" numFmtId="2" xfId="0" applyAlignment="1" applyBorder="1" applyFont="1" applyNumberFormat="1">
      <alignment horizontal="center" readingOrder="0" vertical="center"/>
    </xf>
    <xf borderId="0" fillId="16" fontId="3" numFmtId="2" xfId="0" applyAlignment="1" applyFill="1" applyFont="1" applyNumberFormat="1">
      <alignment horizontal="center" vertical="center"/>
    </xf>
    <xf borderId="4" fillId="7" fontId="40" numFmtId="2" xfId="0" applyAlignment="1" applyBorder="1" applyFont="1" applyNumberFormat="1">
      <alignment horizontal="center" readingOrder="0" vertical="center"/>
    </xf>
    <xf borderId="12" fillId="16" fontId="3" numFmtId="2" xfId="0" applyAlignment="1" applyBorder="1" applyFont="1" applyNumberFormat="1">
      <alignment horizontal="center" vertical="center"/>
    </xf>
    <xf borderId="0" fillId="0" fontId="64" numFmtId="1" xfId="0" applyAlignment="1" applyFont="1" applyNumberFormat="1">
      <alignment horizontal="center" readingOrder="0" shrinkToFit="0" vertical="center" wrapText="1"/>
    </xf>
    <xf borderId="10" fillId="0" fontId="51" numFmtId="1" xfId="0" applyAlignment="1" applyBorder="1" applyFont="1" applyNumberFormat="1">
      <alignment horizontal="center" vertical="center"/>
    </xf>
    <xf borderId="1" fillId="0" fontId="51" numFmtId="1" xfId="0" applyAlignment="1" applyBorder="1" applyFont="1" applyNumberFormat="1">
      <alignment horizontal="center" vertical="center"/>
    </xf>
    <xf borderId="7" fillId="0" fontId="51" numFmtId="1" xfId="0" applyAlignment="1" applyBorder="1" applyFont="1" applyNumberFormat="1">
      <alignment horizontal="center" vertical="center"/>
    </xf>
    <xf borderId="9" fillId="0" fontId="51" numFmtId="1" xfId="0" applyAlignment="1" applyBorder="1" applyFont="1" applyNumberFormat="1">
      <alignment horizontal="center" vertical="center"/>
    </xf>
    <xf borderId="0" fillId="0" fontId="64" numFmtId="1" xfId="0" applyAlignment="1" applyFont="1" applyNumberFormat="1">
      <alignment horizontal="center" shrinkToFit="0" vertical="center" wrapText="1"/>
    </xf>
    <xf borderId="0" fillId="0" fontId="65" numFmtId="1" xfId="0" applyAlignment="1" applyFont="1" applyNumberFormat="1">
      <alignment shrinkToFit="0" vertical="center" wrapText="0"/>
    </xf>
    <xf borderId="0" fillId="0" fontId="66" numFmtId="1" xfId="0" applyAlignment="1" applyFont="1" applyNumberFormat="1">
      <alignment horizontal="center" shrinkToFit="0" vertical="center" wrapText="1"/>
    </xf>
    <xf borderId="0" fillId="0" fontId="48" numFmtId="1" xfId="0" applyAlignment="1" applyFont="1" applyNumberFormat="1">
      <alignment vertical="center"/>
    </xf>
    <xf borderId="0" fillId="0" fontId="54" numFmtId="1" xfId="0" applyAlignment="1" applyFont="1" applyNumberFormat="1">
      <alignment horizontal="center" readingOrder="0" shrinkToFit="0" vertical="center" wrapText="1"/>
    </xf>
    <xf borderId="0" fillId="0" fontId="67" numFmtId="1" xfId="0" applyAlignment="1" applyFont="1" applyNumberFormat="1">
      <alignment horizontal="center" shrinkToFit="0" vertical="center" wrapText="1"/>
    </xf>
    <xf borderId="0" fillId="0" fontId="54" numFmtId="1" xfId="0" applyAlignment="1" applyFont="1" applyNumberFormat="1">
      <alignment horizontal="center" shrinkToFit="0" vertical="center" wrapText="1"/>
    </xf>
    <xf borderId="0" fillId="0" fontId="48" numFmtId="4" xfId="0" applyAlignment="1" applyFont="1" applyNumberFormat="1">
      <alignment horizontal="center" vertical="center"/>
    </xf>
    <xf borderId="0" fillId="0" fontId="48" numFmtId="177" xfId="0" applyAlignment="1" applyFont="1" applyNumberFormat="1">
      <alignment horizontal="center" vertical="center"/>
    </xf>
    <xf borderId="0" fillId="0" fontId="48" numFmtId="3" xfId="0" applyAlignment="1" applyFont="1" applyNumberFormat="1">
      <alignment horizontal="center" vertical="center"/>
    </xf>
    <xf borderId="10" fillId="8" fontId="1" numFmtId="0" xfId="0" applyAlignment="1" applyBorder="1" applyFont="1">
      <alignment horizontal="center"/>
    </xf>
    <xf borderId="5" fillId="8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7" fillId="0" fontId="3" numFmtId="1" xfId="0" applyAlignment="1" applyBorder="1" applyFont="1" applyNumberFormat="1">
      <alignment horizontal="center" readingOrder="0"/>
    </xf>
    <xf borderId="0" fillId="0" fontId="1" numFmtId="0" xfId="0" applyFont="1"/>
    <xf borderId="14" fillId="0" fontId="3" numFmtId="1" xfId="0" applyAlignment="1" applyBorder="1" applyFont="1" applyNumberFormat="1">
      <alignment horizontal="center" readingOrder="0"/>
    </xf>
    <xf borderId="0" fillId="0" fontId="3" numFmtId="10" xfId="0" applyAlignment="1" applyFont="1" applyNumberFormat="1">
      <alignment horizontal="center"/>
    </xf>
    <xf borderId="11" fillId="0" fontId="3" numFmtId="1" xfId="0" applyAlignment="1" applyBorder="1" applyFont="1" applyNumberFormat="1">
      <alignment horizontal="center" readingOrder="0"/>
    </xf>
    <xf borderId="18" fillId="14" fontId="68" numFmtId="0" xfId="0" applyAlignment="1" applyBorder="1" applyFont="1">
      <alignment horizontal="left" vertical="center"/>
    </xf>
    <xf borderId="49" fillId="0" fontId="2" numFmtId="0" xfId="0" applyBorder="1" applyFont="1"/>
    <xf borderId="0" fillId="0" fontId="28" numFmtId="2" xfId="0" applyAlignment="1" applyFont="1" applyNumberFormat="1">
      <alignment horizontal="center"/>
    </xf>
    <xf borderId="0" fillId="0" fontId="51" numFmtId="0" xfId="0" applyAlignment="1" applyFont="1">
      <alignment horizontal="left"/>
    </xf>
    <xf borderId="0" fillId="0" fontId="28" numFmtId="0" xfId="0" applyAlignment="1" applyFont="1">
      <alignment horizontal="center"/>
    </xf>
    <xf borderId="1" fillId="8" fontId="51" numFmtId="0" xfId="0" applyBorder="1" applyFont="1"/>
    <xf borderId="2" fillId="8" fontId="28" numFmtId="164" xfId="0" applyAlignment="1" applyBorder="1" applyFont="1" applyNumberFormat="1">
      <alignment horizontal="center"/>
    </xf>
    <xf borderId="1" fillId="8" fontId="1" numFmtId="0" xfId="0" applyAlignment="1" applyBorder="1" applyFont="1">
      <alignment horizontal="left" vertical="bottom"/>
    </xf>
    <xf borderId="10" fillId="8" fontId="28" numFmtId="2" xfId="0" applyAlignment="1" applyBorder="1" applyFont="1" applyNumberFormat="1">
      <alignment horizontal="center"/>
    </xf>
    <xf borderId="2" fillId="8" fontId="28" numFmtId="2" xfId="0" applyAlignment="1" applyBorder="1" applyFont="1" applyNumberFormat="1">
      <alignment horizontal="center"/>
    </xf>
    <xf borderId="0" fillId="0" fontId="55" numFmtId="0" xfId="0" applyFont="1"/>
    <xf borderId="1" fillId="0" fontId="1" numFmtId="0" xfId="0" applyAlignment="1" applyBorder="1" applyFont="1">
      <alignment horizontal="center" vertical="bottom"/>
    </xf>
    <xf borderId="1" fillId="0" fontId="1" numFmtId="2" xfId="0" applyAlignment="1" applyBorder="1" applyFont="1" applyNumberFormat="1">
      <alignment horizontal="center" shrinkToFit="0" vertical="bottom" wrapText="1"/>
    </xf>
    <xf borderId="10" fillId="16" fontId="1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0" fillId="0" fontId="51" numFmtId="2" xfId="0" applyFont="1" applyNumberFormat="1"/>
    <xf borderId="3" fillId="0" fontId="3" numFmtId="0" xfId="0" applyAlignment="1" applyBorder="1" applyFont="1">
      <alignment horizontal="center" vertical="bottom"/>
    </xf>
    <xf borderId="3" fillId="0" fontId="3" numFmtId="2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left" vertical="bottom"/>
    </xf>
    <xf borderId="8" fillId="0" fontId="28" numFmtId="2" xfId="0" applyAlignment="1" applyBorder="1" applyFont="1" applyNumberFormat="1">
      <alignment horizontal="center"/>
    </xf>
    <xf borderId="11" fillId="0" fontId="1" numFmtId="0" xfId="0" applyAlignment="1" applyBorder="1" applyFont="1">
      <alignment horizontal="left" vertical="bottom"/>
    </xf>
    <xf borderId="4" fillId="0" fontId="3" numFmtId="10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5" fillId="0" fontId="3" numFmtId="10" xfId="0" applyAlignment="1" applyBorder="1" applyFont="1" applyNumberFormat="1">
      <alignment horizontal="center" vertical="bottom"/>
    </xf>
    <xf borderId="0" fillId="0" fontId="69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4" fillId="0" fontId="3" numFmtId="9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10" fillId="0" fontId="1" numFmtId="2" xfId="0" applyAlignment="1" applyBorder="1" applyFont="1" applyNumberFormat="1">
      <alignment horizontal="center" vertical="bottom"/>
    </xf>
    <xf borderId="0" fillId="17" fontId="28" numFmtId="0" xfId="0" applyFill="1" applyFont="1"/>
    <xf borderId="0" fillId="17" fontId="28" numFmtId="0" xfId="0" applyAlignment="1" applyFont="1">
      <alignment horizontal="left"/>
    </xf>
    <xf borderId="0" fillId="17" fontId="28" numFmtId="0" xfId="0" applyAlignment="1" applyFont="1">
      <alignment horizontal="center"/>
    </xf>
    <xf borderId="0" fillId="0" fontId="28" numFmtId="0" xfId="0" applyAlignment="1" applyFont="1">
      <alignment horizontal="left"/>
    </xf>
    <xf borderId="0" fillId="0" fontId="1" numFmtId="0" xfId="0" applyAlignment="1" applyFont="1">
      <alignment horizontal="left" vertical="bottom"/>
    </xf>
    <xf borderId="5" fillId="0" fontId="3" numFmtId="4" xfId="0" applyAlignment="1" applyBorder="1" applyFont="1" applyNumberFormat="1">
      <alignment vertical="bottom"/>
    </xf>
    <xf borderId="8" fillId="0" fontId="3" numFmtId="4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4" fillId="0" fontId="3" numFmtId="4" xfId="0" applyAlignment="1" applyBorder="1" applyFont="1" applyNumberFormat="1">
      <alignment vertical="bottom"/>
    </xf>
    <xf borderId="13" fillId="0" fontId="3" numFmtId="4" xfId="0" applyAlignment="1" applyBorder="1" applyFont="1" applyNumberFormat="1">
      <alignment horizontal="center" vertical="bottom"/>
    </xf>
    <xf borderId="0" fillId="0" fontId="28" numFmtId="10" xfId="0" applyAlignment="1" applyFont="1" applyNumberFormat="1">
      <alignment horizontal="center"/>
    </xf>
    <xf borderId="1" fillId="8" fontId="1" numFmtId="0" xfId="0" applyAlignment="1" applyBorder="1" applyFont="1">
      <alignment vertical="bottom"/>
    </xf>
    <xf borderId="2" fillId="8" fontId="3" numFmtId="2" xfId="0" applyAlignment="1" applyBorder="1" applyFont="1" applyNumberFormat="1">
      <alignment horizontal="center" vertical="bottom"/>
    </xf>
    <xf borderId="0" fillId="0" fontId="65" numFmtId="0" xfId="0" applyAlignment="1" applyFont="1">
      <alignment vertical="bottom"/>
    </xf>
    <xf borderId="0" fillId="0" fontId="48" numFmtId="10" xfId="0" applyFont="1" applyNumberFormat="1"/>
    <xf borderId="10" fillId="8" fontId="31" numFmtId="0" xfId="0" applyAlignment="1" applyBorder="1" applyFont="1">
      <alignment vertical="bottom"/>
    </xf>
    <xf borderId="5" fillId="8" fontId="31" numFmtId="0" xfId="0" applyAlignment="1" applyBorder="1" applyFont="1">
      <alignment vertical="bottom"/>
    </xf>
    <xf borderId="5" fillId="8" fontId="31" numFmtId="0" xfId="0" applyAlignment="1" applyBorder="1" applyFont="1">
      <alignment vertical="bottom"/>
    </xf>
    <xf borderId="7" fillId="0" fontId="3" numFmtId="2" xfId="0" applyAlignment="1" applyBorder="1" applyFont="1" applyNumberFormat="1">
      <alignment horizontal="center" vertical="bottom"/>
    </xf>
    <xf borderId="5" fillId="0" fontId="3" numFmtId="2" xfId="0" applyAlignment="1" applyBorder="1" applyFont="1" applyNumberFormat="1">
      <alignment horizontal="center" vertical="bottom"/>
    </xf>
    <xf borderId="8" fillId="0" fontId="3" numFmtId="2" xfId="0" applyAlignment="1" applyBorder="1" applyFont="1" applyNumberFormat="1">
      <alignment horizontal="center" vertical="bottom"/>
    </xf>
    <xf borderId="14" fillId="0" fontId="3" numFmtId="2" xfId="0" applyAlignment="1" applyBorder="1" applyFont="1" applyNumberFormat="1">
      <alignment horizontal="center" vertical="bottom"/>
    </xf>
    <xf borderId="15" fillId="0" fontId="3" numFmtId="2" xfId="0" applyAlignment="1" applyBorder="1" applyFont="1" applyNumberFormat="1">
      <alignment horizontal="center" vertical="bottom"/>
    </xf>
    <xf borderId="11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bottom"/>
    </xf>
    <xf borderId="13" fillId="0" fontId="3" numFmtId="2" xfId="0" applyAlignment="1" applyBorder="1" applyFont="1" applyNumberFormat="1">
      <alignment horizontal="center" vertical="bottom"/>
    </xf>
    <xf borderId="0" fillId="0" fontId="20" numFmtId="0" xfId="0" applyFont="1"/>
    <xf borderId="19" fillId="7" fontId="20" numFmtId="0" xfId="0" applyBorder="1" applyFont="1"/>
    <xf borderId="20" fillId="7" fontId="20" numFmtId="0" xfId="0" applyBorder="1" applyFont="1"/>
    <xf borderId="21" fillId="7" fontId="3" numFmtId="0" xfId="0" applyAlignment="1" applyBorder="1" applyFont="1">
      <alignment horizontal="right"/>
    </xf>
    <xf borderId="50" fillId="7" fontId="20" numFmtId="0" xfId="0" applyBorder="1" applyFont="1"/>
    <xf borderId="51" fillId="8" fontId="1" numFmtId="0" xfId="0" applyAlignment="1" applyBorder="1" applyFont="1">
      <alignment horizontal="center"/>
    </xf>
    <xf borderId="52" fillId="8" fontId="1" numFmtId="0" xfId="0" applyAlignment="1" applyBorder="1" applyFont="1">
      <alignment horizontal="center"/>
    </xf>
    <xf borderId="7" fillId="7" fontId="20" numFmtId="0" xfId="0" applyBorder="1" applyFont="1"/>
    <xf borderId="9" fillId="8" fontId="3" numFmtId="2" xfId="0" applyAlignment="1" applyBorder="1" applyFont="1" applyNumberFormat="1">
      <alignment horizontal="right" vertical="bottom"/>
    </xf>
    <xf borderId="8" fillId="8" fontId="3" numFmtId="2" xfId="0" applyAlignment="1" applyBorder="1" applyFont="1" applyNumberFormat="1">
      <alignment horizontal="right" vertical="bottom"/>
    </xf>
    <xf borderId="0" fillId="0" fontId="48" numFmtId="0" xfId="0" applyFont="1"/>
    <xf borderId="14" fillId="7" fontId="3" numFmtId="0" xfId="0" applyBorder="1" applyFont="1"/>
    <xf borderId="0" fillId="8" fontId="28" numFmtId="1" xfId="0" applyAlignment="1" applyFont="1" applyNumberFormat="1">
      <alignment horizontal="center"/>
    </xf>
    <xf borderId="15" fillId="8" fontId="28" numFmtId="1" xfId="0" applyAlignment="1" applyBorder="1" applyFont="1" applyNumberFormat="1">
      <alignment horizontal="center"/>
    </xf>
    <xf borderId="14" fillId="7" fontId="1" numFmtId="0" xfId="0" applyBorder="1" applyFont="1"/>
    <xf borderId="0" fillId="8" fontId="51" numFmtId="1" xfId="0" applyAlignment="1" applyFont="1" applyNumberFormat="1">
      <alignment horizontal="center"/>
    </xf>
    <xf borderId="15" fillId="8" fontId="51" numFmtId="1" xfId="0" applyAlignment="1" applyBorder="1" applyFont="1" applyNumberFormat="1">
      <alignment horizontal="center"/>
    </xf>
    <xf borderId="14" fillId="7" fontId="20" numFmtId="0" xfId="0" applyBorder="1" applyFont="1"/>
    <xf borderId="0" fillId="8" fontId="28" numFmtId="0" xfId="0" applyAlignment="1" applyFont="1">
      <alignment horizontal="center"/>
    </xf>
    <xf borderId="15" fillId="8" fontId="28" numFmtId="0" xfId="0" applyAlignment="1" applyBorder="1" applyFont="1">
      <alignment horizontal="center"/>
    </xf>
    <xf borderId="0" fillId="8" fontId="51" numFmtId="10" xfId="0" applyAlignment="1" applyFont="1" applyNumberFormat="1">
      <alignment horizontal="center"/>
    </xf>
    <xf borderId="15" fillId="8" fontId="51" numFmtId="10" xfId="0" applyAlignment="1" applyBorder="1" applyFont="1" applyNumberFormat="1">
      <alignment horizontal="center"/>
    </xf>
    <xf borderId="0" fillId="8" fontId="3" numFmtId="10" xfId="0" applyAlignment="1" applyFont="1" applyNumberFormat="1">
      <alignment horizontal="center" vertical="center"/>
    </xf>
    <xf borderId="15" fillId="8" fontId="3" numFmtId="10" xfId="0" applyAlignment="1" applyBorder="1" applyFont="1" applyNumberFormat="1">
      <alignment horizontal="center" vertical="center"/>
    </xf>
    <xf borderId="0" fillId="0" fontId="67" numFmtId="0" xfId="0" applyFont="1"/>
    <xf borderId="11" fillId="7" fontId="3" numFmtId="0" xfId="0" applyBorder="1" applyFont="1"/>
    <xf borderId="12" fillId="8" fontId="3" numFmtId="10" xfId="0" applyAlignment="1" applyBorder="1" applyFont="1" applyNumberFormat="1">
      <alignment horizontal="center" vertical="center"/>
    </xf>
    <xf borderId="13" fillId="8" fontId="3" numFmtId="10" xfId="0" applyAlignment="1" applyBorder="1" applyFont="1" applyNumberFormat="1">
      <alignment horizontal="center" vertical="center"/>
    </xf>
    <xf borderId="7" fillId="7" fontId="3" numFmtId="0" xfId="0" applyAlignment="1" applyBorder="1" applyFont="1">
      <alignment vertical="bottom"/>
    </xf>
    <xf borderId="8" fillId="8" fontId="3" numFmtId="10" xfId="0" applyAlignment="1" applyBorder="1" applyFont="1" applyNumberFormat="1">
      <alignment horizontal="center" vertical="bottom"/>
    </xf>
    <xf borderId="11" fillId="7" fontId="3" numFmtId="0" xfId="0" applyAlignment="1" applyBorder="1" applyFont="1">
      <alignment vertical="bottom"/>
    </xf>
    <xf borderId="13" fillId="8" fontId="3" numFmtId="10" xfId="0" applyAlignment="1" applyBorder="1" applyFont="1" applyNumberFormat="1">
      <alignment horizontal="center" vertical="bottom"/>
    </xf>
    <xf borderId="2" fillId="8" fontId="3" numFmtId="10" xfId="0" applyAlignment="1" applyBorder="1" applyFont="1" applyNumberFormat="1">
      <alignment horizontal="center" vertical="bottom"/>
    </xf>
    <xf borderId="10" fillId="0" fontId="1" numFmtId="0" xfId="0" applyAlignment="1" applyBorder="1" applyFont="1">
      <alignment horizontal="center" vertical="bottom"/>
    </xf>
    <xf borderId="10" fillId="0" fontId="1" numFmtId="10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vertical="bottom"/>
    </xf>
    <xf borderId="3" fillId="0" fontId="3" numFmtId="2" xfId="0" applyAlignment="1" applyBorder="1" applyFont="1" applyNumberFormat="1">
      <alignment vertical="bottom"/>
    </xf>
    <xf borderId="4" fillId="0" fontId="3" numFmtId="2" xfId="0" applyAlignment="1" applyBorder="1" applyFont="1" applyNumberFormat="1">
      <alignment vertical="bottom"/>
    </xf>
    <xf borderId="10" fillId="0" fontId="3" numFmtId="2" xfId="0" applyAlignment="1" applyBorder="1" applyFont="1" applyNumberFormat="1">
      <alignment vertical="bottom"/>
    </xf>
    <xf borderId="4" fillId="0" fontId="1" numFmtId="2" xfId="0" applyAlignment="1" applyBorder="1" applyFont="1" applyNumberFormat="1">
      <alignment horizontal="center" vertical="bottom"/>
    </xf>
    <xf borderId="0" fillId="14" fontId="3" numFmtId="0" xfId="0" applyAlignment="1" applyFont="1">
      <alignment vertical="bottom"/>
    </xf>
    <xf borderId="1" fillId="8" fontId="1" numFmtId="0" xfId="0" applyAlignment="1" applyBorder="1" applyFont="1">
      <alignment horizontal="center" vertical="bottom"/>
    </xf>
    <xf borderId="2" fillId="0" fontId="3" numFmtId="2" xfId="0" applyAlignment="1" applyBorder="1" applyFont="1" applyNumberFormat="1">
      <alignment horizontal="center" vertical="bottom"/>
    </xf>
    <xf borderId="2" fillId="0" fontId="3" numFmtId="4" xfId="0" applyAlignment="1" applyBorder="1" applyFont="1" applyNumberFormat="1">
      <alignment horizontal="center" vertical="bottom"/>
    </xf>
    <xf borderId="0" fillId="0" fontId="3" numFmtId="10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723900</xdr:colOff>
      <xdr:row>3</xdr:row>
      <xdr:rowOff>171450</xdr:rowOff>
    </xdr:from>
    <xdr:ext cx="1733550" cy="1571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581025</xdr:colOff>
      <xdr:row>1</xdr:row>
      <xdr:rowOff>228600</xdr:rowOff>
    </xdr:from>
    <xdr:ext cx="1819275" cy="14001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1</xdr:row>
      <xdr:rowOff>190500</xdr:rowOff>
    </xdr:from>
    <xdr:ext cx="1524000" cy="15240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1</xdr:row>
      <xdr:rowOff>200025</xdr:rowOff>
    </xdr:from>
    <xdr:ext cx="1133475" cy="12382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7829550" cy="440055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rbsa.in/wp-content/uploads/dlm_uploads/2023/07/RBSA-RR-Cost-of-Capital-in-India-6th-Edition.pdf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2.75"/>
    <col customWidth="1" min="3" max="3" width="25.5"/>
  </cols>
  <sheetData>
    <row r="2">
      <c r="B2" s="1" t="s">
        <v>0</v>
      </c>
      <c r="C2" s="2"/>
    </row>
    <row r="3">
      <c r="B3" s="3">
        <v>1.0</v>
      </c>
      <c r="C3" s="4" t="s">
        <v>1</v>
      </c>
    </row>
    <row r="4">
      <c r="B4" s="3">
        <v>2.0</v>
      </c>
      <c r="C4" s="4" t="s">
        <v>2</v>
      </c>
    </row>
    <row r="5">
      <c r="B5" s="3">
        <v>3.0</v>
      </c>
      <c r="C5" s="4" t="s">
        <v>3</v>
      </c>
    </row>
    <row r="6">
      <c r="B6" s="5">
        <v>4.0</v>
      </c>
      <c r="C6" s="6" t="s">
        <v>4</v>
      </c>
    </row>
    <row r="7" ht="4.5" customHeight="1"/>
    <row r="8">
      <c r="B8" s="7" t="s">
        <v>5</v>
      </c>
      <c r="C8" s="8"/>
    </row>
    <row r="9" ht="4.5" customHeight="1"/>
    <row r="10">
      <c r="B10" s="7" t="s">
        <v>6</v>
      </c>
      <c r="C10" s="8"/>
    </row>
    <row r="11" ht="4.5" customHeight="1"/>
    <row r="12">
      <c r="B12" s="1" t="s">
        <v>7</v>
      </c>
      <c r="C12" s="8"/>
    </row>
    <row r="13">
      <c r="B13" s="9">
        <v>1.0</v>
      </c>
      <c r="C13" s="10" t="s">
        <v>8</v>
      </c>
    </row>
    <row r="14">
      <c r="B14" s="5">
        <v>2.0</v>
      </c>
      <c r="C14" s="6" t="s">
        <v>9</v>
      </c>
    </row>
    <row r="15" ht="4.5" customHeight="1"/>
    <row r="16">
      <c r="B16" s="1" t="s">
        <v>10</v>
      </c>
      <c r="C16" s="8"/>
    </row>
    <row r="17">
      <c r="B17" s="9">
        <v>1.0</v>
      </c>
      <c r="C17" s="10" t="s">
        <v>11</v>
      </c>
    </row>
    <row r="18">
      <c r="B18" s="5">
        <v>2.0</v>
      </c>
      <c r="C18" s="6" t="s">
        <v>9</v>
      </c>
    </row>
    <row r="19" ht="4.5" customHeight="1"/>
    <row r="20">
      <c r="B20" s="1" t="s">
        <v>12</v>
      </c>
      <c r="C20" s="8"/>
    </row>
    <row r="21">
      <c r="B21" s="9">
        <v>1.0</v>
      </c>
      <c r="C21" s="10" t="s">
        <v>13</v>
      </c>
    </row>
    <row r="22">
      <c r="B22" s="5">
        <v>2.0</v>
      </c>
      <c r="C22" s="6" t="s">
        <v>9</v>
      </c>
    </row>
  </sheetData>
  <mergeCells count="1">
    <mergeCell ref="B2:C2"/>
  </mergeCells>
  <hyperlinks>
    <hyperlink display="Pregnancy Powder" location="'PP BOM'!A1" ref="C3"/>
    <hyperlink display="Lactation Powder" location="'LP BOM'!A1" ref="C4"/>
    <hyperlink display="Infant Formula Milk" location="'IFM BOM'!A1" ref="C5"/>
    <hyperlink display="Child Nutrition" location="'CNP BOM'!A1" ref="C6"/>
    <hyperlink display="Profit &amp; Loss Statement" location="'P&amp;L'!A1" ref="B8"/>
    <hyperlink display="22Cr Summary Sheet" location="'Total Production'!A1" ref="B10"/>
    <hyperlink display="22Cr Capital Raised Working" location="'Total Production'!A1" ref="C13"/>
    <hyperlink display="Working Capital" location="'WC (Year 1)'!A1" ref="C14"/>
    <hyperlink display="60Cr Capital Raised Working" location="'Year 2'!A1" ref="C17"/>
    <hyperlink display="Working Capital" location="'WC (Year 3-5)'!A1" ref="C18"/>
    <hyperlink display="Plant works @ 100% Efficiency" location="'Year 3'!A1" ref="C21"/>
    <hyperlink display="Working Capital" location="'WC (Year 3)'!A1" ref="C2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5.38"/>
    <col customWidth="1" min="3" max="3" width="38.25"/>
    <col customWidth="1" min="6" max="6" width="14.25"/>
    <col customWidth="1" min="7" max="7" width="13.13"/>
    <col customWidth="1" min="8" max="8" width="10.25"/>
    <col customWidth="1" min="9" max="9" width="3.25"/>
    <col customWidth="1" min="10" max="10" width="3.75"/>
  </cols>
  <sheetData>
    <row r="1">
      <c r="A1" s="11"/>
      <c r="B1" s="11"/>
      <c r="C1" s="12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1"/>
      <c r="B2" s="14" t="s">
        <v>14</v>
      </c>
      <c r="C2" s="15"/>
      <c r="D2" s="15"/>
      <c r="E2" s="15"/>
      <c r="F2" s="15"/>
      <c r="G2" s="15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6.75" customHeight="1">
      <c r="A3" s="11"/>
      <c r="B3" s="11"/>
      <c r="C3" s="12"/>
      <c r="D3" s="13"/>
      <c r="E3" s="13"/>
      <c r="F3" s="13"/>
      <c r="G3" s="13"/>
      <c r="H3" s="1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1"/>
      <c r="B4" s="16" t="s">
        <v>15</v>
      </c>
      <c r="C4" s="16" t="s">
        <v>16</v>
      </c>
      <c r="D4" s="17" t="s">
        <v>17</v>
      </c>
      <c r="E4" s="18"/>
      <c r="F4" s="17" t="s">
        <v>18</v>
      </c>
      <c r="G4" s="19"/>
      <c r="H4" s="1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/>
      <c r="B5" s="20"/>
      <c r="C5" s="20"/>
      <c r="D5" s="21" t="s">
        <v>19</v>
      </c>
      <c r="E5" s="21" t="s">
        <v>20</v>
      </c>
      <c r="F5" s="21" t="s">
        <v>21</v>
      </c>
      <c r="G5" s="21" t="s">
        <v>22</v>
      </c>
      <c r="H5" s="21" t="s">
        <v>23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/>
      <c r="B6" s="22">
        <v>1.0</v>
      </c>
      <c r="C6" s="23" t="s">
        <v>24</v>
      </c>
      <c r="D6" s="24">
        <v>35.0</v>
      </c>
      <c r="E6" s="24">
        <f t="shared" ref="E6:E16" si="1">D6*4</f>
        <v>140</v>
      </c>
      <c r="F6" s="24">
        <v>240.0</v>
      </c>
      <c r="G6" s="24">
        <f t="shared" ref="G6:G15" si="2">F6/1000</f>
        <v>0.24</v>
      </c>
      <c r="H6" s="25">
        <f t="shared" ref="H6:H15" si="3">E6*G6</f>
        <v>33.6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/>
      <c r="B7" s="24">
        <v>2.0</v>
      </c>
      <c r="C7" s="26" t="s">
        <v>25</v>
      </c>
      <c r="D7" s="24">
        <v>20.0</v>
      </c>
      <c r="E7" s="24">
        <f t="shared" si="1"/>
        <v>80</v>
      </c>
      <c r="F7" s="24">
        <v>50.0</v>
      </c>
      <c r="G7" s="24">
        <f t="shared" si="2"/>
        <v>0.05</v>
      </c>
      <c r="H7" s="25">
        <f t="shared" si="3"/>
        <v>4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1"/>
      <c r="B8" s="24">
        <v>3.0</v>
      </c>
      <c r="C8" s="26" t="s">
        <v>26</v>
      </c>
      <c r="D8" s="24">
        <v>13.0</v>
      </c>
      <c r="E8" s="24">
        <f t="shared" si="1"/>
        <v>52</v>
      </c>
      <c r="F8" s="24">
        <v>50.0</v>
      </c>
      <c r="G8" s="24">
        <f t="shared" si="2"/>
        <v>0.05</v>
      </c>
      <c r="H8" s="25">
        <f t="shared" si="3"/>
        <v>2.6</v>
      </c>
      <c r="I8" s="27"/>
      <c r="J8" s="28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1"/>
      <c r="B9" s="24">
        <v>4.0</v>
      </c>
      <c r="C9" s="26" t="s">
        <v>27</v>
      </c>
      <c r="D9" s="24">
        <v>10.0</v>
      </c>
      <c r="E9" s="24">
        <f t="shared" si="1"/>
        <v>40</v>
      </c>
      <c r="F9" s="24">
        <v>50.0</v>
      </c>
      <c r="G9" s="24">
        <f t="shared" si="2"/>
        <v>0.05</v>
      </c>
      <c r="H9" s="25">
        <f t="shared" si="3"/>
        <v>2</v>
      </c>
      <c r="I9" s="27"/>
      <c r="J9" s="29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1"/>
      <c r="B10" s="24">
        <v>5.0</v>
      </c>
      <c r="C10" s="26" t="s">
        <v>28</v>
      </c>
      <c r="D10" s="24">
        <v>8.0</v>
      </c>
      <c r="E10" s="24">
        <f t="shared" si="1"/>
        <v>32</v>
      </c>
      <c r="F10" s="24">
        <v>170.0</v>
      </c>
      <c r="G10" s="24">
        <f t="shared" si="2"/>
        <v>0.17</v>
      </c>
      <c r="H10" s="25">
        <f t="shared" si="3"/>
        <v>5.44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1"/>
      <c r="B11" s="24">
        <v>6.0</v>
      </c>
      <c r="C11" s="26" t="s">
        <v>29</v>
      </c>
      <c r="D11" s="24">
        <v>0.5</v>
      </c>
      <c r="E11" s="24">
        <f t="shared" si="1"/>
        <v>2</v>
      </c>
      <c r="F11" s="24">
        <v>1000.0</v>
      </c>
      <c r="G11" s="24">
        <f t="shared" si="2"/>
        <v>1</v>
      </c>
      <c r="H11" s="25">
        <f t="shared" si="3"/>
        <v>2</v>
      </c>
      <c r="I11" s="30"/>
      <c r="J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1"/>
      <c r="B12" s="24">
        <v>7.0</v>
      </c>
      <c r="C12" s="26" t="s">
        <v>30</v>
      </c>
      <c r="D12" s="24">
        <v>7.0</v>
      </c>
      <c r="E12" s="24">
        <f t="shared" si="1"/>
        <v>28</v>
      </c>
      <c r="F12" s="24">
        <v>170.0</v>
      </c>
      <c r="G12" s="24">
        <f t="shared" si="2"/>
        <v>0.17</v>
      </c>
      <c r="H12" s="25">
        <f t="shared" si="3"/>
        <v>4.76</v>
      </c>
      <c r="I12" s="30"/>
      <c r="J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1"/>
      <c r="B13" s="24">
        <v>8.0</v>
      </c>
      <c r="C13" s="26" t="s">
        <v>31</v>
      </c>
      <c r="D13" s="24">
        <v>1.88</v>
      </c>
      <c r="E13" s="24">
        <f t="shared" si="1"/>
        <v>7.52</v>
      </c>
      <c r="F13" s="24">
        <v>400.0</v>
      </c>
      <c r="G13" s="24">
        <f t="shared" si="2"/>
        <v>0.4</v>
      </c>
      <c r="H13" s="25">
        <f t="shared" si="3"/>
        <v>3.008</v>
      </c>
      <c r="I13" s="30"/>
      <c r="J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1"/>
      <c r="B14" s="24">
        <v>9.0</v>
      </c>
      <c r="C14" s="26" t="s">
        <v>32</v>
      </c>
      <c r="D14" s="24">
        <v>0.05</v>
      </c>
      <c r="E14" s="24">
        <f t="shared" si="1"/>
        <v>0.2</v>
      </c>
      <c r="F14" s="24">
        <v>500.0</v>
      </c>
      <c r="G14" s="24">
        <f t="shared" si="2"/>
        <v>0.5</v>
      </c>
      <c r="H14" s="25">
        <f t="shared" si="3"/>
        <v>0.1</v>
      </c>
      <c r="I14" s="3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"/>
      <c r="B15" s="24">
        <v>10.0</v>
      </c>
      <c r="C15" s="26" t="s">
        <v>33</v>
      </c>
      <c r="D15" s="24">
        <v>5.0</v>
      </c>
      <c r="E15" s="24">
        <f t="shared" si="1"/>
        <v>20</v>
      </c>
      <c r="F15" s="31">
        <v>60.0</v>
      </c>
      <c r="G15" s="31">
        <f t="shared" si="2"/>
        <v>0.06</v>
      </c>
      <c r="H15" s="25">
        <f t="shared" si="3"/>
        <v>1.2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"/>
      <c r="B16" s="32" t="s">
        <v>34</v>
      </c>
      <c r="C16" s="2"/>
      <c r="D16" s="33">
        <f>SUM(D6:D15)</f>
        <v>100.43</v>
      </c>
      <c r="E16" s="34">
        <f t="shared" si="1"/>
        <v>401.72</v>
      </c>
      <c r="F16" s="35"/>
      <c r="G16" s="35"/>
      <c r="H16" s="33">
        <f>SUM(H6:H14)</f>
        <v>57.508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"/>
      <c r="B17" s="36"/>
      <c r="C17" s="37"/>
      <c r="D17" s="36"/>
      <c r="E17" s="36"/>
      <c r="F17" s="36"/>
      <c r="G17" s="36"/>
      <c r="H17" s="38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"/>
      <c r="B18" s="14" t="s">
        <v>35</v>
      </c>
      <c r="C18" s="15"/>
      <c r="D18" s="15"/>
      <c r="E18" s="15"/>
      <c r="F18" s="15"/>
      <c r="G18" s="15"/>
      <c r="H18" s="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6.75" customHeight="1">
      <c r="A19" s="11"/>
      <c r="B19" s="11"/>
      <c r="C19" s="12"/>
      <c r="D19" s="13"/>
      <c r="E19" s="13"/>
      <c r="F19" s="13"/>
      <c r="G19" s="13"/>
      <c r="H19" s="13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1"/>
      <c r="B20" s="39"/>
      <c r="C20" s="40" t="s">
        <v>36</v>
      </c>
      <c r="D20" s="41"/>
      <c r="E20" s="41"/>
      <c r="F20" s="41"/>
      <c r="G20" s="42"/>
      <c r="H20" s="22">
        <v>12.0</v>
      </c>
      <c r="I20" s="1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1"/>
      <c r="B21" s="43"/>
      <c r="C21" s="44" t="s">
        <v>37</v>
      </c>
      <c r="D21" s="45"/>
      <c r="E21" s="45"/>
      <c r="F21" s="45"/>
      <c r="G21" s="46"/>
      <c r="H21" s="47">
        <v>30.0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6.75" customHeight="1">
      <c r="A22" s="11"/>
      <c r="B22" s="11"/>
      <c r="C22" s="12"/>
      <c r="D22" s="13"/>
      <c r="E22" s="13"/>
      <c r="F22" s="13"/>
      <c r="G22" s="13"/>
      <c r="H22" s="13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"/>
      <c r="B23" s="36"/>
      <c r="C23" s="48"/>
      <c r="D23" s="36"/>
      <c r="E23" s="36"/>
      <c r="F23" s="32" t="s">
        <v>38</v>
      </c>
      <c r="G23" s="2"/>
      <c r="H23" s="49">
        <f>H16+H20+H21</f>
        <v>99.508</v>
      </c>
      <c r="I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6.75" customHeight="1">
      <c r="A24" s="11"/>
      <c r="B24" s="11"/>
      <c r="C24" s="12"/>
      <c r="D24" s="13"/>
      <c r="E24" s="13"/>
      <c r="F24" s="13"/>
      <c r="G24" s="13"/>
      <c r="H24" s="13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11"/>
      <c r="C25" s="12"/>
      <c r="D25" s="11"/>
      <c r="E25" s="11"/>
      <c r="F25" s="32" t="s">
        <v>39</v>
      </c>
      <c r="G25" s="2"/>
      <c r="H25" s="50">
        <v>2.0E7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6.75" customHeight="1">
      <c r="A26" s="11"/>
      <c r="B26" s="11"/>
      <c r="C26" s="12"/>
      <c r="D26" s="13"/>
      <c r="E26" s="13"/>
      <c r="F26" s="13"/>
      <c r="G26" s="13"/>
      <c r="H26" s="1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"/>
      <c r="B27" s="11"/>
      <c r="C27" s="12"/>
      <c r="D27" s="11"/>
      <c r="E27" s="11"/>
      <c r="F27" s="32" t="s">
        <v>40</v>
      </c>
      <c r="G27" s="2"/>
      <c r="H27" s="50">
        <f>H25/H23</f>
        <v>200988.8652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6.75" customHeight="1">
      <c r="A28" s="11"/>
      <c r="B28" s="11"/>
      <c r="C28" s="12"/>
      <c r="D28" s="13"/>
      <c r="E28" s="13"/>
      <c r="F28" s="13"/>
      <c r="G28" s="13"/>
      <c r="H28" s="1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"/>
      <c r="B29" s="11"/>
      <c r="C29" s="12"/>
      <c r="D29" s="11"/>
      <c r="E29" s="11"/>
      <c r="F29" s="32" t="s">
        <v>41</v>
      </c>
      <c r="G29" s="2"/>
      <c r="H29" s="50">
        <f>H27/3</f>
        <v>66996.28841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6.75" customHeight="1">
      <c r="A30" s="11"/>
      <c r="B30" s="11"/>
      <c r="C30" s="12"/>
      <c r="D30" s="13"/>
      <c r="E30" s="13"/>
      <c r="F30" s="13"/>
      <c r="G30" s="13"/>
      <c r="H30" s="13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1"/>
      <c r="C31" s="12"/>
      <c r="D31" s="11"/>
      <c r="E31" s="11"/>
      <c r="F31" s="32" t="s">
        <v>42</v>
      </c>
      <c r="G31" s="15"/>
      <c r="H31" s="2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11"/>
      <c r="C32" s="12"/>
      <c r="D32" s="11"/>
      <c r="E32" s="11"/>
      <c r="F32" s="51" t="s">
        <v>43</v>
      </c>
      <c r="G32" s="18"/>
      <c r="H32" s="22">
        <v>111.0</v>
      </c>
      <c r="I32" s="52" t="s">
        <v>44</v>
      </c>
      <c r="J32" s="53">
        <f>H23</f>
        <v>99.508</v>
      </c>
      <c r="K32" s="54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2"/>
      <c r="D33" s="11"/>
      <c r="E33" s="11"/>
      <c r="F33" s="55" t="s">
        <v>45</v>
      </c>
      <c r="G33" s="56"/>
      <c r="H33" s="24">
        <v>16.0</v>
      </c>
      <c r="I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2"/>
      <c r="D34" s="11"/>
      <c r="E34" s="11"/>
      <c r="F34" s="57" t="s">
        <v>46</v>
      </c>
      <c r="G34" s="58"/>
      <c r="H34" s="47">
        <v>127.0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2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2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2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2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2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2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2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2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2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2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2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2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2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2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2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2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2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2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2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2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2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2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2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2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2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2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2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2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2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2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2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2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2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2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2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2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2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2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2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2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2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2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2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2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2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2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2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2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2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2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2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2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2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2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2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2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2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2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2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2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2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2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2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2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2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2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2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2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2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2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2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2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2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2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2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2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2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2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2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2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2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2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2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2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2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2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2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2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2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2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2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2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2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2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2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2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2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2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2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2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2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2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2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2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2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2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2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2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2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2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2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2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2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2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2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2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2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2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2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2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2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2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2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2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2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2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2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2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2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2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2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2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2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2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2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2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2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2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2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2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2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2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2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2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2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2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2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2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2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2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2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2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2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2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2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2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2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2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2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2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2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2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2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2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2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2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2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2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2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2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2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2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2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2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2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2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2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2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2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2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2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2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2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2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2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2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2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2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2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2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2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2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2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2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2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2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2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2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2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2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2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2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2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2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2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2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2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2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2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2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2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2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2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2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2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2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2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2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2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2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2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2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2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2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2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2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2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2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2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2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2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2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2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2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2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2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2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2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2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2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2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2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2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2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2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2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2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2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2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2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2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2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2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2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2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2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2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2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2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2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2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2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2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2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2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2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2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2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2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2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2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2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2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2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2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2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2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2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2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2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2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2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2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2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2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2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2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2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2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2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2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2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2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2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2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2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2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2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2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2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2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2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2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2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2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2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2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2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2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2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2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2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2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2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2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2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2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2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2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2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2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2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2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2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2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2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2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2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2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2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2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2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2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2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2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2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2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2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2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2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2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2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2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2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2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2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2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2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2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2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2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2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2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2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2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2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2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2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2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2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2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2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2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2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2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2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2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2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2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2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2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2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2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2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2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2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2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2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2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2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2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2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2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2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2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2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2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2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2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2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2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2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2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2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2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2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2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2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2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2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2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2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2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2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2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2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2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2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2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2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2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2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2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2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2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2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2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2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2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2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2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2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2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2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2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2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2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2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2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2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2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2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2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2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2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2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2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2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2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2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2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2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2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2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2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2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2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2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2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2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2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2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2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2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2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2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2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2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2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2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2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2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2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2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2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2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2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2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2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2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2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2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2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2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2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2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2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2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2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2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2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2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2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2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2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2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2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2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2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12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12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1"/>
      <c r="B1003" s="11"/>
      <c r="C1003" s="12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</sheetData>
  <mergeCells count="15">
    <mergeCell ref="F23:G23"/>
    <mergeCell ref="F25:G25"/>
    <mergeCell ref="F27:G27"/>
    <mergeCell ref="F29:G29"/>
    <mergeCell ref="F31:H31"/>
    <mergeCell ref="F32:G32"/>
    <mergeCell ref="F33:G33"/>
    <mergeCell ref="F34:G34"/>
    <mergeCell ref="B2:H2"/>
    <mergeCell ref="B4:B5"/>
    <mergeCell ref="C4:C5"/>
    <mergeCell ref="D4:E4"/>
    <mergeCell ref="F4:H4"/>
    <mergeCell ref="B16:C16"/>
    <mergeCell ref="B18:H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26.88"/>
    <col customWidth="1" min="3" max="4" width="20.88"/>
    <col customWidth="1" min="5" max="5" width="24.63"/>
    <col customWidth="1" min="6" max="6" width="17.0"/>
    <col customWidth="1" min="7" max="7" width="21.75"/>
    <col customWidth="1" min="8" max="8" width="9.25"/>
  </cols>
  <sheetData>
    <row r="1">
      <c r="A1" s="59" t="s">
        <v>47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</row>
    <row r="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>
      <c r="A3" s="62"/>
      <c r="B3" s="63" t="s">
        <v>48</v>
      </c>
      <c r="C3" s="63" t="s">
        <v>49</v>
      </c>
      <c r="D3" s="63" t="s">
        <v>50</v>
      </c>
      <c r="E3" s="63" t="s">
        <v>51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>
      <c r="A4" s="62"/>
      <c r="B4" s="64" t="s">
        <v>52</v>
      </c>
      <c r="C4" s="65">
        <v>11.0</v>
      </c>
      <c r="D4" s="65">
        <v>11.0</v>
      </c>
      <c r="E4" s="65">
        <f t="shared" ref="E4:E6" si="1">C4+D4</f>
        <v>22</v>
      </c>
      <c r="F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>
      <c r="A5" s="62"/>
      <c r="B5" s="66" t="s">
        <v>53</v>
      </c>
      <c r="C5" s="67">
        <v>8.0</v>
      </c>
      <c r="D5" s="67">
        <v>8.0</v>
      </c>
      <c r="E5" s="67">
        <f t="shared" si="1"/>
        <v>16</v>
      </c>
      <c r="F5" s="68" t="s">
        <v>54</v>
      </c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>
      <c r="A6" s="62"/>
      <c r="B6" s="69" t="s">
        <v>55</v>
      </c>
      <c r="C6" s="70">
        <v>3.0</v>
      </c>
      <c r="D6" s="70">
        <v>3.0</v>
      </c>
      <c r="E6" s="70">
        <f t="shared" si="1"/>
        <v>6</v>
      </c>
      <c r="F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ht="6.75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>
      <c r="A8" s="71"/>
      <c r="B8" s="72"/>
      <c r="C8" s="73" t="s">
        <v>56</v>
      </c>
      <c r="D8" s="74" t="s">
        <v>57</v>
      </c>
      <c r="E8" s="74" t="s">
        <v>58</v>
      </c>
      <c r="F8" s="75" t="s">
        <v>59</v>
      </c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>
      <c r="A9" s="62"/>
      <c r="B9" s="76" t="s">
        <v>60</v>
      </c>
      <c r="C9" s="77">
        <f>'PP BOM'!H25</f>
        <v>178.594</v>
      </c>
      <c r="D9" s="77">
        <f>'LP BOM'!H28</f>
        <v>158.835</v>
      </c>
      <c r="E9" s="77">
        <f>'IFM BOM'!H30</f>
        <v>124.1836</v>
      </c>
      <c r="F9" s="77">
        <f>'CNP BOM'!H24</f>
        <v>121.88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>
      <c r="A10" s="62"/>
      <c r="B10" s="76" t="s">
        <v>61</v>
      </c>
      <c r="C10" s="78">
        <f>'PP BOM'!H27</f>
        <v>20000000</v>
      </c>
      <c r="D10" s="78">
        <f>'LP BOM'!H30</f>
        <v>20000000</v>
      </c>
      <c r="E10" s="78">
        <f>'IFM BOM'!H32</f>
        <v>20000000</v>
      </c>
      <c r="F10" s="78">
        <f>'CNP BOM'!H26</f>
        <v>20000000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>
      <c r="A11" s="62"/>
      <c r="B11" s="79" t="s">
        <v>62</v>
      </c>
      <c r="C11" s="80">
        <f t="shared" ref="C11:F11" si="2">Round(C10/C9,0)</f>
        <v>111986</v>
      </c>
      <c r="D11" s="80">
        <f t="shared" si="2"/>
        <v>125917</v>
      </c>
      <c r="E11" s="80">
        <f t="shared" si="2"/>
        <v>161052</v>
      </c>
      <c r="F11" s="80">
        <f t="shared" si="2"/>
        <v>164096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6.75" customHeight="1">
      <c r="A12" s="62"/>
      <c r="B12" s="62"/>
      <c r="C12" s="62"/>
      <c r="D12" s="62"/>
      <c r="E12" s="62"/>
      <c r="F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>
      <c r="A13" s="62"/>
      <c r="B13" s="81" t="s">
        <v>63</v>
      </c>
      <c r="C13" s="82">
        <f>C11+D11+E11+F11</f>
        <v>563051</v>
      </c>
      <c r="D13" s="83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6.75" customHeight="1">
      <c r="A14" s="62"/>
      <c r="B14" s="62"/>
      <c r="C14" s="62"/>
      <c r="D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>
      <c r="A15" s="62"/>
      <c r="B15" s="81" t="s">
        <v>64</v>
      </c>
      <c r="C15" s="82">
        <f>average(C11:F11)</f>
        <v>140762.75</v>
      </c>
      <c r="D15" s="62"/>
      <c r="H15" s="62"/>
      <c r="I15" s="29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6.7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>
      <c r="A17" s="62"/>
      <c r="B17" s="81" t="s">
        <v>65</v>
      </c>
      <c r="C17" s="82">
        <f>average(C9:F9)</f>
        <v>145.87315</v>
      </c>
      <c r="D17" s="62"/>
      <c r="G17" s="62"/>
      <c r="H17" s="84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6.7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>
      <c r="A19" s="62"/>
      <c r="B19" s="63" t="s">
        <v>66</v>
      </c>
      <c r="C19" s="85" t="s">
        <v>67</v>
      </c>
      <c r="D19" s="63" t="s">
        <v>62</v>
      </c>
      <c r="E19" s="63" t="s">
        <v>68</v>
      </c>
      <c r="F19" s="63" t="s">
        <v>69</v>
      </c>
      <c r="G19" s="63" t="s">
        <v>70</v>
      </c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>
      <c r="A20" s="62"/>
      <c r="B20" s="86" t="s">
        <v>1</v>
      </c>
      <c r="C20" s="67">
        <v>280.0</v>
      </c>
      <c r="D20" s="78">
        <f>C11</f>
        <v>111986</v>
      </c>
      <c r="E20" s="78">
        <f t="shared" ref="E20:E21" si="3">C20*D20</f>
        <v>31356080</v>
      </c>
      <c r="F20" s="78">
        <f>D20*C9</f>
        <v>20000027.68</v>
      </c>
      <c r="G20" s="78">
        <f t="shared" ref="G20:G23" si="4">E20-F20</f>
        <v>11356052.32</v>
      </c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>
      <c r="A21" s="62"/>
      <c r="B21" s="86" t="s">
        <v>2</v>
      </c>
      <c r="C21" s="67">
        <v>286.0</v>
      </c>
      <c r="D21" s="78">
        <f>D11</f>
        <v>125917</v>
      </c>
      <c r="E21" s="78">
        <f t="shared" si="3"/>
        <v>36012262</v>
      </c>
      <c r="F21" s="78">
        <f>D21*D9</f>
        <v>20000026.7</v>
      </c>
      <c r="G21" s="78">
        <f t="shared" si="4"/>
        <v>16012235.31</v>
      </c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>
      <c r="A22" s="62"/>
      <c r="B22" s="86" t="s">
        <v>71</v>
      </c>
      <c r="C22" s="67">
        <v>242.0</v>
      </c>
      <c r="D22" s="78">
        <f>E11</f>
        <v>161052</v>
      </c>
      <c r="E22" s="78">
        <f>C22*E11</f>
        <v>38974584</v>
      </c>
      <c r="F22" s="78">
        <f>D22*E9</f>
        <v>20000017.15</v>
      </c>
      <c r="G22" s="78">
        <f t="shared" si="4"/>
        <v>18974566.85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>
      <c r="A23" s="62"/>
      <c r="B23" s="87" t="s">
        <v>59</v>
      </c>
      <c r="C23" s="70">
        <v>212.0</v>
      </c>
      <c r="D23" s="80">
        <f>F11</f>
        <v>164096</v>
      </c>
      <c r="E23" s="80">
        <f>C23*F11</f>
        <v>34788352</v>
      </c>
      <c r="F23" s="80">
        <f>D23*F9</f>
        <v>20000020.48</v>
      </c>
      <c r="G23" s="80">
        <f t="shared" si="4"/>
        <v>14788331.52</v>
      </c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>
      <c r="A24" s="62"/>
      <c r="B24" s="62"/>
      <c r="C24" s="62"/>
      <c r="D24" s="88" t="s">
        <v>72</v>
      </c>
      <c r="E24" s="89">
        <f t="shared" ref="E24:G24" si="5">SUM(E20:E23)</f>
        <v>141131278</v>
      </c>
      <c r="F24" s="89">
        <f t="shared" si="5"/>
        <v>80000092.01</v>
      </c>
      <c r="G24" s="89">
        <f t="shared" si="5"/>
        <v>61131185.99</v>
      </c>
      <c r="H24" s="90"/>
      <c r="I24" s="90"/>
      <c r="J24" s="90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>
      <c r="A25" s="62"/>
      <c r="B25" s="62"/>
      <c r="C25" s="62"/>
      <c r="D25" s="91" t="s">
        <v>73</v>
      </c>
      <c r="E25" s="92">
        <f t="shared" ref="E25:G25" si="6">E24/10^7</f>
        <v>14.1131278</v>
      </c>
      <c r="F25" s="92">
        <f t="shared" si="6"/>
        <v>8.000009201</v>
      </c>
      <c r="G25" s="93">
        <f t="shared" si="6"/>
        <v>6.113118599</v>
      </c>
      <c r="H25" s="90"/>
      <c r="I25" s="90"/>
      <c r="J25" s="90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ht="6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ht="6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hidden="1">
      <c r="A28" s="62"/>
      <c r="B28" s="94" t="s">
        <v>74</v>
      </c>
      <c r="C28" s="2"/>
      <c r="D28" s="29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hidden="1">
      <c r="A29" s="62"/>
      <c r="B29" s="9" t="s">
        <v>75</v>
      </c>
      <c r="C29" s="95">
        <f>G25</f>
        <v>6.113118599</v>
      </c>
      <c r="D29" s="29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hidden="1">
      <c r="A30" s="62"/>
      <c r="B30" s="3" t="s">
        <v>76</v>
      </c>
      <c r="C30" s="96" t="str">
        <f>#REF!</f>
        <v>#REF!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hidden="1">
      <c r="A31" s="62"/>
      <c r="B31" s="5" t="s">
        <v>77</v>
      </c>
      <c r="C31" s="97" t="str">
        <f>C29-C30</f>
        <v>#REF!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ht="3.75" hidden="1" customHeight="1">
      <c r="A32" s="62"/>
      <c r="B32" s="62"/>
      <c r="C32" s="98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hidden="1">
      <c r="A33" s="62"/>
      <c r="B33" s="9" t="s">
        <v>78</v>
      </c>
      <c r="C33" s="99">
        <f>(E5+E6)/2</f>
        <v>11</v>
      </c>
      <c r="D33" s="68" t="s">
        <v>79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hidden="1">
      <c r="A34" s="62"/>
      <c r="B34" s="91" t="s">
        <v>80</v>
      </c>
      <c r="C34" s="93" t="str">
        <f>C31+(E5/2)</f>
        <v>#REF!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ht="3.75" hidden="1" customHeight="1">
      <c r="A35" s="62"/>
      <c r="B35" s="62"/>
      <c r="C35" s="98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hidden="1">
      <c r="A36" s="62"/>
      <c r="B36" s="91" t="s">
        <v>81</v>
      </c>
      <c r="C36" s="93">
        <f>E6/2</f>
        <v>3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hidden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hidden="1">
      <c r="A38" s="62"/>
      <c r="B38" s="100" t="s">
        <v>82</v>
      </c>
      <c r="C38" s="15"/>
      <c r="D38" s="15"/>
      <c r="E38" s="15"/>
      <c r="F38" s="15"/>
      <c r="G38" s="15"/>
      <c r="H38" s="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hidden="1">
      <c r="A39" s="62"/>
      <c r="B39" s="101"/>
      <c r="C39" s="102" t="s">
        <v>83</v>
      </c>
      <c r="D39" s="102" t="s">
        <v>84</v>
      </c>
      <c r="E39" s="103"/>
      <c r="F39" s="102" t="s">
        <v>85</v>
      </c>
      <c r="G39" s="102" t="s">
        <v>86</v>
      </c>
      <c r="H39" s="102" t="s">
        <v>83</v>
      </c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hidden="1">
      <c r="A40" s="62"/>
      <c r="B40" s="67" t="s">
        <v>87</v>
      </c>
      <c r="C40" s="67" t="s">
        <v>88</v>
      </c>
      <c r="D40" s="104">
        <v>0.7</v>
      </c>
      <c r="E40" s="105">
        <f>1200</f>
        <v>1200</v>
      </c>
      <c r="F40" s="67">
        <v>0.4</v>
      </c>
      <c r="G40" s="67" t="s">
        <v>89</v>
      </c>
      <c r="H40" s="67" t="s">
        <v>90</v>
      </c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hidden="1">
      <c r="A41" s="62"/>
      <c r="B41" s="67" t="s">
        <v>91</v>
      </c>
      <c r="C41" s="67">
        <v>1500.0</v>
      </c>
      <c r="D41" s="104">
        <v>0.7</v>
      </c>
      <c r="E41" s="105"/>
      <c r="F41" s="105"/>
      <c r="G41" s="105"/>
      <c r="H41" s="105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hidden="1">
      <c r="A42" s="62"/>
      <c r="B42" s="70" t="s">
        <v>92</v>
      </c>
      <c r="C42" s="97">
        <f>300</f>
        <v>300</v>
      </c>
      <c r="D42" s="106">
        <v>0.7</v>
      </c>
      <c r="E42" s="97"/>
      <c r="F42" s="97"/>
      <c r="G42" s="70" t="s">
        <v>93</v>
      </c>
      <c r="H42" s="70" t="s">
        <v>94</v>
      </c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hidden="1">
      <c r="A43" s="62"/>
      <c r="B43" s="62"/>
      <c r="C43" s="107"/>
      <c r="D43" s="107"/>
      <c r="E43" s="107"/>
      <c r="F43" s="107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hidden="1">
      <c r="A44" s="62"/>
      <c r="B44" s="62"/>
      <c r="C44" s="108" t="s">
        <v>95</v>
      </c>
      <c r="D44" s="108" t="s">
        <v>96</v>
      </c>
      <c r="E44" s="108" t="s">
        <v>97</v>
      </c>
      <c r="F44" s="108" t="s">
        <v>98</v>
      </c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hidden="1">
      <c r="A45" s="62"/>
      <c r="B45" s="102" t="s">
        <v>99</v>
      </c>
      <c r="C45" s="82">
        <f t="shared" ref="C45:D45" si="7">C11*0.5</f>
        <v>55993</v>
      </c>
      <c r="D45" s="109">
        <f t="shared" si="7"/>
        <v>62958.5</v>
      </c>
      <c r="E45" s="109">
        <f t="shared" ref="E45:F45" si="8">(E11*400)/1000</f>
        <v>64420.8</v>
      </c>
      <c r="F45" s="109">
        <f t="shared" si="8"/>
        <v>65638.4</v>
      </c>
      <c r="G45" s="110" t="s">
        <v>100</v>
      </c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hidden="1">
      <c r="A46" s="62"/>
      <c r="B46" s="102" t="s">
        <v>101</v>
      </c>
      <c r="C46" s="111">
        <f t="shared" ref="C46:F46" si="9">C45/1000</f>
        <v>55.993</v>
      </c>
      <c r="D46" s="111">
        <f t="shared" si="9"/>
        <v>62.9585</v>
      </c>
      <c r="E46" s="111">
        <f t="shared" si="9"/>
        <v>64.4208</v>
      </c>
      <c r="F46" s="111">
        <f t="shared" si="9"/>
        <v>65.6384</v>
      </c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hidden="1">
      <c r="A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hidden="1">
      <c r="A48" s="62"/>
      <c r="B48" s="62"/>
      <c r="C48" s="112" t="s">
        <v>102</v>
      </c>
      <c r="D48" s="113" t="s">
        <v>103</v>
      </c>
      <c r="E48" s="113" t="s">
        <v>104</v>
      </c>
      <c r="F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hidden="1">
      <c r="A49" s="62"/>
      <c r="B49" s="62"/>
      <c r="C49" s="114">
        <f>2*300*1000</f>
        <v>600000</v>
      </c>
      <c r="D49" s="67">
        <v>300.0</v>
      </c>
      <c r="E49" s="67">
        <f t="shared" ref="E49:E50" si="10">D49/25</f>
        <v>12</v>
      </c>
      <c r="F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hidden="1">
      <c r="A50" s="62"/>
      <c r="B50" s="62"/>
      <c r="C50" s="115">
        <f>sum(C45:F45)</f>
        <v>249010.7</v>
      </c>
      <c r="D50" s="116">
        <f>(C50*D49)/C49</f>
        <v>124.50535</v>
      </c>
      <c r="E50" s="116">
        <f t="shared" si="10"/>
        <v>4.980214</v>
      </c>
      <c r="F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hidden="1">
      <c r="A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hidden="1">
      <c r="A52" s="62"/>
      <c r="B52" s="62"/>
      <c r="C52" s="100" t="s">
        <v>105</v>
      </c>
      <c r="D52" s="15"/>
      <c r="E52" s="15"/>
      <c r="F52" s="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hidden="1">
      <c r="A53" s="62"/>
      <c r="B53" s="117"/>
      <c r="C53" s="118" t="s">
        <v>95</v>
      </c>
      <c r="D53" s="118" t="s">
        <v>96</v>
      </c>
      <c r="E53" s="118" t="s">
        <v>97</v>
      </c>
      <c r="F53" s="118" t="s">
        <v>98</v>
      </c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hidden="1">
      <c r="A54" s="62"/>
      <c r="B54" s="119" t="s">
        <v>106</v>
      </c>
      <c r="C54" s="96">
        <f t="shared" ref="C54:D54" si="11">C55*2</f>
        <v>795.5655882</v>
      </c>
      <c r="D54" s="96">
        <f t="shared" si="11"/>
        <v>894.5335325</v>
      </c>
      <c r="E54" s="96">
        <f t="shared" ref="E54:F54" si="12">(E55*1000)/400</f>
        <v>1430.1724</v>
      </c>
      <c r="F54" s="96">
        <f t="shared" si="12"/>
        <v>1457.203699</v>
      </c>
      <c r="G54" s="120">
        <f>SUM(C54:F54)</f>
        <v>4577.47522</v>
      </c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hidden="1">
      <c r="A55" s="62"/>
      <c r="B55" s="119" t="s">
        <v>107</v>
      </c>
      <c r="C55" s="96">
        <f t="shared" ref="C55:F55" si="13">C56*$G$55</f>
        <v>397.7827941</v>
      </c>
      <c r="D55" s="96">
        <f t="shared" si="13"/>
        <v>447.2667662</v>
      </c>
      <c r="E55" s="96">
        <f t="shared" si="13"/>
        <v>572.06896</v>
      </c>
      <c r="F55" s="96">
        <f t="shared" si="13"/>
        <v>582.8814797</v>
      </c>
      <c r="G55" s="103">
        <f>2*1000</f>
        <v>2000</v>
      </c>
      <c r="H55" s="121" t="s">
        <v>108</v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hidden="1">
      <c r="A56" s="62"/>
      <c r="B56" s="122" t="s">
        <v>109</v>
      </c>
      <c r="C56" s="123">
        <f t="shared" ref="C56:F56" si="14">C11/sum($C$11:$F$11)</f>
        <v>0.198891397</v>
      </c>
      <c r="D56" s="123">
        <f t="shared" si="14"/>
        <v>0.2236333831</v>
      </c>
      <c r="E56" s="123">
        <f t="shared" si="14"/>
        <v>0.28603448</v>
      </c>
      <c r="F56" s="123">
        <f t="shared" si="14"/>
        <v>0.2914407398</v>
      </c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hidden="1">
      <c r="A57" s="62"/>
      <c r="B57" s="102" t="s">
        <v>110</v>
      </c>
      <c r="C57" s="124">
        <f t="shared" ref="C57:F57" si="15">C11/C54</f>
        <v>140.76275</v>
      </c>
      <c r="D57" s="124">
        <f t="shared" si="15"/>
        <v>140.76275</v>
      </c>
      <c r="E57" s="124">
        <f t="shared" si="15"/>
        <v>112.6102</v>
      </c>
      <c r="F57" s="124">
        <f t="shared" si="15"/>
        <v>112.6102</v>
      </c>
      <c r="G57" s="120">
        <f>average(C57:F57)</f>
        <v>126.686475</v>
      </c>
      <c r="H57" s="121" t="s">
        <v>111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hidden="1">
      <c r="A58" s="62"/>
      <c r="B58" s="125"/>
      <c r="C58" s="126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hidden="1">
      <c r="A59" s="62"/>
      <c r="B59" s="125" t="s">
        <v>112</v>
      </c>
      <c r="C59" s="126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hidden="1">
      <c r="A60" s="62"/>
      <c r="B60" s="127" t="s">
        <v>113</v>
      </c>
      <c r="C60" s="102" t="str">
        <f>C63</f>
        <v>#REF!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hidden="1">
      <c r="A61" s="62"/>
      <c r="B61" s="3" t="s">
        <v>114</v>
      </c>
      <c r="C61" s="77" t="str">
        <f>C60-C62</f>
        <v>#REF!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hidden="1">
      <c r="A62" s="62"/>
      <c r="B62" s="5" t="s">
        <v>115</v>
      </c>
      <c r="C62" s="128">
        <f>E4</f>
        <v>22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hidden="1">
      <c r="A63" s="62"/>
      <c r="B63" s="129" t="s">
        <v>116</v>
      </c>
      <c r="C63" s="103" t="str">
        <f>sum(C64:C65)</f>
        <v>#REF!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hidden="1">
      <c r="A64" s="62"/>
      <c r="B64" s="3" t="s">
        <v>117</v>
      </c>
      <c r="C64" s="77" t="str">
        <f>('WC (Year 1)'!D9-#REF!)/10^7</f>
        <v>#REF!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hidden="1">
      <c r="A65" s="62"/>
      <c r="B65" s="5" t="s">
        <v>118</v>
      </c>
      <c r="C65" s="97" t="str">
        <f>#REF!</f>
        <v>#REF!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hidden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hidden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hidden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>
      <c r="A89" s="62"/>
      <c r="B89" s="29" t="s">
        <v>119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>
      <c r="A90" s="62"/>
      <c r="B90" s="29" t="s">
        <v>120</v>
      </c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</row>
  </sheetData>
  <mergeCells count="3">
    <mergeCell ref="B28:C28"/>
    <mergeCell ref="B38:H38"/>
    <mergeCell ref="C52:F52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8.38"/>
    <col customWidth="1" min="3" max="3" width="16.75"/>
    <col customWidth="1" min="4" max="4" width="22.38"/>
    <col customWidth="1" min="5" max="5" width="21.63"/>
    <col customWidth="1" min="6" max="6" width="13.63"/>
    <col customWidth="1" min="7" max="7" width="15.75"/>
  </cols>
  <sheetData>
    <row r="1">
      <c r="A1" s="62"/>
      <c r="B1" s="27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>
      <c r="A2" s="62"/>
      <c r="B2" s="63" t="s">
        <v>121</v>
      </c>
      <c r="C2" s="113">
        <v>60.0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>
      <c r="A3" s="62"/>
      <c r="B3" s="27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>
      <c r="A4" s="62"/>
      <c r="B4" s="72"/>
      <c r="C4" s="73" t="s">
        <v>122</v>
      </c>
      <c r="D4" s="74" t="s">
        <v>123</v>
      </c>
      <c r="E4" s="74" t="s">
        <v>124</v>
      </c>
      <c r="F4" s="75" t="s">
        <v>59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>
      <c r="A5" s="62"/>
      <c r="B5" s="76" t="s">
        <v>60</v>
      </c>
      <c r="C5" s="96" t="str">
        <f>'PP BOM'!H32</f>
        <v>#REF!</v>
      </c>
      <c r="D5" s="96" t="str">
        <f>'LP BOM'!H35</f>
        <v>#REF!</v>
      </c>
      <c r="E5" s="96" t="str">
        <f>'IFM BOM'!H39</f>
        <v>#REF!</v>
      </c>
      <c r="F5" s="96" t="str">
        <f>'CNP BOM'!H31</f>
        <v>#REF!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>
      <c r="A6" s="62"/>
      <c r="B6" s="76" t="s">
        <v>125</v>
      </c>
      <c r="C6" s="96">
        <f>'Total Production'!C20</f>
        <v>280</v>
      </c>
      <c r="D6" s="96">
        <f>'Total Production'!C21</f>
        <v>286</v>
      </c>
      <c r="E6" s="96">
        <f>'Total Production'!C22</f>
        <v>242</v>
      </c>
      <c r="F6" s="96">
        <f>'Total Production'!C23</f>
        <v>212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>
      <c r="A7" s="62"/>
      <c r="B7" s="79" t="s">
        <v>126</v>
      </c>
      <c r="C7" s="116" t="str">
        <f t="shared" ref="C7:F7" si="1">C6-C5</f>
        <v>#REF!</v>
      </c>
      <c r="D7" s="116" t="str">
        <f t="shared" si="1"/>
        <v>#REF!</v>
      </c>
      <c r="E7" s="116" t="str">
        <f t="shared" si="1"/>
        <v>#REF!</v>
      </c>
      <c r="F7" s="116" t="str">
        <f t="shared" si="1"/>
        <v>#REF!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>
      <c r="A8" s="62"/>
      <c r="B8" s="27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>
      <c r="A9" s="62"/>
      <c r="B9" s="27" t="s">
        <v>127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>
      <c r="A10" s="62"/>
      <c r="B10" s="130" t="s">
        <v>128</v>
      </c>
      <c r="C10" s="131">
        <v>40.0</v>
      </c>
      <c r="D10" s="121" t="s">
        <v>129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>
      <c r="A11" s="62"/>
      <c r="B11" s="132" t="s">
        <v>130</v>
      </c>
      <c r="C11" s="105">
        <f>C10*1000</f>
        <v>40000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>
      <c r="A12" s="62"/>
      <c r="B12" s="133" t="s">
        <v>131</v>
      </c>
      <c r="C12" s="97">
        <f>((C11*1000*0.5)/500)+((C11*1000*0.5)/400)</f>
        <v>90000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3.75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>
      <c r="A14" s="62"/>
      <c r="B14" s="134" t="s">
        <v>132</v>
      </c>
      <c r="C14" s="99">
        <f>((C11*1000*0.5)/500)*C76</f>
        <v>0</v>
      </c>
      <c r="D14" s="121" t="s">
        <v>133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>
      <c r="A15" s="62"/>
      <c r="B15" s="69" t="s">
        <v>134</v>
      </c>
      <c r="C15" s="97">
        <f>((C11*1000*0.5)/400)*C76</f>
        <v>0</v>
      </c>
      <c r="D15" s="121" t="s">
        <v>135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3.7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>
      <c r="A17" s="62"/>
      <c r="B17" s="130" t="s">
        <v>136</v>
      </c>
      <c r="C17" s="131">
        <v>25.0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>
      <c r="A18" s="62"/>
      <c r="B18" s="132" t="s">
        <v>137</v>
      </c>
      <c r="C18" s="67">
        <v>12.0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>
      <c r="A19" s="62"/>
      <c r="B19" s="81" t="s">
        <v>138</v>
      </c>
      <c r="C19" s="103">
        <f>C17*C18</f>
        <v>300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>
      <c r="A21" s="62"/>
      <c r="B21" s="135" t="s">
        <v>139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>
      <c r="A22" s="62"/>
      <c r="B22" s="63" t="s">
        <v>66</v>
      </c>
      <c r="C22" s="136" t="s">
        <v>140</v>
      </c>
      <c r="D22" s="63" t="s">
        <v>141</v>
      </c>
      <c r="E22" s="63" t="s">
        <v>142</v>
      </c>
      <c r="F22" s="63" t="s">
        <v>143</v>
      </c>
      <c r="G22" s="63" t="s">
        <v>144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>
      <c r="A23" s="62"/>
      <c r="B23" s="137" t="s">
        <v>3</v>
      </c>
      <c r="C23" s="138">
        <f t="shared" ref="C23:C24" si="2">($C$19*$C$15)/2</f>
        <v>0</v>
      </c>
      <c r="D23" s="138">
        <f>C23*E6</f>
        <v>0</v>
      </c>
      <c r="E23" s="95">
        <f t="shared" ref="E23:E26" si="3">D23/10^7</f>
        <v>0</v>
      </c>
      <c r="F23" s="95" t="str">
        <f>(C23*E5)/10^7</f>
        <v>#REF!</v>
      </c>
      <c r="G23" s="95" t="str">
        <f t="shared" ref="G23:G26" si="4">E23-F23</f>
        <v>#REF!</v>
      </c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>
      <c r="A24" s="62"/>
      <c r="B24" s="139" t="s">
        <v>59</v>
      </c>
      <c r="C24" s="140">
        <f t="shared" si="2"/>
        <v>0</v>
      </c>
      <c r="D24" s="140">
        <f>C24*F6</f>
        <v>0</v>
      </c>
      <c r="E24" s="77">
        <f t="shared" si="3"/>
        <v>0</v>
      </c>
      <c r="F24" s="77" t="str">
        <f>(C24*F5)/10^7</f>
        <v>#REF!</v>
      </c>
      <c r="G24" s="77" t="str">
        <f t="shared" si="4"/>
        <v>#REF!</v>
      </c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>
      <c r="A25" s="62"/>
      <c r="B25" s="139" t="s">
        <v>1</v>
      </c>
      <c r="C25" s="140">
        <f t="shared" ref="C25:C26" si="5">($C$19*$C$14)/2</f>
        <v>0</v>
      </c>
      <c r="D25" s="140">
        <f>C25*C6</f>
        <v>0</v>
      </c>
      <c r="E25" s="77">
        <f t="shared" si="3"/>
        <v>0</v>
      </c>
      <c r="F25" s="77" t="str">
        <f>(C25*C5)/10^7</f>
        <v>#REF!</v>
      </c>
      <c r="G25" s="77" t="str">
        <f t="shared" si="4"/>
        <v>#REF!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>
      <c r="A26" s="62"/>
      <c r="B26" s="141" t="s">
        <v>2</v>
      </c>
      <c r="C26" s="142">
        <f t="shared" si="5"/>
        <v>0</v>
      </c>
      <c r="D26" s="142">
        <f>C26*D6</f>
        <v>0</v>
      </c>
      <c r="E26" s="128">
        <f t="shared" si="3"/>
        <v>0</v>
      </c>
      <c r="F26" s="128" t="str">
        <f>(C26*D5)/10^7</f>
        <v>#REF!</v>
      </c>
      <c r="G26" s="128" t="str">
        <f t="shared" si="4"/>
        <v>#REF!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>
      <c r="A27" s="62"/>
      <c r="B27" s="62"/>
      <c r="C27" s="143">
        <f>sum(C23:C26)</f>
        <v>0</v>
      </c>
      <c r="D27" s="62"/>
      <c r="E27" s="144">
        <f t="shared" ref="E27:G27" si="6">sum(E23:E26)</f>
        <v>0</v>
      </c>
      <c r="F27" s="103" t="str">
        <f t="shared" si="6"/>
        <v>#REF!</v>
      </c>
      <c r="G27" s="103" t="str">
        <f t="shared" si="6"/>
        <v>#REF!</v>
      </c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>
      <c r="A29" s="62"/>
      <c r="B29" s="125" t="s">
        <v>145</v>
      </c>
      <c r="C29" s="145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>
      <c r="A30" s="62"/>
      <c r="B30" s="146"/>
      <c r="C30" s="102" t="s">
        <v>7</v>
      </c>
      <c r="D30" s="102" t="s">
        <v>10</v>
      </c>
      <c r="E30" s="102" t="s">
        <v>146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>
      <c r="A31" s="62"/>
      <c r="B31" s="85" t="s">
        <v>147</v>
      </c>
      <c r="C31" s="147">
        <f>'Contract (1 yr)'!C30</f>
        <v>21.598213</v>
      </c>
      <c r="D31" s="147" t="str">
        <f>'WC (Year 3-5)'!D17/10^7</f>
        <v>#REF!</v>
      </c>
      <c r="E31" s="147" t="str">
        <f t="shared" ref="E31:E35" si="7">D31-C31</f>
        <v>#REF!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>
      <c r="A32" s="62"/>
      <c r="B32" s="148" t="s">
        <v>148</v>
      </c>
      <c r="C32" s="149">
        <f>'Contract (1 yr)'!C31</f>
        <v>5.794080906</v>
      </c>
      <c r="D32" s="149" t="str">
        <f>'WC (Year 3-5)'!D5/10^7</f>
        <v>#REF!</v>
      </c>
      <c r="E32" s="149" t="str">
        <f t="shared" si="7"/>
        <v>#REF!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>
      <c r="A33" s="62"/>
      <c r="B33" s="150" t="s">
        <v>149</v>
      </c>
      <c r="C33" s="151">
        <f>'Contract (1 yr)'!C32</f>
        <v>5.344563656</v>
      </c>
      <c r="D33" s="151" t="str">
        <f>'WC (Year 3-5)'!D8/10^7</f>
        <v>#REF!</v>
      </c>
      <c r="E33" s="151" t="str">
        <f t="shared" si="7"/>
        <v>#REF!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>
      <c r="A34" s="62"/>
      <c r="B34" s="150" t="s">
        <v>150</v>
      </c>
      <c r="C34" s="151">
        <f>'Contract (1 yr)'!C33</f>
        <v>5.262538531</v>
      </c>
      <c r="D34" s="151" t="str">
        <f>'WC (Year 3-5)'!D11/10^7</f>
        <v>#REF!</v>
      </c>
      <c r="E34" s="151" t="str">
        <f t="shared" si="7"/>
        <v>#REF!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>
      <c r="A35" s="62"/>
      <c r="B35" s="152" t="s">
        <v>151</v>
      </c>
      <c r="C35" s="153">
        <f>'Contract (1 yr)'!C34</f>
        <v>5.197029906</v>
      </c>
      <c r="D35" s="153" t="str">
        <f>'WC (Year 3-5)'!D14/10^7</f>
        <v>#REF!</v>
      </c>
      <c r="E35" s="153" t="str">
        <f t="shared" si="7"/>
        <v>#REF!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>
      <c r="A37" s="62"/>
      <c r="B37" s="125" t="s">
        <v>112</v>
      </c>
      <c r="C37" s="126"/>
      <c r="D37" s="62"/>
    </row>
    <row r="38">
      <c r="A38" s="62"/>
      <c r="B38" s="154" t="s">
        <v>113</v>
      </c>
      <c r="C38" s="63" t="str">
        <f>C42</f>
        <v>#REF!</v>
      </c>
      <c r="D38" s="62"/>
    </row>
    <row r="39">
      <c r="A39" s="62"/>
      <c r="B39" s="3" t="s">
        <v>114</v>
      </c>
      <c r="C39" s="77" t="str">
        <f>C38-C40-C41</f>
        <v>#REF!</v>
      </c>
      <c r="D39" s="62"/>
    </row>
    <row r="40">
      <c r="A40" s="62"/>
      <c r="B40" s="3" t="s">
        <v>115</v>
      </c>
      <c r="C40" s="77">
        <f>C2</f>
        <v>60</v>
      </c>
      <c r="D40" s="62"/>
    </row>
    <row r="41">
      <c r="A41" s="62"/>
      <c r="B41" s="5" t="s">
        <v>152</v>
      </c>
      <c r="C41" s="128">
        <f>C31</f>
        <v>21.598213</v>
      </c>
      <c r="D41" s="121"/>
    </row>
    <row r="42">
      <c r="A42" s="62"/>
      <c r="B42" s="155" t="s">
        <v>116</v>
      </c>
      <c r="C42" s="156" t="str">
        <f>sum(C43:C45)</f>
        <v>#REF!</v>
      </c>
      <c r="D42" s="62"/>
    </row>
    <row r="43">
      <c r="A43" s="62"/>
      <c r="B43" s="3" t="s">
        <v>117</v>
      </c>
      <c r="C43" s="77">
        <f>'WC (Year 3-5)'!H17/10^7</f>
        <v>0</v>
      </c>
      <c r="D43" s="62"/>
    </row>
    <row r="44">
      <c r="A44" s="62"/>
      <c r="B44" s="3" t="s">
        <v>118</v>
      </c>
      <c r="C44" s="77">
        <f>'WC (Year 3-5)'!I17/10^7</f>
        <v>0</v>
      </c>
      <c r="D44" s="62"/>
    </row>
    <row r="45">
      <c r="A45" s="62"/>
      <c r="B45" s="5" t="s">
        <v>153</v>
      </c>
      <c r="C45" s="128" t="str">
        <f>C64</f>
        <v>#REF!</v>
      </c>
      <c r="D45" s="62"/>
    </row>
    <row r="46">
      <c r="A46" s="62"/>
      <c r="B46" s="62"/>
      <c r="C46" s="62"/>
      <c r="D46" s="62"/>
    </row>
    <row r="47">
      <c r="B47" s="125" t="s">
        <v>154</v>
      </c>
      <c r="C47" s="125"/>
    </row>
    <row r="48">
      <c r="B48" s="156" t="s">
        <v>155</v>
      </c>
      <c r="C48" s="63" t="s">
        <v>156</v>
      </c>
    </row>
    <row r="49">
      <c r="B49" s="157" t="s">
        <v>157</v>
      </c>
      <c r="C49" s="158" t="str">
        <f>IFERROR(__xludf.DUMMYFUNCTION("importrange(""https://docs.google.com/spreadsheets/d/1bEcp3VCHzQgxan8VY9FCqLk1Yk8qAjekoqv5jLH-RCM/edit?gid=3774512#gid=3774512"",""Capex &amp; Depreciation!C12:C26"")"),"#REF!")</f>
        <v>#REF!</v>
      </c>
    </row>
    <row r="50">
      <c r="B50" s="159" t="s">
        <v>158</v>
      </c>
      <c r="C50" s="160"/>
    </row>
    <row r="51">
      <c r="B51" s="161" t="s">
        <v>159</v>
      </c>
      <c r="C51" s="162"/>
    </row>
    <row r="52">
      <c r="B52" s="161" t="s">
        <v>160</v>
      </c>
      <c r="C52" s="162"/>
    </row>
    <row r="53">
      <c r="B53" s="161" t="s">
        <v>161</v>
      </c>
      <c r="C53" s="162"/>
    </row>
    <row r="54">
      <c r="B54" s="161" t="s">
        <v>162</v>
      </c>
      <c r="C54" s="162"/>
    </row>
    <row r="55">
      <c r="B55" s="161" t="s">
        <v>163</v>
      </c>
      <c r="C55" s="162"/>
    </row>
    <row r="56">
      <c r="B56" s="161" t="s">
        <v>164</v>
      </c>
      <c r="C56" s="162"/>
    </row>
    <row r="57">
      <c r="B57" s="161" t="s">
        <v>165</v>
      </c>
      <c r="C57" s="162"/>
    </row>
    <row r="58">
      <c r="B58" s="161" t="s">
        <v>166</v>
      </c>
      <c r="C58" s="163"/>
    </row>
    <row r="59">
      <c r="B59" s="161" t="s">
        <v>167</v>
      </c>
      <c r="C59" s="162"/>
    </row>
    <row r="60">
      <c r="B60" s="161" t="s">
        <v>168</v>
      </c>
      <c r="C60" s="162"/>
    </row>
    <row r="61">
      <c r="B61" s="161" t="s">
        <v>169</v>
      </c>
      <c r="C61" s="162"/>
    </row>
    <row r="62">
      <c r="B62" s="161" t="s">
        <v>170</v>
      </c>
      <c r="C62" s="164"/>
    </row>
    <row r="63">
      <c r="B63" s="161" t="s">
        <v>171</v>
      </c>
      <c r="C63" s="164"/>
    </row>
    <row r="64">
      <c r="B64" s="165" t="s">
        <v>51</v>
      </c>
      <c r="C64" s="166" t="str">
        <f>sum(C49:C63)</f>
        <v>#REF!</v>
      </c>
    </row>
    <row r="66">
      <c r="B66" s="125" t="s">
        <v>172</v>
      </c>
    </row>
    <row r="67">
      <c r="B67" s="167" t="s">
        <v>173</v>
      </c>
      <c r="C67" s="168" t="s">
        <v>7</v>
      </c>
      <c r="D67" s="2"/>
    </row>
    <row r="68">
      <c r="B68" s="20"/>
      <c r="C68" s="169" t="s">
        <v>174</v>
      </c>
      <c r="D68" s="170" t="s">
        <v>175</v>
      </c>
    </row>
    <row r="69">
      <c r="B69" s="171" t="s">
        <v>176</v>
      </c>
      <c r="C69" s="172" t="str">
        <f>IFERROR(__xludf.DUMMYFUNCTION("IMPORTRANGE(""https://docs.google.com/spreadsheets/d/1DXOBRjKEc9pOcmohKWx0l59g3hrSjk2ZicxFB9zphD4/edit?gid=1653862983#gid=1653862983"",""In-house Manufacturing!C96:D100"")"),"#REF!")</f>
        <v>#REF!</v>
      </c>
      <c r="D69" s="173"/>
    </row>
    <row r="70">
      <c r="B70" s="174" t="s">
        <v>177</v>
      </c>
      <c r="C70" s="172"/>
      <c r="D70" s="175"/>
    </row>
    <row r="71">
      <c r="B71" s="174" t="s">
        <v>178</v>
      </c>
      <c r="C71" s="172"/>
      <c r="D71" s="175"/>
    </row>
    <row r="72">
      <c r="B72" s="174" t="s">
        <v>179</v>
      </c>
      <c r="C72" s="172"/>
      <c r="D72" s="176"/>
    </row>
    <row r="73">
      <c r="B73" s="103" t="s">
        <v>180</v>
      </c>
      <c r="C73" s="177"/>
      <c r="D73" s="178"/>
    </row>
    <row r="74" ht="8.25" customHeight="1">
      <c r="B74" s="179"/>
      <c r="C74" s="179"/>
      <c r="D74" s="179"/>
    </row>
    <row r="75">
      <c r="B75" s="180" t="s">
        <v>181</v>
      </c>
      <c r="C75" s="63" t="s">
        <v>182</v>
      </c>
      <c r="D75" s="181" t="s">
        <v>183</v>
      </c>
    </row>
    <row r="76">
      <c r="B76" s="171" t="s">
        <v>184</v>
      </c>
      <c r="C76" s="182" t="str">
        <f>D73</f>
        <v/>
      </c>
      <c r="D76" s="183"/>
    </row>
    <row r="77">
      <c r="B77" s="184" t="s">
        <v>185</v>
      </c>
      <c r="C77" s="185">
        <f>D73-C76</f>
        <v>0</v>
      </c>
      <c r="D77" s="183"/>
    </row>
    <row r="78">
      <c r="B78" s="179"/>
      <c r="C78" s="179"/>
      <c r="D78" s="179"/>
    </row>
    <row r="79">
      <c r="B79" s="125" t="s">
        <v>186</v>
      </c>
    </row>
    <row r="80">
      <c r="B80" s="94" t="s">
        <v>187</v>
      </c>
      <c r="C80" s="2"/>
      <c r="D80" s="63" t="s">
        <v>188</v>
      </c>
      <c r="E80" s="63" t="s">
        <v>189</v>
      </c>
    </row>
    <row r="81">
      <c r="B81" s="186" t="s">
        <v>190</v>
      </c>
      <c r="C81" s="187"/>
      <c r="D81" s="188">
        <f>'Contract (1 yr)'!D63</f>
        <v>0.01</v>
      </c>
      <c r="E81" s="78">
        <f t="shared" ref="E81:E84" si="8">(D81*$E$27)*10^7</f>
        <v>0</v>
      </c>
    </row>
    <row r="82">
      <c r="B82" s="186" t="s">
        <v>191</v>
      </c>
      <c r="C82" s="189"/>
      <c r="D82" s="188">
        <v>0.005</v>
      </c>
      <c r="E82" s="78">
        <f t="shared" si="8"/>
        <v>0</v>
      </c>
    </row>
    <row r="83">
      <c r="B83" s="186" t="s">
        <v>192</v>
      </c>
      <c r="C83" s="189"/>
      <c r="D83" s="188">
        <v>0.003</v>
      </c>
      <c r="E83" s="78">
        <f t="shared" si="8"/>
        <v>0</v>
      </c>
    </row>
    <row r="84">
      <c r="B84" s="186" t="s">
        <v>193</v>
      </c>
      <c r="C84" s="189"/>
      <c r="D84" s="188">
        <v>0.017</v>
      </c>
      <c r="E84" s="78">
        <f t="shared" si="8"/>
        <v>0</v>
      </c>
    </row>
    <row r="85">
      <c r="B85" s="186" t="s">
        <v>194</v>
      </c>
      <c r="C85" s="189"/>
      <c r="D85" s="190" t="s">
        <v>195</v>
      </c>
      <c r="E85" s="78">
        <f>8.5*C27</f>
        <v>0</v>
      </c>
    </row>
    <row r="86">
      <c r="B86" s="186" t="s">
        <v>196</v>
      </c>
      <c r="C86" s="189"/>
      <c r="D86" s="188">
        <f>'Contract (1 yr)'!D68</f>
        <v>0.00650356848</v>
      </c>
      <c r="E86" s="78">
        <f>(D86*$E$27)*10^7</f>
        <v>0</v>
      </c>
    </row>
    <row r="87">
      <c r="B87" s="191" t="s">
        <v>197</v>
      </c>
      <c r="C87" s="192"/>
      <c r="D87" s="188">
        <f>'Contract (1 yr)'!D69</f>
        <v>0.1</v>
      </c>
      <c r="E87" s="78">
        <f>sum(E81:E86)*D87</f>
        <v>0</v>
      </c>
    </row>
    <row r="88">
      <c r="B88" s="62"/>
      <c r="C88" s="62"/>
      <c r="D88" s="88" t="s">
        <v>198</v>
      </c>
      <c r="E88" s="89">
        <f>sum(E81:E87)</f>
        <v>0</v>
      </c>
    </row>
    <row r="89">
      <c r="B89" s="62"/>
      <c r="C89" s="62"/>
      <c r="D89" s="91" t="s">
        <v>199</v>
      </c>
      <c r="E89" s="93">
        <f>E88/10^7</f>
        <v>0</v>
      </c>
    </row>
    <row r="90">
      <c r="B90" s="62"/>
      <c r="C90" s="62"/>
      <c r="D90" s="62"/>
      <c r="E90" s="62"/>
    </row>
  </sheetData>
  <mergeCells count="3">
    <mergeCell ref="B67:B68"/>
    <mergeCell ref="C67:D67"/>
    <mergeCell ref="B80:C8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8.38"/>
    <col customWidth="1" min="3" max="3" width="16.75"/>
    <col customWidth="1" min="4" max="4" width="22.38"/>
    <col customWidth="1" min="5" max="5" width="21.63"/>
    <col customWidth="1" min="6" max="6" width="14.75"/>
    <col customWidth="1" min="7" max="7" width="15.75"/>
  </cols>
  <sheetData>
    <row r="1">
      <c r="A1" s="62"/>
      <c r="B1" s="27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>
      <c r="A2" s="62"/>
      <c r="B2" s="63" t="s">
        <v>200</v>
      </c>
      <c r="C2" s="113">
        <v>0.0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>
      <c r="A3" s="62"/>
      <c r="B3" s="27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>
      <c r="A4" s="62"/>
      <c r="B4" s="72"/>
      <c r="C4" s="73" t="s">
        <v>201</v>
      </c>
      <c r="D4" s="74" t="s">
        <v>202</v>
      </c>
      <c r="E4" s="74" t="s">
        <v>203</v>
      </c>
      <c r="F4" s="75" t="s">
        <v>59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>
      <c r="A5" s="62"/>
      <c r="B5" s="76" t="s">
        <v>60</v>
      </c>
      <c r="C5" s="96" t="str">
        <f>'PP BOM'!H32</f>
        <v>#REF!</v>
      </c>
      <c r="D5" s="96" t="str">
        <f>'LP BOM'!H35</f>
        <v>#REF!</v>
      </c>
      <c r="E5" s="96" t="str">
        <f>'IFM BOM'!H39</f>
        <v>#REF!</v>
      </c>
      <c r="F5" s="96" t="str">
        <f>'CNP BOM'!H31</f>
        <v>#REF!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>
      <c r="A6" s="62"/>
      <c r="B6" s="76" t="s">
        <v>125</v>
      </c>
      <c r="C6" s="96">
        <f>'Total Production'!C20</f>
        <v>280</v>
      </c>
      <c r="D6" s="96">
        <f>'Total Production'!C21</f>
        <v>286</v>
      </c>
      <c r="E6" s="96">
        <f>'Total Production'!C22</f>
        <v>242</v>
      </c>
      <c r="F6" s="96">
        <f>'Total Production'!C23</f>
        <v>212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>
      <c r="A7" s="62"/>
      <c r="B7" s="79" t="s">
        <v>126</v>
      </c>
      <c r="C7" s="116" t="str">
        <f t="shared" ref="C7:F7" si="1">C6-C5</f>
        <v>#REF!</v>
      </c>
      <c r="D7" s="116" t="str">
        <f t="shared" si="1"/>
        <v>#REF!</v>
      </c>
      <c r="E7" s="116" t="str">
        <f t="shared" si="1"/>
        <v>#REF!</v>
      </c>
      <c r="F7" s="116" t="str">
        <f t="shared" si="1"/>
        <v>#REF!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>
      <c r="A8" s="62"/>
      <c r="B8" s="27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>
      <c r="A9" s="62"/>
      <c r="B9" s="27" t="s">
        <v>127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>
      <c r="A10" s="62"/>
      <c r="B10" s="130" t="s">
        <v>128</v>
      </c>
      <c r="C10" s="131">
        <v>40.0</v>
      </c>
      <c r="D10" s="121" t="s">
        <v>129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>
      <c r="A11" s="62"/>
      <c r="B11" s="132" t="s">
        <v>130</v>
      </c>
      <c r="C11" s="105">
        <f>C10*1000</f>
        <v>40000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>
      <c r="A12" s="62"/>
      <c r="B12" s="133" t="s">
        <v>131</v>
      </c>
      <c r="C12" s="97">
        <f>((C11*1000*0.5)/500)+((C11*1000*0.5)/400)</f>
        <v>90000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3.75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>
      <c r="A14" s="62"/>
      <c r="B14" s="134" t="s">
        <v>132</v>
      </c>
      <c r="C14" s="99">
        <f>((C11*1000*0.5)/500)*C75</f>
        <v>0</v>
      </c>
      <c r="D14" s="121" t="s">
        <v>133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>
      <c r="A15" s="62"/>
      <c r="B15" s="69" t="s">
        <v>134</v>
      </c>
      <c r="C15" s="97">
        <f>((C11*1000*0.5)/400)*C75</f>
        <v>0</v>
      </c>
      <c r="D15" s="121" t="s">
        <v>135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3.7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>
      <c r="A17" s="62"/>
      <c r="B17" s="130" t="s">
        <v>136</v>
      </c>
      <c r="C17" s="131">
        <v>25.0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>
      <c r="A18" s="62"/>
      <c r="B18" s="132" t="s">
        <v>137</v>
      </c>
      <c r="C18" s="67">
        <v>12.0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>
      <c r="A19" s="62"/>
      <c r="B19" s="81" t="s">
        <v>138</v>
      </c>
      <c r="C19" s="103">
        <f>C17*C18</f>
        <v>300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>
      <c r="A21" s="62"/>
      <c r="B21" s="135" t="s">
        <v>139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>
      <c r="A22" s="62"/>
      <c r="B22" s="63" t="s">
        <v>66</v>
      </c>
      <c r="C22" s="136" t="s">
        <v>140</v>
      </c>
      <c r="D22" s="63" t="s">
        <v>141</v>
      </c>
      <c r="E22" s="63" t="s">
        <v>204</v>
      </c>
      <c r="F22" s="63" t="s">
        <v>205</v>
      </c>
      <c r="G22" s="63" t="s">
        <v>206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>
      <c r="A23" s="62"/>
      <c r="B23" s="137" t="s">
        <v>3</v>
      </c>
      <c r="C23" s="138">
        <f t="shared" ref="C23:C24" si="2">($C$19*$C$15)/2</f>
        <v>0</v>
      </c>
      <c r="D23" s="138">
        <f>C23*E6</f>
        <v>0</v>
      </c>
      <c r="E23" s="95">
        <f t="shared" ref="E23:E26" si="3">D23/10^7</f>
        <v>0</v>
      </c>
      <c r="F23" s="95" t="str">
        <f>(C23*E5)/10^7</f>
        <v>#REF!</v>
      </c>
      <c r="G23" s="95" t="str">
        <f t="shared" ref="G23:G26" si="4">E23-F23</f>
        <v>#REF!</v>
      </c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>
      <c r="A24" s="62"/>
      <c r="B24" s="139" t="s">
        <v>59</v>
      </c>
      <c r="C24" s="140">
        <f t="shared" si="2"/>
        <v>0</v>
      </c>
      <c r="D24" s="140">
        <f>C24*F6</f>
        <v>0</v>
      </c>
      <c r="E24" s="77">
        <f t="shared" si="3"/>
        <v>0</v>
      </c>
      <c r="F24" s="77" t="str">
        <f>(C24*F5)/10^7</f>
        <v>#REF!</v>
      </c>
      <c r="G24" s="77" t="str">
        <f t="shared" si="4"/>
        <v>#REF!</v>
      </c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>
      <c r="A25" s="62"/>
      <c r="B25" s="139" t="s">
        <v>1</v>
      </c>
      <c r="C25" s="140">
        <f t="shared" ref="C25:C26" si="5">($C$19*$C$14)/2</f>
        <v>0</v>
      </c>
      <c r="D25" s="140">
        <f>C25*C6</f>
        <v>0</v>
      </c>
      <c r="E25" s="77">
        <f t="shared" si="3"/>
        <v>0</v>
      </c>
      <c r="F25" s="77" t="str">
        <f>(C25*C5)/10^7</f>
        <v>#REF!</v>
      </c>
      <c r="G25" s="77" t="str">
        <f t="shared" si="4"/>
        <v>#REF!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>
      <c r="A26" s="62"/>
      <c r="B26" s="141" t="s">
        <v>2</v>
      </c>
      <c r="C26" s="142">
        <f t="shared" si="5"/>
        <v>0</v>
      </c>
      <c r="D26" s="142">
        <f>C26*D6</f>
        <v>0</v>
      </c>
      <c r="E26" s="128">
        <f t="shared" si="3"/>
        <v>0</v>
      </c>
      <c r="F26" s="128" t="str">
        <f>(C26*D5)/10^7</f>
        <v>#REF!</v>
      </c>
      <c r="G26" s="128" t="str">
        <f t="shared" si="4"/>
        <v>#REF!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>
      <c r="A27" s="62"/>
      <c r="B27" s="62"/>
      <c r="C27" s="143">
        <f>sum(C23:C26)</f>
        <v>0</v>
      </c>
      <c r="D27" s="62"/>
      <c r="E27" s="144">
        <f t="shared" ref="E27:G27" si="6">sum(E23:E26)</f>
        <v>0</v>
      </c>
      <c r="F27" s="103" t="str">
        <f t="shared" si="6"/>
        <v>#REF!</v>
      </c>
      <c r="G27" s="103" t="str">
        <f t="shared" si="6"/>
        <v>#REF!</v>
      </c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>
      <c r="A29" s="62"/>
      <c r="B29" s="125" t="s">
        <v>145</v>
      </c>
      <c r="C29" s="145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>
      <c r="A30" s="62"/>
      <c r="B30" s="146"/>
      <c r="C30" s="102" t="s">
        <v>12</v>
      </c>
      <c r="D30" s="102" t="s">
        <v>10</v>
      </c>
      <c r="E30" s="102" t="s">
        <v>146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>
      <c r="A31" s="62"/>
      <c r="B31" s="85" t="s">
        <v>207</v>
      </c>
      <c r="C31" s="147" t="str">
        <f>'WC (Year 3)'!D9/10^7</f>
        <v>#REF!</v>
      </c>
      <c r="D31" s="147" t="str">
        <f>'Year 2'!D31</f>
        <v>#REF!</v>
      </c>
      <c r="E31" s="147" t="str">
        <f t="shared" ref="E31:E35" si="7">C31-D31</f>
        <v>#REF!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>
      <c r="A32" s="62"/>
      <c r="B32" s="148" t="s">
        <v>148</v>
      </c>
      <c r="C32" s="149" t="str">
        <f>'WC (Year 3)'!D5/10^7</f>
        <v>#REF!</v>
      </c>
      <c r="D32" s="149" t="str">
        <f>'WC (Year 3-5)'!D5/10^7</f>
        <v>#REF!</v>
      </c>
      <c r="E32" s="149" t="str">
        <f t="shared" si="7"/>
        <v>#REF!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>
      <c r="A33" s="62"/>
      <c r="B33" s="150" t="s">
        <v>149</v>
      </c>
      <c r="C33" s="151" t="str">
        <f>'WC (Year 3)'!D6/10^7</f>
        <v>#REF!</v>
      </c>
      <c r="D33" s="151" t="str">
        <f>'WC (Year 3-5)'!D8/10^7</f>
        <v>#REF!</v>
      </c>
      <c r="E33" s="151" t="str">
        <f t="shared" si="7"/>
        <v>#REF!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>
      <c r="A34" s="62"/>
      <c r="B34" s="150" t="s">
        <v>150</v>
      </c>
      <c r="C34" s="151" t="str">
        <f>'WC (Year 3)'!D7/10^7</f>
        <v>#REF!</v>
      </c>
      <c r="D34" s="151" t="str">
        <f>'WC (Year 3-5)'!D11/10^7</f>
        <v>#REF!</v>
      </c>
      <c r="E34" s="151" t="str">
        <f t="shared" si="7"/>
        <v>#REF!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>
      <c r="A35" s="62"/>
      <c r="B35" s="152" t="s">
        <v>151</v>
      </c>
      <c r="C35" s="153" t="str">
        <f>'WC (Year 3)'!D8/10^7</f>
        <v>#REF!</v>
      </c>
      <c r="D35" s="153" t="str">
        <f>'WC (Year 3-5)'!D14/10^7</f>
        <v>#REF!</v>
      </c>
      <c r="E35" s="153" t="str">
        <f t="shared" si="7"/>
        <v>#REF!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>
      <c r="A37" s="62"/>
      <c r="B37" s="125" t="s">
        <v>112</v>
      </c>
      <c r="C37" s="126"/>
      <c r="D37" s="62"/>
    </row>
    <row r="38">
      <c r="A38" s="62"/>
      <c r="B38" s="154" t="s">
        <v>113</v>
      </c>
      <c r="C38" s="63" t="str">
        <f>C42</f>
        <v>#REF!</v>
      </c>
      <c r="D38" s="62"/>
    </row>
    <row r="39">
      <c r="A39" s="62"/>
      <c r="B39" s="3" t="s">
        <v>208</v>
      </c>
      <c r="C39" s="77" t="str">
        <f>C38-C40-C41</f>
        <v>#REF!</v>
      </c>
      <c r="D39" s="121" t="s">
        <v>209</v>
      </c>
    </row>
    <row r="40">
      <c r="A40" s="62"/>
      <c r="B40" s="3" t="s">
        <v>115</v>
      </c>
      <c r="C40" s="77">
        <f>C2</f>
        <v>0</v>
      </c>
      <c r="D40" s="193"/>
    </row>
    <row r="41">
      <c r="A41" s="62"/>
      <c r="B41" s="3" t="s">
        <v>152</v>
      </c>
      <c r="C41" s="77" t="str">
        <f>D31</f>
        <v>#REF!</v>
      </c>
      <c r="D41" s="121"/>
    </row>
    <row r="42">
      <c r="A42" s="62"/>
      <c r="B42" s="155" t="s">
        <v>116</v>
      </c>
      <c r="C42" s="156" t="str">
        <f>sum(C43:C44)</f>
        <v>#REF!</v>
      </c>
      <c r="D42" s="62"/>
    </row>
    <row r="43">
      <c r="A43" s="62"/>
      <c r="B43" s="3" t="s">
        <v>117</v>
      </c>
      <c r="C43" s="77" t="str">
        <f>'WC (Year 3)'!H9/10^7</f>
        <v>#REF!</v>
      </c>
      <c r="D43" s="62"/>
    </row>
    <row r="44">
      <c r="A44" s="62"/>
      <c r="B44" s="5" t="s">
        <v>118</v>
      </c>
      <c r="C44" s="128">
        <f> 'WC (Year 3)'!I9/10^7</f>
        <v>0</v>
      </c>
      <c r="D44" s="62"/>
    </row>
    <row r="45">
      <c r="A45" s="62"/>
      <c r="B45" s="62"/>
      <c r="C45" s="62"/>
      <c r="D45" s="62"/>
    </row>
    <row r="46">
      <c r="B46" s="125" t="s">
        <v>154</v>
      </c>
      <c r="C46" s="125"/>
    </row>
    <row r="47">
      <c r="B47" s="156" t="s">
        <v>155</v>
      </c>
      <c r="C47" s="63" t="s">
        <v>210</v>
      </c>
    </row>
    <row r="48">
      <c r="B48" s="157" t="s">
        <v>157</v>
      </c>
      <c r="C48" s="158" t="str">
        <f>IFERROR(__xludf.DUMMYFUNCTION("importrange(""https://docs.google.com/spreadsheets/d/1bEcp3VCHzQgxan8VY9FCqLk1Yk8qAjekoqv5jLH-RCM/edit?gid=3774512#gid=3774512"",""Capex &amp; Depreciation!C12:C26"")"),"#REF!")</f>
        <v>#REF!</v>
      </c>
    </row>
    <row r="49">
      <c r="B49" s="159" t="s">
        <v>158</v>
      </c>
      <c r="C49" s="160"/>
    </row>
    <row r="50">
      <c r="B50" s="161" t="s">
        <v>159</v>
      </c>
      <c r="C50" s="162"/>
    </row>
    <row r="51">
      <c r="B51" s="161" t="s">
        <v>160</v>
      </c>
      <c r="C51" s="162"/>
    </row>
    <row r="52">
      <c r="B52" s="161" t="s">
        <v>161</v>
      </c>
      <c r="C52" s="162"/>
    </row>
    <row r="53">
      <c r="B53" s="161" t="s">
        <v>162</v>
      </c>
      <c r="C53" s="162"/>
    </row>
    <row r="54">
      <c r="B54" s="161" t="s">
        <v>163</v>
      </c>
      <c r="C54" s="162"/>
    </row>
    <row r="55">
      <c r="B55" s="161" t="s">
        <v>164</v>
      </c>
      <c r="C55" s="162"/>
    </row>
    <row r="56">
      <c r="B56" s="161" t="s">
        <v>165</v>
      </c>
      <c r="C56" s="162"/>
    </row>
    <row r="57">
      <c r="B57" s="161" t="s">
        <v>166</v>
      </c>
      <c r="C57" s="163"/>
    </row>
    <row r="58">
      <c r="B58" s="161" t="s">
        <v>167</v>
      </c>
      <c r="C58" s="162"/>
    </row>
    <row r="59">
      <c r="B59" s="161" t="s">
        <v>168</v>
      </c>
      <c r="C59" s="162"/>
    </row>
    <row r="60">
      <c r="B60" s="161" t="s">
        <v>169</v>
      </c>
      <c r="C60" s="162"/>
    </row>
    <row r="61">
      <c r="B61" s="161" t="s">
        <v>170</v>
      </c>
      <c r="C61" s="164"/>
    </row>
    <row r="62">
      <c r="B62" s="161" t="s">
        <v>171</v>
      </c>
      <c r="C62" s="164"/>
    </row>
    <row r="63">
      <c r="B63" s="165" t="s">
        <v>51</v>
      </c>
      <c r="C63" s="166" t="str">
        <f>sum(C48:C62)</f>
        <v>#REF!</v>
      </c>
    </row>
    <row r="65">
      <c r="B65" s="125" t="s">
        <v>172</v>
      </c>
    </row>
    <row r="66">
      <c r="B66" s="167" t="s">
        <v>173</v>
      </c>
      <c r="C66" s="168" t="s">
        <v>7</v>
      </c>
      <c r="D66" s="2"/>
      <c r="E66" s="94" t="s">
        <v>10</v>
      </c>
      <c r="F66" s="2"/>
    </row>
    <row r="67">
      <c r="B67" s="20"/>
      <c r="C67" s="169" t="s">
        <v>174</v>
      </c>
      <c r="D67" s="170" t="s">
        <v>175</v>
      </c>
      <c r="E67" s="169" t="s">
        <v>174</v>
      </c>
      <c r="F67" s="170" t="s">
        <v>175</v>
      </c>
    </row>
    <row r="68">
      <c r="B68" s="171" t="s">
        <v>176</v>
      </c>
      <c r="C68" s="172" t="str">
        <f>IFERROR(__xludf.DUMMYFUNCTION("IMPORTRANGE(""https://docs.google.com/spreadsheets/d/1DXOBRjKEc9pOcmohKWx0l59g3hrSjk2ZicxFB9zphD4/edit?gid=1653862983#gid=1653862983"",""In-house Manufacturing!C96:D100"")"),"#REF!")</f>
        <v>#REF!</v>
      </c>
      <c r="D68" s="173"/>
      <c r="E68" s="172" t="str">
        <f>IFERROR(__xludf.DUMMYFUNCTION("IMPORTRANGE(""https://docs.google.com/spreadsheets/d/1DXOBRjKEc9pOcmohKWx0l59g3hrSjk2ZicxFB9zphD4/edit?gid=1653862983#gid=1653862983"",""In-house Manufacturing!G96:H100"")"),"#REF!")</f>
        <v>#REF!</v>
      </c>
      <c r="F68" s="173"/>
    </row>
    <row r="69">
      <c r="B69" s="174" t="s">
        <v>177</v>
      </c>
      <c r="C69" s="172"/>
      <c r="D69" s="175"/>
      <c r="E69" s="172"/>
      <c r="F69" s="175"/>
    </row>
    <row r="70">
      <c r="B70" s="174" t="s">
        <v>178</v>
      </c>
      <c r="C70" s="172"/>
      <c r="D70" s="175"/>
      <c r="E70" s="172"/>
      <c r="F70" s="175"/>
    </row>
    <row r="71">
      <c r="B71" s="174" t="s">
        <v>179</v>
      </c>
      <c r="C71" s="172"/>
      <c r="D71" s="176"/>
      <c r="E71" s="172"/>
      <c r="F71" s="176"/>
    </row>
    <row r="72">
      <c r="B72" s="103" t="s">
        <v>180</v>
      </c>
      <c r="C72" s="177"/>
      <c r="D72" s="178"/>
      <c r="E72" s="177"/>
      <c r="F72" s="178"/>
    </row>
    <row r="73" ht="8.25" customHeight="1">
      <c r="B73" s="179"/>
      <c r="C73" s="179"/>
      <c r="D73" s="179"/>
    </row>
    <row r="74">
      <c r="B74" s="180" t="s">
        <v>181</v>
      </c>
      <c r="C74" s="63" t="s">
        <v>211</v>
      </c>
      <c r="D74" s="181"/>
    </row>
    <row r="75">
      <c r="B75" s="171" t="s">
        <v>212</v>
      </c>
      <c r="C75" s="182" t="str">
        <f>F72</f>
        <v/>
      </c>
      <c r="D75" s="183"/>
    </row>
    <row r="76">
      <c r="B76" s="184" t="s">
        <v>185</v>
      </c>
      <c r="C76" s="185">
        <f>F72-C75</f>
        <v>0</v>
      </c>
      <c r="D76" s="183"/>
    </row>
    <row r="77">
      <c r="B77" s="179"/>
      <c r="C77" s="179"/>
      <c r="D77" s="179"/>
    </row>
    <row r="78">
      <c r="B78" s="125" t="s">
        <v>186</v>
      </c>
    </row>
    <row r="79">
      <c r="B79" s="94" t="s">
        <v>187</v>
      </c>
      <c r="C79" s="2"/>
      <c r="D79" s="63" t="s">
        <v>188</v>
      </c>
      <c r="E79" s="63" t="s">
        <v>189</v>
      </c>
    </row>
    <row r="80">
      <c r="B80" s="186" t="s">
        <v>190</v>
      </c>
      <c r="C80" s="187"/>
      <c r="D80" s="188">
        <v>0.008</v>
      </c>
      <c r="E80" s="78">
        <f t="shared" ref="E80:E83" si="8">(D80*$E$27)*10^7</f>
        <v>0</v>
      </c>
    </row>
    <row r="81">
      <c r="B81" s="186" t="s">
        <v>191</v>
      </c>
      <c r="C81" s="189"/>
      <c r="D81" s="188">
        <v>0.003</v>
      </c>
      <c r="E81" s="78">
        <f t="shared" si="8"/>
        <v>0</v>
      </c>
    </row>
    <row r="82">
      <c r="B82" s="186" t="s">
        <v>192</v>
      </c>
      <c r="C82" s="189"/>
      <c r="D82" s="188">
        <v>0.0015</v>
      </c>
      <c r="E82" s="78">
        <f t="shared" si="8"/>
        <v>0</v>
      </c>
    </row>
    <row r="83">
      <c r="B83" s="186" t="s">
        <v>193</v>
      </c>
      <c r="C83" s="189"/>
      <c r="D83" s="188">
        <v>0.015</v>
      </c>
      <c r="E83" s="78">
        <f t="shared" si="8"/>
        <v>0</v>
      </c>
    </row>
    <row r="84">
      <c r="B84" s="186" t="s">
        <v>194</v>
      </c>
      <c r="C84" s="189"/>
      <c r="D84" s="190" t="s">
        <v>213</v>
      </c>
      <c r="E84" s="78">
        <f>7*C27</f>
        <v>0</v>
      </c>
    </row>
    <row r="85">
      <c r="B85" s="186" t="s">
        <v>196</v>
      </c>
      <c r="C85" s="189"/>
      <c r="D85" s="188">
        <f>'Year 2'!D86</f>
        <v>0.00650356848</v>
      </c>
      <c r="E85" s="78">
        <f t="shared" ref="E85:E86" si="9">(D85*$E$27)*10^7</f>
        <v>0</v>
      </c>
    </row>
    <row r="86">
      <c r="B86" s="191" t="s">
        <v>197</v>
      </c>
      <c r="C86" s="192"/>
      <c r="D86" s="188">
        <v>0.05</v>
      </c>
      <c r="E86" s="78">
        <f t="shared" si="9"/>
        <v>0</v>
      </c>
    </row>
    <row r="87">
      <c r="B87" s="62"/>
      <c r="C87" s="62"/>
      <c r="D87" s="88" t="s">
        <v>214</v>
      </c>
      <c r="E87" s="89">
        <f>sum(E80:E86)</f>
        <v>0</v>
      </c>
    </row>
    <row r="88">
      <c r="B88" s="62"/>
      <c r="C88" s="62"/>
      <c r="D88" s="91" t="s">
        <v>215</v>
      </c>
      <c r="E88" s="93">
        <f>E87/10^7</f>
        <v>0</v>
      </c>
    </row>
    <row r="89">
      <c r="B89" s="62"/>
      <c r="C89" s="62"/>
      <c r="D89" s="62"/>
      <c r="E89" s="62"/>
    </row>
  </sheetData>
  <mergeCells count="4">
    <mergeCell ref="B66:B67"/>
    <mergeCell ref="C66:D66"/>
    <mergeCell ref="E66:F66"/>
    <mergeCell ref="B79:C7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0"/>
    <col customWidth="1" min="3" max="3" width="23.63"/>
    <col customWidth="1" min="4" max="4" width="20.13"/>
    <col customWidth="1" min="5" max="5" width="16.88"/>
    <col customWidth="1" min="6" max="6" width="4.25"/>
    <col customWidth="1" min="9" max="9" width="15.13"/>
  </cols>
  <sheetData>
    <row r="1">
      <c r="A1" s="179"/>
      <c r="B1" s="179"/>
      <c r="C1" s="179"/>
      <c r="D1" s="194"/>
      <c r="E1" s="179"/>
      <c r="F1" s="179"/>
      <c r="G1" s="179"/>
      <c r="H1" s="179"/>
      <c r="I1" s="179"/>
      <c r="J1" s="179"/>
    </row>
    <row r="2">
      <c r="A2" s="179"/>
      <c r="B2" s="195" t="s">
        <v>216</v>
      </c>
      <c r="C2" s="15"/>
      <c r="D2" s="15"/>
      <c r="E2" s="2"/>
      <c r="F2" s="179"/>
      <c r="G2" s="195" t="s">
        <v>217</v>
      </c>
      <c r="H2" s="15"/>
      <c r="I2" s="2"/>
      <c r="J2" s="179"/>
    </row>
    <row r="3" ht="6.7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</row>
    <row r="4">
      <c r="A4" s="179"/>
      <c r="B4" s="196"/>
      <c r="C4" s="156" t="s">
        <v>218</v>
      </c>
      <c r="D4" s="156" t="s">
        <v>219</v>
      </c>
      <c r="E4" s="156" t="s">
        <v>220</v>
      </c>
      <c r="F4" s="179"/>
      <c r="G4" s="196"/>
      <c r="H4" s="156" t="s">
        <v>221</v>
      </c>
      <c r="I4" s="156" t="s">
        <v>222</v>
      </c>
      <c r="J4" s="179"/>
    </row>
    <row r="5">
      <c r="A5" s="179"/>
      <c r="B5" s="136" t="s">
        <v>95</v>
      </c>
      <c r="C5" s="197">
        <f>D35</f>
        <v>0</v>
      </c>
      <c r="D5" s="89" t="str">
        <f>D36</f>
        <v>#REF!</v>
      </c>
      <c r="E5" s="198" t="str">
        <f t="shared" ref="E5:E8" si="1">C5/D5</f>
        <v>#REF!</v>
      </c>
      <c r="F5" s="179"/>
      <c r="G5" s="136" t="s">
        <v>95</v>
      </c>
      <c r="H5" s="89" t="str">
        <f>(D13*D14)*2.5</f>
        <v>#REF!</v>
      </c>
      <c r="I5" s="89">
        <f>D16*2.5</f>
        <v>0</v>
      </c>
      <c r="J5" s="179"/>
    </row>
    <row r="6">
      <c r="A6" s="179"/>
      <c r="B6" s="199" t="s">
        <v>96</v>
      </c>
      <c r="C6" s="200">
        <f>D64</f>
        <v>0</v>
      </c>
      <c r="D6" s="78" t="str">
        <f>D65</f>
        <v>#REF!</v>
      </c>
      <c r="E6" s="201" t="str">
        <f t="shared" si="1"/>
        <v>#REF!</v>
      </c>
      <c r="F6" s="179"/>
      <c r="G6" s="199" t="s">
        <v>96</v>
      </c>
      <c r="H6" s="78" t="str">
        <f>(D42*D43)*2.5</f>
        <v>#REF!</v>
      </c>
      <c r="I6" s="78">
        <f>D45*2.5</f>
        <v>0</v>
      </c>
      <c r="J6" s="179"/>
    </row>
    <row r="7">
      <c r="A7" s="179"/>
      <c r="B7" s="199" t="s">
        <v>97</v>
      </c>
      <c r="C7" s="200">
        <f>D93</f>
        <v>0</v>
      </c>
      <c r="D7" s="78" t="str">
        <f>D94</f>
        <v>#REF!</v>
      </c>
      <c r="E7" s="201" t="str">
        <f t="shared" si="1"/>
        <v>#REF!</v>
      </c>
      <c r="F7" s="179"/>
      <c r="G7" s="199" t="s">
        <v>97</v>
      </c>
      <c r="H7" s="78" t="str">
        <f>(D71*D72)*2.5</f>
        <v>#REF!</v>
      </c>
      <c r="I7" s="78">
        <f>D74*2.5</f>
        <v>0</v>
      </c>
      <c r="J7" s="179"/>
    </row>
    <row r="8">
      <c r="A8" s="179"/>
      <c r="B8" s="202" t="s">
        <v>98</v>
      </c>
      <c r="C8" s="203">
        <f>D122</f>
        <v>0</v>
      </c>
      <c r="D8" s="80" t="str">
        <f>D123</f>
        <v>#REF!</v>
      </c>
      <c r="E8" s="204" t="str">
        <f t="shared" si="1"/>
        <v>#REF!</v>
      </c>
      <c r="F8" s="179"/>
      <c r="G8" s="202" t="s">
        <v>98</v>
      </c>
      <c r="H8" s="80" t="str">
        <f>(D100*D101)*2.5</f>
        <v>#REF!</v>
      </c>
      <c r="I8" s="80">
        <f>D103*2.5</f>
        <v>0</v>
      </c>
      <c r="J8" s="179"/>
    </row>
    <row r="9">
      <c r="A9" s="179"/>
      <c r="B9" s="179"/>
      <c r="C9" s="179"/>
      <c r="D9" s="205" t="str">
        <f>sum(D5:D8)</f>
        <v>#REF!</v>
      </c>
      <c r="E9" s="179"/>
      <c r="F9" s="179"/>
      <c r="G9" s="179"/>
      <c r="H9" s="82" t="str">
        <f t="shared" ref="H9:I9" si="2">sum(H5:H8)</f>
        <v>#REF!</v>
      </c>
      <c r="I9" s="82">
        <f t="shared" si="2"/>
        <v>0</v>
      </c>
      <c r="J9" s="179"/>
    </row>
    <row r="10">
      <c r="A10" s="179"/>
      <c r="B10" s="179"/>
      <c r="C10" s="179"/>
      <c r="D10" s="206"/>
      <c r="E10" s="179"/>
      <c r="F10" s="179"/>
      <c r="G10" s="179"/>
      <c r="H10" s="207" t="str">
        <f>H9+I9</f>
        <v>#REF!</v>
      </c>
      <c r="I10" s="2"/>
      <c r="J10" s="179"/>
    </row>
    <row r="11">
      <c r="A11" s="179"/>
      <c r="B11" s="208" t="s">
        <v>223</v>
      </c>
      <c r="C11" s="179"/>
      <c r="D11" s="179"/>
      <c r="E11" s="179"/>
      <c r="F11" s="179"/>
      <c r="G11" s="209"/>
      <c r="H11" s="179"/>
      <c r="I11" s="209"/>
      <c r="J11" s="179"/>
    </row>
    <row r="12">
      <c r="A12" s="179"/>
      <c r="B12" s="179"/>
      <c r="C12" s="179"/>
      <c r="D12" s="210"/>
      <c r="E12" s="179"/>
      <c r="F12" s="179"/>
      <c r="G12" s="179"/>
      <c r="H12" s="179"/>
      <c r="I12" s="179"/>
      <c r="J12" s="179"/>
    </row>
    <row r="13">
      <c r="A13" s="179"/>
      <c r="B13" s="134" t="s">
        <v>224</v>
      </c>
      <c r="C13" s="211"/>
      <c r="D13" s="212">
        <f>'Year 3'!C25/12</f>
        <v>0</v>
      </c>
      <c r="E13" s="194"/>
      <c r="F13" s="179"/>
      <c r="G13" s="179"/>
      <c r="H13" s="179"/>
      <c r="I13" s="179"/>
      <c r="J13" s="179"/>
    </row>
    <row r="14">
      <c r="A14" s="179"/>
      <c r="B14" s="66" t="s">
        <v>225</v>
      </c>
      <c r="C14" s="213"/>
      <c r="D14" s="214" t="str">
        <f>'Year 2'!C5</f>
        <v>#REF!</v>
      </c>
      <c r="E14" s="179"/>
      <c r="F14" s="179"/>
      <c r="H14" s="179"/>
      <c r="I14" s="179"/>
      <c r="J14" s="179"/>
    </row>
    <row r="15">
      <c r="A15" s="179"/>
      <c r="B15" s="66" t="s">
        <v>226</v>
      </c>
      <c r="C15" s="213"/>
      <c r="D15" s="214">
        <f>'Year 2'!C6</f>
        <v>280</v>
      </c>
      <c r="E15" s="179"/>
      <c r="F15" s="179"/>
      <c r="H15" s="179"/>
      <c r="I15" s="179"/>
      <c r="J15" s="179"/>
    </row>
    <row r="16">
      <c r="A16" s="179"/>
      <c r="B16" s="215" t="s">
        <v>227</v>
      </c>
      <c r="C16" s="216"/>
      <c r="D16" s="217">
        <f>('Year 2'!$E$88/12)/4</f>
        <v>0</v>
      </c>
      <c r="E16" s="179"/>
      <c r="F16" s="179"/>
      <c r="H16" s="179"/>
      <c r="I16" s="179"/>
      <c r="J16" s="179"/>
    </row>
    <row r="17">
      <c r="A17" s="179"/>
      <c r="B17" s="179"/>
      <c r="C17" s="179"/>
      <c r="D17" s="179"/>
      <c r="E17" s="179"/>
      <c r="F17" s="179"/>
      <c r="G17" s="218" t="s">
        <v>228</v>
      </c>
      <c r="H17" s="179"/>
      <c r="I17" s="179"/>
      <c r="J17" s="179"/>
    </row>
    <row r="18">
      <c r="A18" s="179"/>
      <c r="B18" s="219" t="s">
        <v>229</v>
      </c>
      <c r="C18" s="220" t="s">
        <v>230</v>
      </c>
      <c r="D18" s="221" t="s">
        <v>231</v>
      </c>
      <c r="E18" s="156" t="s">
        <v>232</v>
      </c>
      <c r="F18" s="179"/>
      <c r="G18" s="168" t="s">
        <v>233</v>
      </c>
      <c r="H18" s="156" t="s">
        <v>234</v>
      </c>
      <c r="I18" s="222" t="s">
        <v>235</v>
      </c>
      <c r="J18" s="179"/>
    </row>
    <row r="19">
      <c r="A19" s="179"/>
      <c r="B19" s="223" t="s">
        <v>236</v>
      </c>
      <c r="C19" s="89" t="str">
        <f t="shared" ref="C19:C30" si="3">($D$13*$D$14)+$D$16</f>
        <v>#REF!</v>
      </c>
      <c r="D19" s="89">
        <f t="shared" ref="D19:D30" si="4">$D$13*$D$15</f>
        <v>0</v>
      </c>
      <c r="E19" s="197" t="str">
        <f t="shared" ref="E19:E31" si="5">D19-C19</f>
        <v>#REF!</v>
      </c>
      <c r="F19" s="179"/>
      <c r="G19" s="89" t="str">
        <f>C19+D33</f>
        <v>#REF!</v>
      </c>
      <c r="H19" s="89" t="str">
        <f t="shared" ref="H19:H30" si="6">E19</f>
        <v>#REF!</v>
      </c>
      <c r="I19" s="89" t="str">
        <f t="shared" ref="I19:I30" si="7">G19+H19</f>
        <v>#REF!</v>
      </c>
      <c r="J19" s="179"/>
    </row>
    <row r="20">
      <c r="A20" s="179"/>
      <c r="B20" s="224" t="s">
        <v>237</v>
      </c>
      <c r="C20" s="78" t="str">
        <f t="shared" si="3"/>
        <v>#REF!</v>
      </c>
      <c r="D20" s="78">
        <f t="shared" si="4"/>
        <v>0</v>
      </c>
      <c r="E20" s="200" t="str">
        <f t="shared" si="5"/>
        <v>#REF!</v>
      </c>
      <c r="F20" s="179"/>
      <c r="G20" s="78" t="str">
        <f t="shared" ref="G20:G30" si="8">I19</f>
        <v>#REF!</v>
      </c>
      <c r="H20" s="78" t="str">
        <f t="shared" si="6"/>
        <v>#REF!</v>
      </c>
      <c r="I20" s="78" t="str">
        <f t="shared" si="7"/>
        <v>#REF!</v>
      </c>
      <c r="J20" s="179"/>
    </row>
    <row r="21">
      <c r="A21" s="179"/>
      <c r="B21" s="224" t="s">
        <v>238</v>
      </c>
      <c r="C21" s="78" t="str">
        <f t="shared" si="3"/>
        <v>#REF!</v>
      </c>
      <c r="D21" s="78">
        <f t="shared" si="4"/>
        <v>0</v>
      </c>
      <c r="E21" s="200" t="str">
        <f t="shared" si="5"/>
        <v>#REF!</v>
      </c>
      <c r="F21" s="179"/>
      <c r="G21" s="78" t="str">
        <f t="shared" si="8"/>
        <v>#REF!</v>
      </c>
      <c r="H21" s="78" t="str">
        <f t="shared" si="6"/>
        <v>#REF!</v>
      </c>
      <c r="I21" s="78" t="str">
        <f t="shared" si="7"/>
        <v>#REF!</v>
      </c>
      <c r="J21" s="179"/>
    </row>
    <row r="22">
      <c r="A22" s="179"/>
      <c r="B22" s="224" t="s">
        <v>239</v>
      </c>
      <c r="C22" s="78" t="str">
        <f t="shared" si="3"/>
        <v>#REF!</v>
      </c>
      <c r="D22" s="78">
        <f t="shared" si="4"/>
        <v>0</v>
      </c>
      <c r="E22" s="200" t="str">
        <f t="shared" si="5"/>
        <v>#REF!</v>
      </c>
      <c r="F22" s="179"/>
      <c r="G22" s="78" t="str">
        <f t="shared" si="8"/>
        <v>#REF!</v>
      </c>
      <c r="H22" s="78" t="str">
        <f t="shared" si="6"/>
        <v>#REF!</v>
      </c>
      <c r="I22" s="78" t="str">
        <f t="shared" si="7"/>
        <v>#REF!</v>
      </c>
      <c r="J22" s="179"/>
    </row>
    <row r="23">
      <c r="A23" s="179"/>
      <c r="B23" s="224" t="s">
        <v>240</v>
      </c>
      <c r="C23" s="78" t="str">
        <f t="shared" si="3"/>
        <v>#REF!</v>
      </c>
      <c r="D23" s="78">
        <f t="shared" si="4"/>
        <v>0</v>
      </c>
      <c r="E23" s="200" t="str">
        <f t="shared" si="5"/>
        <v>#REF!</v>
      </c>
      <c r="F23" s="179"/>
      <c r="G23" s="78" t="str">
        <f t="shared" si="8"/>
        <v>#REF!</v>
      </c>
      <c r="H23" s="78" t="str">
        <f t="shared" si="6"/>
        <v>#REF!</v>
      </c>
      <c r="I23" s="78" t="str">
        <f t="shared" si="7"/>
        <v>#REF!</v>
      </c>
      <c r="J23" s="179"/>
    </row>
    <row r="24">
      <c r="A24" s="179"/>
      <c r="B24" s="224" t="s">
        <v>241</v>
      </c>
      <c r="C24" s="78" t="str">
        <f t="shared" si="3"/>
        <v>#REF!</v>
      </c>
      <c r="D24" s="78">
        <f t="shared" si="4"/>
        <v>0</v>
      </c>
      <c r="E24" s="200" t="str">
        <f t="shared" si="5"/>
        <v>#REF!</v>
      </c>
      <c r="F24" s="179"/>
      <c r="G24" s="78" t="str">
        <f t="shared" si="8"/>
        <v>#REF!</v>
      </c>
      <c r="H24" s="78" t="str">
        <f t="shared" si="6"/>
        <v>#REF!</v>
      </c>
      <c r="I24" s="78" t="str">
        <f t="shared" si="7"/>
        <v>#REF!</v>
      </c>
      <c r="J24" s="179"/>
    </row>
    <row r="25">
      <c r="A25" s="179"/>
      <c r="B25" s="224" t="s">
        <v>242</v>
      </c>
      <c r="C25" s="78" t="str">
        <f t="shared" si="3"/>
        <v>#REF!</v>
      </c>
      <c r="D25" s="78">
        <f t="shared" si="4"/>
        <v>0</v>
      </c>
      <c r="E25" s="200" t="str">
        <f t="shared" si="5"/>
        <v>#REF!</v>
      </c>
      <c r="F25" s="179"/>
      <c r="G25" s="78" t="str">
        <f t="shared" si="8"/>
        <v>#REF!</v>
      </c>
      <c r="H25" s="78" t="str">
        <f t="shared" si="6"/>
        <v>#REF!</v>
      </c>
      <c r="I25" s="78" t="str">
        <f t="shared" si="7"/>
        <v>#REF!</v>
      </c>
      <c r="J25" s="179"/>
    </row>
    <row r="26">
      <c r="A26" s="179"/>
      <c r="B26" s="224" t="s">
        <v>243</v>
      </c>
      <c r="C26" s="78" t="str">
        <f t="shared" si="3"/>
        <v>#REF!</v>
      </c>
      <c r="D26" s="78">
        <f t="shared" si="4"/>
        <v>0</v>
      </c>
      <c r="E26" s="200" t="str">
        <f t="shared" si="5"/>
        <v>#REF!</v>
      </c>
      <c r="F26" s="179"/>
      <c r="G26" s="78" t="str">
        <f t="shared" si="8"/>
        <v>#REF!</v>
      </c>
      <c r="H26" s="78" t="str">
        <f t="shared" si="6"/>
        <v>#REF!</v>
      </c>
      <c r="I26" s="78" t="str">
        <f t="shared" si="7"/>
        <v>#REF!</v>
      </c>
      <c r="J26" s="179"/>
    </row>
    <row r="27">
      <c r="A27" s="179"/>
      <c r="B27" s="224" t="s">
        <v>244</v>
      </c>
      <c r="C27" s="78" t="str">
        <f t="shared" si="3"/>
        <v>#REF!</v>
      </c>
      <c r="D27" s="78">
        <f t="shared" si="4"/>
        <v>0</v>
      </c>
      <c r="E27" s="200" t="str">
        <f t="shared" si="5"/>
        <v>#REF!</v>
      </c>
      <c r="F27" s="179"/>
      <c r="G27" s="78" t="str">
        <f t="shared" si="8"/>
        <v>#REF!</v>
      </c>
      <c r="H27" s="78" t="str">
        <f t="shared" si="6"/>
        <v>#REF!</v>
      </c>
      <c r="I27" s="78" t="str">
        <f t="shared" si="7"/>
        <v>#REF!</v>
      </c>
      <c r="J27" s="179"/>
    </row>
    <row r="28">
      <c r="A28" s="179"/>
      <c r="B28" s="224" t="s">
        <v>245</v>
      </c>
      <c r="C28" s="78" t="str">
        <f t="shared" si="3"/>
        <v>#REF!</v>
      </c>
      <c r="D28" s="78">
        <f t="shared" si="4"/>
        <v>0</v>
      </c>
      <c r="E28" s="200" t="str">
        <f t="shared" si="5"/>
        <v>#REF!</v>
      </c>
      <c r="F28" s="179"/>
      <c r="G28" s="78" t="str">
        <f t="shared" si="8"/>
        <v>#REF!</v>
      </c>
      <c r="H28" s="78" t="str">
        <f t="shared" si="6"/>
        <v>#REF!</v>
      </c>
      <c r="I28" s="78" t="str">
        <f t="shared" si="7"/>
        <v>#REF!</v>
      </c>
      <c r="J28" s="179"/>
    </row>
    <row r="29">
      <c r="A29" s="179"/>
      <c r="B29" s="224" t="s">
        <v>246</v>
      </c>
      <c r="C29" s="78" t="str">
        <f t="shared" si="3"/>
        <v>#REF!</v>
      </c>
      <c r="D29" s="78">
        <f t="shared" si="4"/>
        <v>0</v>
      </c>
      <c r="E29" s="200" t="str">
        <f t="shared" si="5"/>
        <v>#REF!</v>
      </c>
      <c r="F29" s="179"/>
      <c r="G29" s="78" t="str">
        <f t="shared" si="8"/>
        <v>#REF!</v>
      </c>
      <c r="H29" s="78" t="str">
        <f t="shared" si="6"/>
        <v>#REF!</v>
      </c>
      <c r="I29" s="78" t="str">
        <f t="shared" si="7"/>
        <v>#REF!</v>
      </c>
      <c r="J29" s="179"/>
    </row>
    <row r="30">
      <c r="A30" s="179"/>
      <c r="B30" s="225" t="s">
        <v>247</v>
      </c>
      <c r="C30" s="80" t="str">
        <f t="shared" si="3"/>
        <v>#REF!</v>
      </c>
      <c r="D30" s="80">
        <f t="shared" si="4"/>
        <v>0</v>
      </c>
      <c r="E30" s="203" t="str">
        <f t="shared" si="5"/>
        <v>#REF!</v>
      </c>
      <c r="F30" s="179"/>
      <c r="G30" s="80" t="str">
        <f t="shared" si="8"/>
        <v>#REF!</v>
      </c>
      <c r="H30" s="80" t="str">
        <f t="shared" si="6"/>
        <v>#REF!</v>
      </c>
      <c r="I30" s="80" t="str">
        <f t="shared" si="7"/>
        <v>#REF!</v>
      </c>
      <c r="J30" s="179"/>
    </row>
    <row r="31">
      <c r="A31" s="179"/>
      <c r="B31" s="179"/>
      <c r="C31" s="226" t="str">
        <f t="shared" ref="C31:D31" si="9">SUM(C19:C30)</f>
        <v>#REF!</v>
      </c>
      <c r="D31" s="226">
        <f t="shared" si="9"/>
        <v>0</v>
      </c>
      <c r="E31" s="143" t="str">
        <f t="shared" si="5"/>
        <v>#REF!</v>
      </c>
      <c r="F31" s="179"/>
      <c r="G31" s="179"/>
      <c r="H31" s="179"/>
      <c r="I31" s="179"/>
      <c r="J31" s="179"/>
    </row>
    <row r="32">
      <c r="A32" s="179"/>
      <c r="B32" s="179"/>
      <c r="C32" s="179"/>
      <c r="D32" s="179"/>
      <c r="E32" s="179"/>
      <c r="F32" s="179"/>
      <c r="G32" s="179"/>
      <c r="H32" s="179"/>
      <c r="I32" s="179"/>
      <c r="J32" s="179"/>
    </row>
    <row r="33">
      <c r="A33" s="179"/>
      <c r="B33" s="227" t="s">
        <v>248</v>
      </c>
      <c r="C33" s="2"/>
      <c r="D33" s="228" t="str">
        <f>C19*1.5</f>
        <v>#REF!</v>
      </c>
      <c r="E33" s="179"/>
      <c r="F33" s="179"/>
      <c r="G33" s="179"/>
      <c r="H33" s="179"/>
      <c r="I33" s="179"/>
      <c r="J33" s="179"/>
    </row>
    <row r="34">
      <c r="A34" s="179"/>
      <c r="B34" s="179"/>
      <c r="C34" s="179"/>
      <c r="D34" s="179"/>
      <c r="E34" s="179"/>
      <c r="F34" s="179"/>
      <c r="G34" s="179"/>
      <c r="H34" s="179"/>
      <c r="I34" s="179"/>
      <c r="J34" s="179"/>
    </row>
    <row r="35">
      <c r="A35" s="179"/>
      <c r="B35" s="229" t="s">
        <v>249</v>
      </c>
      <c r="C35" s="19"/>
      <c r="D35" s="230">
        <f>D31</f>
        <v>0</v>
      </c>
      <c r="E35" s="231"/>
      <c r="F35" s="179"/>
      <c r="G35" s="179"/>
      <c r="H35" s="179"/>
      <c r="I35" s="179"/>
      <c r="J35" s="179"/>
    </row>
    <row r="36">
      <c r="A36" s="179"/>
      <c r="B36" s="232" t="s">
        <v>219</v>
      </c>
      <c r="C36" s="56"/>
      <c r="D36" s="233" t="str">
        <f>C19+D33</f>
        <v>#REF!</v>
      </c>
      <c r="E36" s="218" t="s">
        <v>250</v>
      </c>
      <c r="F36" s="179"/>
      <c r="G36" s="179"/>
      <c r="H36" s="179"/>
      <c r="I36" s="179"/>
      <c r="J36" s="179"/>
    </row>
    <row r="37">
      <c r="A37" s="179"/>
      <c r="B37" s="215" t="s">
        <v>251</v>
      </c>
      <c r="C37" s="58"/>
      <c r="D37" s="234" t="str">
        <f>D35/D36</f>
        <v>#REF!</v>
      </c>
      <c r="E37" s="179"/>
      <c r="F37" s="179"/>
      <c r="G37" s="179"/>
      <c r="H37" s="179"/>
      <c r="I37" s="179"/>
      <c r="J37" s="179"/>
    </row>
    <row r="38">
      <c r="A38" s="179"/>
      <c r="B38" s="179"/>
      <c r="C38" s="179"/>
      <c r="D38" s="235"/>
      <c r="E38" s="179"/>
      <c r="F38" s="179"/>
      <c r="G38" s="179"/>
      <c r="H38" s="179"/>
      <c r="I38" s="179"/>
      <c r="J38" s="179"/>
    </row>
    <row r="39">
      <c r="A39" s="179"/>
      <c r="B39" s="179"/>
      <c r="C39" s="179"/>
      <c r="D39" s="235"/>
      <c r="E39" s="179"/>
      <c r="F39" s="179"/>
      <c r="G39" s="179"/>
      <c r="H39" s="179"/>
      <c r="I39" s="179"/>
      <c r="J39" s="179"/>
    </row>
    <row r="40">
      <c r="A40" s="194"/>
      <c r="B40" s="208" t="s">
        <v>252</v>
      </c>
      <c r="C40" s="194"/>
      <c r="D40" s="236"/>
      <c r="E40" s="194"/>
      <c r="F40" s="194"/>
      <c r="G40" s="194"/>
      <c r="H40" s="194"/>
      <c r="I40" s="194"/>
      <c r="J40" s="194"/>
    </row>
    <row r="41">
      <c r="A41" s="179"/>
      <c r="B41" s="179"/>
      <c r="C41" s="179"/>
      <c r="D41" s="179"/>
      <c r="E41" s="179"/>
      <c r="F41" s="179"/>
      <c r="G41" s="179"/>
      <c r="H41" s="179"/>
      <c r="I41" s="179"/>
      <c r="J41" s="179"/>
    </row>
    <row r="42">
      <c r="A42" s="194"/>
      <c r="B42" s="237" t="s">
        <v>224</v>
      </c>
      <c r="C42" s="238"/>
      <c r="D42" s="239">
        <f> 'Year 3'!C26/12</f>
        <v>0</v>
      </c>
      <c r="E42" s="194"/>
      <c r="F42" s="194"/>
      <c r="G42" s="194"/>
      <c r="H42" s="194"/>
      <c r="I42" s="194"/>
      <c r="J42" s="194"/>
    </row>
    <row r="43">
      <c r="A43" s="194"/>
      <c r="B43" s="240" t="s">
        <v>225</v>
      </c>
      <c r="C43" s="241"/>
      <c r="D43" s="242" t="str">
        <f>'Year 2'!D5</f>
        <v>#REF!</v>
      </c>
      <c r="E43" s="194"/>
      <c r="F43" s="194"/>
      <c r="G43" s="194"/>
      <c r="H43" s="194"/>
      <c r="I43" s="194"/>
      <c r="J43" s="194"/>
    </row>
    <row r="44">
      <c r="A44" s="194"/>
      <c r="B44" s="240" t="s">
        <v>226</v>
      </c>
      <c r="C44" s="241"/>
      <c r="D44" s="242">
        <f>'Year 2'!D6</f>
        <v>286</v>
      </c>
      <c r="E44" s="194"/>
      <c r="F44" s="194"/>
      <c r="G44" s="194"/>
      <c r="H44" s="194"/>
      <c r="I44" s="194"/>
      <c r="J44" s="194"/>
    </row>
    <row r="45">
      <c r="A45" s="194"/>
      <c r="B45" s="243" t="s">
        <v>227</v>
      </c>
      <c r="C45" s="244"/>
      <c r="D45" s="217">
        <f>('Year 2'!$E$88/12)/4</f>
        <v>0</v>
      </c>
      <c r="E45" s="194"/>
      <c r="F45" s="194"/>
      <c r="G45" s="194"/>
      <c r="H45" s="194"/>
      <c r="I45" s="194"/>
      <c r="J45" s="194"/>
    </row>
    <row r="46">
      <c r="A46" s="179"/>
      <c r="B46" s="179"/>
      <c r="C46" s="179"/>
      <c r="D46" s="179"/>
      <c r="E46" s="179"/>
      <c r="F46" s="179"/>
      <c r="G46" s="245" t="s">
        <v>228</v>
      </c>
      <c r="H46" s="179"/>
      <c r="I46" s="179"/>
      <c r="J46" s="179"/>
    </row>
    <row r="47">
      <c r="A47" s="194"/>
      <c r="B47" s="246" t="s">
        <v>229</v>
      </c>
      <c r="C47" s="247" t="s">
        <v>230</v>
      </c>
      <c r="D47" s="248" t="s">
        <v>231</v>
      </c>
      <c r="E47" s="249" t="s">
        <v>232</v>
      </c>
      <c r="F47" s="194"/>
      <c r="G47" s="250" t="s">
        <v>233</v>
      </c>
      <c r="H47" s="249" t="s">
        <v>234</v>
      </c>
      <c r="I47" s="251" t="s">
        <v>235</v>
      </c>
      <c r="J47" s="194"/>
    </row>
    <row r="48">
      <c r="A48" s="194"/>
      <c r="B48" s="252" t="s">
        <v>236</v>
      </c>
      <c r="C48" s="89" t="str">
        <f t="shared" ref="C48:C59" si="10">($D$42*$D$43)+$D$45</f>
        <v>#REF!</v>
      </c>
      <c r="D48" s="197">
        <f t="shared" ref="D48:D59" si="11">$D$42*$D$44</f>
        <v>0</v>
      </c>
      <c r="E48" s="253" t="str">
        <f t="shared" ref="E48:E60" si="12">D48-C48</f>
        <v>#REF!</v>
      </c>
      <c r="F48" s="254"/>
      <c r="G48" s="255" t="str">
        <f>C48+D62</f>
        <v>#REF!</v>
      </c>
      <c r="H48" s="255" t="str">
        <f t="shared" ref="H48:H59" si="13">E48</f>
        <v>#REF!</v>
      </c>
      <c r="I48" s="255" t="str">
        <f t="shared" ref="I48:I59" si="14">G48+H48</f>
        <v>#REF!</v>
      </c>
      <c r="J48" s="194"/>
    </row>
    <row r="49">
      <c r="A49" s="194"/>
      <c r="B49" s="161" t="s">
        <v>237</v>
      </c>
      <c r="C49" s="78" t="str">
        <f t="shared" si="10"/>
        <v>#REF!</v>
      </c>
      <c r="D49" s="200">
        <f t="shared" si="11"/>
        <v>0</v>
      </c>
      <c r="E49" s="256" t="str">
        <f t="shared" si="12"/>
        <v>#REF!</v>
      </c>
      <c r="F49" s="254"/>
      <c r="G49" s="257" t="str">
        <f t="shared" ref="G49:G59" si="15">I48</f>
        <v>#REF!</v>
      </c>
      <c r="H49" s="257" t="str">
        <f t="shared" si="13"/>
        <v>#REF!</v>
      </c>
      <c r="I49" s="257" t="str">
        <f t="shared" si="14"/>
        <v>#REF!</v>
      </c>
      <c r="J49" s="194"/>
    </row>
    <row r="50">
      <c r="A50" s="194"/>
      <c r="B50" s="161" t="s">
        <v>238</v>
      </c>
      <c r="C50" s="78" t="str">
        <f t="shared" si="10"/>
        <v>#REF!</v>
      </c>
      <c r="D50" s="200">
        <f t="shared" si="11"/>
        <v>0</v>
      </c>
      <c r="E50" s="256" t="str">
        <f t="shared" si="12"/>
        <v>#REF!</v>
      </c>
      <c r="F50" s="254"/>
      <c r="G50" s="257" t="str">
        <f t="shared" si="15"/>
        <v>#REF!</v>
      </c>
      <c r="H50" s="257" t="str">
        <f t="shared" si="13"/>
        <v>#REF!</v>
      </c>
      <c r="I50" s="257" t="str">
        <f t="shared" si="14"/>
        <v>#REF!</v>
      </c>
      <c r="J50" s="194"/>
    </row>
    <row r="51">
      <c r="A51" s="194"/>
      <c r="B51" s="161" t="s">
        <v>239</v>
      </c>
      <c r="C51" s="78" t="str">
        <f t="shared" si="10"/>
        <v>#REF!</v>
      </c>
      <c r="D51" s="200">
        <f t="shared" si="11"/>
        <v>0</v>
      </c>
      <c r="E51" s="256" t="str">
        <f t="shared" si="12"/>
        <v>#REF!</v>
      </c>
      <c r="F51" s="254"/>
      <c r="G51" s="257" t="str">
        <f t="shared" si="15"/>
        <v>#REF!</v>
      </c>
      <c r="H51" s="257" t="str">
        <f t="shared" si="13"/>
        <v>#REF!</v>
      </c>
      <c r="I51" s="257" t="str">
        <f t="shared" si="14"/>
        <v>#REF!</v>
      </c>
      <c r="J51" s="194"/>
    </row>
    <row r="52">
      <c r="A52" s="194"/>
      <c r="B52" s="161" t="s">
        <v>240</v>
      </c>
      <c r="C52" s="78" t="str">
        <f t="shared" si="10"/>
        <v>#REF!</v>
      </c>
      <c r="D52" s="200">
        <f t="shared" si="11"/>
        <v>0</v>
      </c>
      <c r="E52" s="256" t="str">
        <f t="shared" si="12"/>
        <v>#REF!</v>
      </c>
      <c r="F52" s="254"/>
      <c r="G52" s="257" t="str">
        <f t="shared" si="15"/>
        <v>#REF!</v>
      </c>
      <c r="H52" s="257" t="str">
        <f t="shared" si="13"/>
        <v>#REF!</v>
      </c>
      <c r="I52" s="257" t="str">
        <f t="shared" si="14"/>
        <v>#REF!</v>
      </c>
      <c r="J52" s="194"/>
    </row>
    <row r="53">
      <c r="A53" s="194"/>
      <c r="B53" s="161" t="s">
        <v>241</v>
      </c>
      <c r="C53" s="78" t="str">
        <f t="shared" si="10"/>
        <v>#REF!</v>
      </c>
      <c r="D53" s="200">
        <f t="shared" si="11"/>
        <v>0</v>
      </c>
      <c r="E53" s="256" t="str">
        <f t="shared" si="12"/>
        <v>#REF!</v>
      </c>
      <c r="F53" s="254"/>
      <c r="G53" s="257" t="str">
        <f t="shared" si="15"/>
        <v>#REF!</v>
      </c>
      <c r="H53" s="257" t="str">
        <f t="shared" si="13"/>
        <v>#REF!</v>
      </c>
      <c r="I53" s="257" t="str">
        <f t="shared" si="14"/>
        <v>#REF!</v>
      </c>
      <c r="J53" s="194"/>
    </row>
    <row r="54">
      <c r="A54" s="194"/>
      <c r="B54" s="161" t="s">
        <v>242</v>
      </c>
      <c r="C54" s="78" t="str">
        <f t="shared" si="10"/>
        <v>#REF!</v>
      </c>
      <c r="D54" s="200">
        <f t="shared" si="11"/>
        <v>0</v>
      </c>
      <c r="E54" s="256" t="str">
        <f t="shared" si="12"/>
        <v>#REF!</v>
      </c>
      <c r="F54" s="254"/>
      <c r="G54" s="257" t="str">
        <f t="shared" si="15"/>
        <v>#REF!</v>
      </c>
      <c r="H54" s="257" t="str">
        <f t="shared" si="13"/>
        <v>#REF!</v>
      </c>
      <c r="I54" s="257" t="str">
        <f t="shared" si="14"/>
        <v>#REF!</v>
      </c>
      <c r="J54" s="194"/>
    </row>
    <row r="55">
      <c r="A55" s="194"/>
      <c r="B55" s="161" t="s">
        <v>243</v>
      </c>
      <c r="C55" s="78" t="str">
        <f t="shared" si="10"/>
        <v>#REF!</v>
      </c>
      <c r="D55" s="200">
        <f t="shared" si="11"/>
        <v>0</v>
      </c>
      <c r="E55" s="256" t="str">
        <f t="shared" si="12"/>
        <v>#REF!</v>
      </c>
      <c r="F55" s="254"/>
      <c r="G55" s="257" t="str">
        <f t="shared" si="15"/>
        <v>#REF!</v>
      </c>
      <c r="H55" s="257" t="str">
        <f t="shared" si="13"/>
        <v>#REF!</v>
      </c>
      <c r="I55" s="257" t="str">
        <f t="shared" si="14"/>
        <v>#REF!</v>
      </c>
      <c r="J55" s="194"/>
    </row>
    <row r="56">
      <c r="A56" s="194"/>
      <c r="B56" s="161" t="s">
        <v>244</v>
      </c>
      <c r="C56" s="78" t="str">
        <f t="shared" si="10"/>
        <v>#REF!</v>
      </c>
      <c r="D56" s="200">
        <f t="shared" si="11"/>
        <v>0</v>
      </c>
      <c r="E56" s="256" t="str">
        <f t="shared" si="12"/>
        <v>#REF!</v>
      </c>
      <c r="F56" s="254"/>
      <c r="G56" s="257" t="str">
        <f t="shared" si="15"/>
        <v>#REF!</v>
      </c>
      <c r="H56" s="257" t="str">
        <f t="shared" si="13"/>
        <v>#REF!</v>
      </c>
      <c r="I56" s="257" t="str">
        <f t="shared" si="14"/>
        <v>#REF!</v>
      </c>
      <c r="J56" s="194"/>
    </row>
    <row r="57">
      <c r="A57" s="194"/>
      <c r="B57" s="161" t="s">
        <v>245</v>
      </c>
      <c r="C57" s="78" t="str">
        <f t="shared" si="10"/>
        <v>#REF!</v>
      </c>
      <c r="D57" s="200">
        <f t="shared" si="11"/>
        <v>0</v>
      </c>
      <c r="E57" s="256" t="str">
        <f t="shared" si="12"/>
        <v>#REF!</v>
      </c>
      <c r="F57" s="254"/>
      <c r="G57" s="257" t="str">
        <f t="shared" si="15"/>
        <v>#REF!</v>
      </c>
      <c r="H57" s="257" t="str">
        <f t="shared" si="13"/>
        <v>#REF!</v>
      </c>
      <c r="I57" s="257" t="str">
        <f t="shared" si="14"/>
        <v>#REF!</v>
      </c>
      <c r="J57" s="194"/>
    </row>
    <row r="58">
      <c r="A58" s="194"/>
      <c r="B58" s="161" t="s">
        <v>246</v>
      </c>
      <c r="C58" s="78" t="str">
        <f t="shared" si="10"/>
        <v>#REF!</v>
      </c>
      <c r="D58" s="200">
        <f t="shared" si="11"/>
        <v>0</v>
      </c>
      <c r="E58" s="256" t="str">
        <f t="shared" si="12"/>
        <v>#REF!</v>
      </c>
      <c r="F58" s="254"/>
      <c r="G58" s="257" t="str">
        <f t="shared" si="15"/>
        <v>#REF!</v>
      </c>
      <c r="H58" s="257" t="str">
        <f t="shared" si="13"/>
        <v>#REF!</v>
      </c>
      <c r="I58" s="257" t="str">
        <f t="shared" si="14"/>
        <v>#REF!</v>
      </c>
      <c r="J58" s="194"/>
    </row>
    <row r="59">
      <c r="A59" s="194"/>
      <c r="B59" s="258" t="s">
        <v>247</v>
      </c>
      <c r="C59" s="80" t="str">
        <f t="shared" si="10"/>
        <v>#REF!</v>
      </c>
      <c r="D59" s="203">
        <f t="shared" si="11"/>
        <v>0</v>
      </c>
      <c r="E59" s="259" t="str">
        <f t="shared" si="12"/>
        <v>#REF!</v>
      </c>
      <c r="F59" s="254"/>
      <c r="G59" s="260" t="str">
        <f t="shared" si="15"/>
        <v>#REF!</v>
      </c>
      <c r="H59" s="260" t="str">
        <f t="shared" si="13"/>
        <v>#REF!</v>
      </c>
      <c r="I59" s="260" t="str">
        <f t="shared" si="14"/>
        <v>#REF!</v>
      </c>
      <c r="J59" s="194"/>
    </row>
    <row r="60">
      <c r="A60" s="194"/>
      <c r="B60" s="194"/>
      <c r="C60" s="261" t="str">
        <f t="shared" ref="C60:D60" si="16">SUM(C48:C59)</f>
        <v>#REF!</v>
      </c>
      <c r="D60" s="261">
        <f t="shared" si="16"/>
        <v>0</v>
      </c>
      <c r="E60" s="262" t="str">
        <f t="shared" si="12"/>
        <v>#REF!</v>
      </c>
      <c r="F60" s="194"/>
      <c r="G60" s="194"/>
      <c r="H60" s="194"/>
      <c r="I60" s="194"/>
      <c r="J60" s="194"/>
    </row>
    <row r="61">
      <c r="A61" s="179"/>
      <c r="B61" s="179"/>
      <c r="C61" s="179"/>
      <c r="D61" s="179"/>
      <c r="E61" s="179"/>
      <c r="F61" s="179"/>
      <c r="G61" s="179"/>
      <c r="H61" s="179"/>
      <c r="I61" s="179"/>
      <c r="J61" s="179"/>
    </row>
    <row r="62">
      <c r="A62" s="194"/>
      <c r="B62" s="227" t="s">
        <v>253</v>
      </c>
      <c r="C62" s="2"/>
      <c r="D62" s="228" t="str">
        <f>C48*1.5</f>
        <v>#REF!</v>
      </c>
      <c r="E62" s="194"/>
      <c r="F62" s="194"/>
      <c r="G62" s="194"/>
      <c r="H62" s="194"/>
      <c r="I62" s="194"/>
      <c r="J62" s="194"/>
    </row>
    <row r="63">
      <c r="A63" s="179"/>
      <c r="B63" s="179"/>
      <c r="C63" s="179"/>
      <c r="D63" s="179"/>
      <c r="E63" s="179"/>
      <c r="F63" s="179"/>
      <c r="G63" s="179"/>
      <c r="H63" s="179"/>
      <c r="I63" s="179"/>
      <c r="J63" s="179"/>
    </row>
    <row r="64">
      <c r="A64" s="194"/>
      <c r="B64" s="263" t="s">
        <v>249</v>
      </c>
      <c r="C64" s="19"/>
      <c r="D64" s="264">
        <f>D60</f>
        <v>0</v>
      </c>
      <c r="E64" s="265"/>
      <c r="F64" s="194"/>
      <c r="G64" s="194"/>
      <c r="H64" s="194"/>
      <c r="I64" s="194"/>
      <c r="J64" s="194"/>
    </row>
    <row r="65">
      <c r="A65" s="194"/>
      <c r="B65" s="266" t="s">
        <v>219</v>
      </c>
      <c r="C65" s="56"/>
      <c r="D65" s="267" t="str">
        <f>C48+D62</f>
        <v>#REF!</v>
      </c>
      <c r="E65" s="245" t="s">
        <v>250</v>
      </c>
      <c r="F65" s="194"/>
      <c r="G65" s="194"/>
      <c r="H65" s="194"/>
      <c r="I65" s="194"/>
      <c r="J65" s="194"/>
    </row>
    <row r="66">
      <c r="A66" s="194"/>
      <c r="B66" s="243" t="s">
        <v>251</v>
      </c>
      <c r="C66" s="58"/>
      <c r="D66" s="268" t="str">
        <f>D64/D65</f>
        <v>#REF!</v>
      </c>
      <c r="E66" s="194"/>
      <c r="F66" s="194"/>
      <c r="G66" s="194"/>
      <c r="H66" s="194"/>
      <c r="I66" s="194"/>
      <c r="J66" s="194"/>
    </row>
    <row r="67">
      <c r="A67" s="179"/>
      <c r="B67" s="179"/>
      <c r="C67" s="179"/>
      <c r="D67" s="194"/>
      <c r="E67" s="179"/>
      <c r="F67" s="179"/>
      <c r="G67" s="179"/>
      <c r="H67" s="179"/>
      <c r="I67" s="179"/>
      <c r="J67" s="179"/>
    </row>
    <row r="68">
      <c r="A68" s="179"/>
      <c r="B68" s="179"/>
      <c r="C68" s="179"/>
      <c r="D68" s="194"/>
      <c r="E68" s="179"/>
      <c r="F68" s="179"/>
      <c r="G68" s="179"/>
      <c r="H68" s="179"/>
      <c r="I68" s="179"/>
      <c r="J68" s="179"/>
    </row>
    <row r="69">
      <c r="A69" s="179"/>
      <c r="B69" s="208" t="s">
        <v>254</v>
      </c>
      <c r="C69" s="179"/>
      <c r="D69" s="179"/>
      <c r="E69" s="179"/>
      <c r="F69" s="179"/>
      <c r="G69" s="179"/>
      <c r="H69" s="179"/>
      <c r="I69" s="179"/>
      <c r="J69" s="17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</row>
    <row r="71">
      <c r="A71" s="179"/>
      <c r="B71" s="237" t="s">
        <v>224</v>
      </c>
      <c r="C71" s="238"/>
      <c r="D71" s="239">
        <f>'Year 3'!C23/12</f>
        <v>0</v>
      </c>
      <c r="E71" s="194"/>
      <c r="F71" s="179"/>
      <c r="G71" s="179"/>
      <c r="H71" s="179"/>
      <c r="I71" s="179"/>
      <c r="J71" s="179"/>
    </row>
    <row r="72">
      <c r="A72" s="179"/>
      <c r="B72" s="240" t="s">
        <v>225</v>
      </c>
      <c r="C72" s="241"/>
      <c r="D72" s="242" t="str">
        <f>'Year 2'!E5</f>
        <v>#REF!</v>
      </c>
      <c r="E72" s="194"/>
      <c r="F72" s="209"/>
      <c r="G72" s="179"/>
      <c r="H72" s="179"/>
      <c r="I72" s="179"/>
      <c r="J72" s="179"/>
    </row>
    <row r="73">
      <c r="A73" s="179"/>
      <c r="B73" s="240" t="s">
        <v>226</v>
      </c>
      <c r="C73" s="241"/>
      <c r="D73" s="242">
        <f>'Year 2'!E6</f>
        <v>242</v>
      </c>
      <c r="E73" s="179"/>
      <c r="F73" s="179"/>
      <c r="G73" s="179"/>
      <c r="H73" s="179"/>
      <c r="I73" s="179"/>
      <c r="J73" s="179"/>
    </row>
    <row r="74">
      <c r="A74" s="179"/>
      <c r="B74" s="243" t="s">
        <v>227</v>
      </c>
      <c r="C74" s="244"/>
      <c r="D74" s="217">
        <f>('Year 2'!$E$88/12)/4</f>
        <v>0</v>
      </c>
      <c r="E74" s="179"/>
      <c r="F74" s="179"/>
      <c r="G74" s="179"/>
      <c r="H74" s="179"/>
      <c r="I74" s="179"/>
      <c r="J74" s="179"/>
    </row>
    <row r="75">
      <c r="A75" s="179"/>
      <c r="B75" s="179"/>
      <c r="C75" s="179"/>
      <c r="D75" s="179"/>
      <c r="E75" s="179"/>
      <c r="F75" s="179"/>
      <c r="G75" s="218" t="s">
        <v>228</v>
      </c>
      <c r="H75" s="179"/>
      <c r="I75" s="179"/>
      <c r="J75" s="179"/>
    </row>
    <row r="76">
      <c r="A76" s="179"/>
      <c r="B76" s="219" t="s">
        <v>229</v>
      </c>
      <c r="C76" s="220" t="s">
        <v>230</v>
      </c>
      <c r="D76" s="221" t="s">
        <v>231</v>
      </c>
      <c r="E76" s="156" t="s">
        <v>232</v>
      </c>
      <c r="F76" s="179"/>
      <c r="G76" s="168" t="s">
        <v>233</v>
      </c>
      <c r="H76" s="156" t="s">
        <v>234</v>
      </c>
      <c r="I76" s="222" t="s">
        <v>235</v>
      </c>
      <c r="J76" s="179"/>
    </row>
    <row r="77">
      <c r="A77" s="179"/>
      <c r="B77" s="223" t="s">
        <v>236</v>
      </c>
      <c r="C77" s="89" t="str">
        <f t="shared" ref="C77:C88" si="17">($D$71*$D$72)+$D$74</f>
        <v>#REF!</v>
      </c>
      <c r="D77" s="89">
        <f t="shared" ref="D77:D88" si="18">$D$71*$D$73</f>
        <v>0</v>
      </c>
      <c r="E77" s="197" t="str">
        <f t="shared" ref="E77:E89" si="19">D77-C77</f>
        <v>#REF!</v>
      </c>
      <c r="F77" s="179"/>
      <c r="G77" s="89" t="str">
        <f>C77+D91</f>
        <v>#REF!</v>
      </c>
      <c r="H77" s="89" t="str">
        <f t="shared" ref="H77:H88" si="20">E77</f>
        <v>#REF!</v>
      </c>
      <c r="I77" s="89" t="str">
        <f t="shared" ref="I77:I88" si="21">G77+H77</f>
        <v>#REF!</v>
      </c>
      <c r="J77" s="179"/>
    </row>
    <row r="78">
      <c r="A78" s="179"/>
      <c r="B78" s="224" t="s">
        <v>237</v>
      </c>
      <c r="C78" s="78" t="str">
        <f t="shared" si="17"/>
        <v>#REF!</v>
      </c>
      <c r="D78" s="78">
        <f t="shared" si="18"/>
        <v>0</v>
      </c>
      <c r="E78" s="200" t="str">
        <f t="shared" si="19"/>
        <v>#REF!</v>
      </c>
      <c r="F78" s="179"/>
      <c r="G78" s="78" t="str">
        <f t="shared" ref="G78:G88" si="22">I77</f>
        <v>#REF!</v>
      </c>
      <c r="H78" s="78" t="str">
        <f t="shared" si="20"/>
        <v>#REF!</v>
      </c>
      <c r="I78" s="78" t="str">
        <f t="shared" si="21"/>
        <v>#REF!</v>
      </c>
      <c r="J78" s="179"/>
    </row>
    <row r="79">
      <c r="A79" s="179"/>
      <c r="B79" s="224" t="s">
        <v>238</v>
      </c>
      <c r="C79" s="78" t="str">
        <f t="shared" si="17"/>
        <v>#REF!</v>
      </c>
      <c r="D79" s="78">
        <f t="shared" si="18"/>
        <v>0</v>
      </c>
      <c r="E79" s="200" t="str">
        <f t="shared" si="19"/>
        <v>#REF!</v>
      </c>
      <c r="F79" s="179"/>
      <c r="G79" s="78" t="str">
        <f t="shared" si="22"/>
        <v>#REF!</v>
      </c>
      <c r="H79" s="78" t="str">
        <f t="shared" si="20"/>
        <v>#REF!</v>
      </c>
      <c r="I79" s="78" t="str">
        <f t="shared" si="21"/>
        <v>#REF!</v>
      </c>
      <c r="J79" s="179"/>
    </row>
    <row r="80">
      <c r="A80" s="179"/>
      <c r="B80" s="224" t="s">
        <v>239</v>
      </c>
      <c r="C80" s="78" t="str">
        <f t="shared" si="17"/>
        <v>#REF!</v>
      </c>
      <c r="D80" s="78">
        <f t="shared" si="18"/>
        <v>0</v>
      </c>
      <c r="E80" s="200" t="str">
        <f t="shared" si="19"/>
        <v>#REF!</v>
      </c>
      <c r="F80" s="179"/>
      <c r="G80" s="78" t="str">
        <f t="shared" si="22"/>
        <v>#REF!</v>
      </c>
      <c r="H80" s="78" t="str">
        <f t="shared" si="20"/>
        <v>#REF!</v>
      </c>
      <c r="I80" s="78" t="str">
        <f t="shared" si="21"/>
        <v>#REF!</v>
      </c>
      <c r="J80" s="179"/>
    </row>
    <row r="81">
      <c r="A81" s="179"/>
      <c r="B81" s="224" t="s">
        <v>240</v>
      </c>
      <c r="C81" s="78" t="str">
        <f t="shared" si="17"/>
        <v>#REF!</v>
      </c>
      <c r="D81" s="78">
        <f t="shared" si="18"/>
        <v>0</v>
      </c>
      <c r="E81" s="200" t="str">
        <f t="shared" si="19"/>
        <v>#REF!</v>
      </c>
      <c r="F81" s="179"/>
      <c r="G81" s="78" t="str">
        <f t="shared" si="22"/>
        <v>#REF!</v>
      </c>
      <c r="H81" s="78" t="str">
        <f t="shared" si="20"/>
        <v>#REF!</v>
      </c>
      <c r="I81" s="78" t="str">
        <f t="shared" si="21"/>
        <v>#REF!</v>
      </c>
      <c r="J81" s="179"/>
    </row>
    <row r="82">
      <c r="A82" s="179"/>
      <c r="B82" s="224" t="s">
        <v>241</v>
      </c>
      <c r="C82" s="78" t="str">
        <f t="shared" si="17"/>
        <v>#REF!</v>
      </c>
      <c r="D82" s="78">
        <f t="shared" si="18"/>
        <v>0</v>
      </c>
      <c r="E82" s="200" t="str">
        <f t="shared" si="19"/>
        <v>#REF!</v>
      </c>
      <c r="F82" s="179"/>
      <c r="G82" s="78" t="str">
        <f t="shared" si="22"/>
        <v>#REF!</v>
      </c>
      <c r="H82" s="78" t="str">
        <f t="shared" si="20"/>
        <v>#REF!</v>
      </c>
      <c r="I82" s="78" t="str">
        <f t="shared" si="21"/>
        <v>#REF!</v>
      </c>
      <c r="J82" s="179"/>
    </row>
    <row r="83">
      <c r="A83" s="179"/>
      <c r="B83" s="224" t="s">
        <v>242</v>
      </c>
      <c r="C83" s="78" t="str">
        <f t="shared" si="17"/>
        <v>#REF!</v>
      </c>
      <c r="D83" s="78">
        <f t="shared" si="18"/>
        <v>0</v>
      </c>
      <c r="E83" s="200" t="str">
        <f t="shared" si="19"/>
        <v>#REF!</v>
      </c>
      <c r="F83" s="179"/>
      <c r="G83" s="78" t="str">
        <f t="shared" si="22"/>
        <v>#REF!</v>
      </c>
      <c r="H83" s="78" t="str">
        <f t="shared" si="20"/>
        <v>#REF!</v>
      </c>
      <c r="I83" s="78" t="str">
        <f t="shared" si="21"/>
        <v>#REF!</v>
      </c>
      <c r="J83" s="179"/>
    </row>
    <row r="84">
      <c r="A84" s="179"/>
      <c r="B84" s="224" t="s">
        <v>243</v>
      </c>
      <c r="C84" s="78" t="str">
        <f t="shared" si="17"/>
        <v>#REF!</v>
      </c>
      <c r="D84" s="78">
        <f t="shared" si="18"/>
        <v>0</v>
      </c>
      <c r="E84" s="200" t="str">
        <f t="shared" si="19"/>
        <v>#REF!</v>
      </c>
      <c r="F84" s="179"/>
      <c r="G84" s="78" t="str">
        <f t="shared" si="22"/>
        <v>#REF!</v>
      </c>
      <c r="H84" s="78" t="str">
        <f t="shared" si="20"/>
        <v>#REF!</v>
      </c>
      <c r="I84" s="78" t="str">
        <f t="shared" si="21"/>
        <v>#REF!</v>
      </c>
      <c r="J84" s="179"/>
    </row>
    <row r="85">
      <c r="A85" s="179"/>
      <c r="B85" s="224" t="s">
        <v>244</v>
      </c>
      <c r="C85" s="78" t="str">
        <f t="shared" si="17"/>
        <v>#REF!</v>
      </c>
      <c r="D85" s="78">
        <f t="shared" si="18"/>
        <v>0</v>
      </c>
      <c r="E85" s="200" t="str">
        <f t="shared" si="19"/>
        <v>#REF!</v>
      </c>
      <c r="F85" s="179"/>
      <c r="G85" s="78" t="str">
        <f t="shared" si="22"/>
        <v>#REF!</v>
      </c>
      <c r="H85" s="78" t="str">
        <f t="shared" si="20"/>
        <v>#REF!</v>
      </c>
      <c r="I85" s="78" t="str">
        <f t="shared" si="21"/>
        <v>#REF!</v>
      </c>
      <c r="J85" s="179"/>
    </row>
    <row r="86">
      <c r="A86" s="179"/>
      <c r="B86" s="224" t="s">
        <v>245</v>
      </c>
      <c r="C86" s="78" t="str">
        <f t="shared" si="17"/>
        <v>#REF!</v>
      </c>
      <c r="D86" s="78">
        <f t="shared" si="18"/>
        <v>0</v>
      </c>
      <c r="E86" s="200" t="str">
        <f t="shared" si="19"/>
        <v>#REF!</v>
      </c>
      <c r="F86" s="179"/>
      <c r="G86" s="78" t="str">
        <f t="shared" si="22"/>
        <v>#REF!</v>
      </c>
      <c r="H86" s="78" t="str">
        <f t="shared" si="20"/>
        <v>#REF!</v>
      </c>
      <c r="I86" s="78" t="str">
        <f t="shared" si="21"/>
        <v>#REF!</v>
      </c>
      <c r="J86" s="179"/>
    </row>
    <row r="87">
      <c r="A87" s="179"/>
      <c r="B87" s="224" t="s">
        <v>246</v>
      </c>
      <c r="C87" s="78" t="str">
        <f t="shared" si="17"/>
        <v>#REF!</v>
      </c>
      <c r="D87" s="78">
        <f t="shared" si="18"/>
        <v>0</v>
      </c>
      <c r="E87" s="200" t="str">
        <f t="shared" si="19"/>
        <v>#REF!</v>
      </c>
      <c r="F87" s="179"/>
      <c r="G87" s="78" t="str">
        <f t="shared" si="22"/>
        <v>#REF!</v>
      </c>
      <c r="H87" s="78" t="str">
        <f t="shared" si="20"/>
        <v>#REF!</v>
      </c>
      <c r="I87" s="78" t="str">
        <f t="shared" si="21"/>
        <v>#REF!</v>
      </c>
      <c r="J87" s="179"/>
    </row>
    <row r="88">
      <c r="A88" s="179"/>
      <c r="B88" s="225" t="s">
        <v>247</v>
      </c>
      <c r="C88" s="80" t="str">
        <f t="shared" si="17"/>
        <v>#REF!</v>
      </c>
      <c r="D88" s="80">
        <f t="shared" si="18"/>
        <v>0</v>
      </c>
      <c r="E88" s="203" t="str">
        <f t="shared" si="19"/>
        <v>#REF!</v>
      </c>
      <c r="F88" s="179"/>
      <c r="G88" s="80" t="str">
        <f t="shared" si="22"/>
        <v>#REF!</v>
      </c>
      <c r="H88" s="80" t="str">
        <f t="shared" si="20"/>
        <v>#REF!</v>
      </c>
      <c r="I88" s="80" t="str">
        <f t="shared" si="21"/>
        <v>#REF!</v>
      </c>
      <c r="J88" s="179"/>
    </row>
    <row r="89">
      <c r="A89" s="179"/>
      <c r="B89" s="179"/>
      <c r="C89" s="226" t="str">
        <f t="shared" ref="C89:D89" si="23">SUM(C77:C88)</f>
        <v>#REF!</v>
      </c>
      <c r="D89" s="226">
        <f t="shared" si="23"/>
        <v>0</v>
      </c>
      <c r="E89" s="143" t="str">
        <f t="shared" si="19"/>
        <v>#REF!</v>
      </c>
      <c r="F89" s="179"/>
      <c r="G89" s="179"/>
      <c r="H89" s="179"/>
      <c r="I89" s="179"/>
      <c r="J89" s="179"/>
    </row>
    <row r="90">
      <c r="A90" s="179"/>
      <c r="B90" s="179"/>
      <c r="C90" s="179"/>
      <c r="D90" s="179"/>
      <c r="E90" s="179"/>
      <c r="F90" s="179"/>
      <c r="G90" s="179"/>
      <c r="H90" s="179"/>
      <c r="I90" s="179"/>
      <c r="J90" s="179"/>
    </row>
    <row r="91">
      <c r="A91" s="179"/>
      <c r="B91" s="227" t="s">
        <v>255</v>
      </c>
      <c r="C91" s="2"/>
      <c r="D91" s="228" t="str">
        <f>C77*1.5</f>
        <v>#REF!</v>
      </c>
      <c r="E91" s="179"/>
      <c r="F91" s="179"/>
      <c r="G91" s="179"/>
      <c r="H91" s="179"/>
      <c r="I91" s="179"/>
      <c r="J91" s="179"/>
    </row>
    <row r="92">
      <c r="A92" s="179"/>
      <c r="B92" s="179"/>
      <c r="C92" s="179"/>
      <c r="D92" s="179"/>
      <c r="E92" s="179"/>
      <c r="F92" s="179"/>
      <c r="G92" s="179"/>
      <c r="H92" s="179"/>
      <c r="I92" s="179"/>
      <c r="J92" s="179"/>
    </row>
    <row r="93">
      <c r="A93" s="179"/>
      <c r="B93" s="229" t="s">
        <v>249</v>
      </c>
      <c r="C93" s="19"/>
      <c r="D93" s="230">
        <f>D89</f>
        <v>0</v>
      </c>
      <c r="E93" s="231"/>
      <c r="F93" s="179"/>
      <c r="G93" s="179"/>
      <c r="H93" s="179"/>
      <c r="I93" s="179"/>
      <c r="J93" s="179"/>
    </row>
    <row r="94">
      <c r="A94" s="179"/>
      <c r="B94" s="232" t="s">
        <v>219</v>
      </c>
      <c r="C94" s="56"/>
      <c r="D94" s="233" t="str">
        <f>C77+D91</f>
        <v>#REF!</v>
      </c>
      <c r="E94" s="218" t="s">
        <v>250</v>
      </c>
      <c r="F94" s="179"/>
      <c r="G94" s="179"/>
      <c r="H94" s="179"/>
      <c r="I94" s="179"/>
      <c r="J94" s="179"/>
    </row>
    <row r="95">
      <c r="A95" s="179"/>
      <c r="B95" s="215" t="s">
        <v>251</v>
      </c>
      <c r="C95" s="58"/>
      <c r="D95" s="234" t="str">
        <f>D93/D94</f>
        <v>#REF!</v>
      </c>
      <c r="E95" s="179"/>
      <c r="F95" s="179"/>
      <c r="G95" s="179"/>
      <c r="H95" s="179"/>
      <c r="I95" s="179"/>
      <c r="J95" s="179"/>
    </row>
    <row r="96">
      <c r="A96" s="179"/>
      <c r="B96" s="179"/>
      <c r="C96" s="179"/>
      <c r="D96" s="235"/>
      <c r="E96" s="179"/>
      <c r="F96" s="179"/>
      <c r="G96" s="179"/>
      <c r="H96" s="179"/>
      <c r="I96" s="179"/>
      <c r="J96" s="179"/>
    </row>
    <row r="97">
      <c r="A97" s="179"/>
      <c r="B97" s="179"/>
      <c r="C97" s="179"/>
      <c r="D97" s="235"/>
      <c r="E97" s="179"/>
      <c r="F97" s="179"/>
      <c r="G97" s="179"/>
      <c r="H97" s="179"/>
      <c r="I97" s="179"/>
      <c r="J97" s="179"/>
    </row>
    <row r="98">
      <c r="A98" s="194"/>
      <c r="B98" s="208" t="s">
        <v>256</v>
      </c>
      <c r="C98" s="194"/>
      <c r="D98" s="236"/>
      <c r="E98" s="194"/>
      <c r="F98" s="194"/>
      <c r="G98" s="194"/>
      <c r="H98" s="194"/>
      <c r="I98" s="194"/>
      <c r="J98" s="194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</row>
    <row r="100">
      <c r="A100" s="194"/>
      <c r="B100" s="237" t="s">
        <v>224</v>
      </c>
      <c r="C100" s="238"/>
      <c r="D100" s="239">
        <f>'Year 3'!C24/12</f>
        <v>0</v>
      </c>
      <c r="E100" s="194"/>
      <c r="F100" s="179"/>
      <c r="G100" s="179"/>
      <c r="H100" s="179"/>
      <c r="I100" s="194"/>
      <c r="J100" s="194"/>
    </row>
    <row r="101">
      <c r="A101" s="194"/>
      <c r="B101" s="240" t="s">
        <v>225</v>
      </c>
      <c r="C101" s="241"/>
      <c r="D101" s="242" t="str">
        <f>'Year 2'!F5</f>
        <v>#REF!</v>
      </c>
      <c r="E101" s="194"/>
      <c r="F101" s="209"/>
      <c r="G101" s="179"/>
      <c r="H101" s="179"/>
      <c r="I101" s="194"/>
      <c r="J101" s="194"/>
    </row>
    <row r="102">
      <c r="A102" s="194"/>
      <c r="B102" s="240" t="s">
        <v>226</v>
      </c>
      <c r="C102" s="241"/>
      <c r="D102" s="242">
        <f>'Year 2'!F6</f>
        <v>212</v>
      </c>
      <c r="E102" s="179"/>
      <c r="F102" s="179"/>
      <c r="G102" s="179"/>
      <c r="H102" s="179"/>
      <c r="I102" s="194"/>
      <c r="J102" s="194"/>
    </row>
    <row r="103">
      <c r="A103" s="194"/>
      <c r="B103" s="243" t="s">
        <v>227</v>
      </c>
      <c r="C103" s="244"/>
      <c r="D103" s="217">
        <f>('Year 2'!$E$88/12)/4</f>
        <v>0</v>
      </c>
      <c r="E103" s="179"/>
      <c r="F103" s="179"/>
      <c r="G103" s="179"/>
      <c r="H103" s="179"/>
      <c r="I103" s="194"/>
      <c r="J103" s="194"/>
    </row>
    <row r="104">
      <c r="A104" s="194"/>
      <c r="B104" s="179"/>
      <c r="C104" s="179"/>
      <c r="D104" s="179"/>
      <c r="E104" s="179"/>
      <c r="F104" s="179"/>
      <c r="G104" s="218" t="s">
        <v>228</v>
      </c>
      <c r="H104" s="179"/>
      <c r="I104" s="194"/>
      <c r="J104" s="194"/>
    </row>
    <row r="105">
      <c r="A105" s="194"/>
      <c r="B105" s="246" t="s">
        <v>229</v>
      </c>
      <c r="C105" s="247" t="s">
        <v>230</v>
      </c>
      <c r="D105" s="248" t="s">
        <v>231</v>
      </c>
      <c r="E105" s="249" t="s">
        <v>232</v>
      </c>
      <c r="F105" s="194"/>
      <c r="G105" s="250" t="s">
        <v>233</v>
      </c>
      <c r="H105" s="249" t="s">
        <v>234</v>
      </c>
      <c r="I105" s="251" t="s">
        <v>235</v>
      </c>
      <c r="J105" s="194"/>
    </row>
    <row r="106">
      <c r="A106" s="194"/>
      <c r="B106" s="252" t="s">
        <v>236</v>
      </c>
      <c r="C106" s="255" t="str">
        <f t="shared" ref="C106:C117" si="24">($D$100*$D$101)+$D$103</f>
        <v>#REF!</v>
      </c>
      <c r="D106" s="255">
        <f t="shared" ref="D106:D117" si="25">$D$100*$D$102</f>
        <v>0</v>
      </c>
      <c r="E106" s="253" t="str">
        <f t="shared" ref="E106:E118" si="26">D106-C106</f>
        <v>#REF!</v>
      </c>
      <c r="F106" s="254"/>
      <c r="G106" s="255" t="str">
        <f>C106+D120</f>
        <v>#REF!</v>
      </c>
      <c r="H106" s="255" t="str">
        <f t="shared" ref="H106:H117" si="27">E106</f>
        <v>#REF!</v>
      </c>
      <c r="I106" s="255" t="str">
        <f t="shared" ref="I106:I117" si="28">G106+H106</f>
        <v>#REF!</v>
      </c>
      <c r="J106" s="194"/>
    </row>
    <row r="107">
      <c r="A107" s="194"/>
      <c r="B107" s="161" t="s">
        <v>237</v>
      </c>
      <c r="C107" s="257" t="str">
        <f t="shared" si="24"/>
        <v>#REF!</v>
      </c>
      <c r="D107" s="257">
        <f t="shared" si="25"/>
        <v>0</v>
      </c>
      <c r="E107" s="256" t="str">
        <f t="shared" si="26"/>
        <v>#REF!</v>
      </c>
      <c r="F107" s="254"/>
      <c r="G107" s="257" t="str">
        <f t="shared" ref="G107:G117" si="29">I106</f>
        <v>#REF!</v>
      </c>
      <c r="H107" s="257" t="str">
        <f t="shared" si="27"/>
        <v>#REF!</v>
      </c>
      <c r="I107" s="257" t="str">
        <f t="shared" si="28"/>
        <v>#REF!</v>
      </c>
      <c r="J107" s="194"/>
    </row>
    <row r="108">
      <c r="A108" s="194"/>
      <c r="B108" s="161" t="s">
        <v>238</v>
      </c>
      <c r="C108" s="257" t="str">
        <f t="shared" si="24"/>
        <v>#REF!</v>
      </c>
      <c r="D108" s="257">
        <f t="shared" si="25"/>
        <v>0</v>
      </c>
      <c r="E108" s="256" t="str">
        <f t="shared" si="26"/>
        <v>#REF!</v>
      </c>
      <c r="F108" s="254"/>
      <c r="G108" s="257" t="str">
        <f t="shared" si="29"/>
        <v>#REF!</v>
      </c>
      <c r="H108" s="257" t="str">
        <f t="shared" si="27"/>
        <v>#REF!</v>
      </c>
      <c r="I108" s="257" t="str">
        <f t="shared" si="28"/>
        <v>#REF!</v>
      </c>
      <c r="J108" s="194"/>
    </row>
    <row r="109">
      <c r="A109" s="194"/>
      <c r="B109" s="161" t="s">
        <v>239</v>
      </c>
      <c r="C109" s="257" t="str">
        <f t="shared" si="24"/>
        <v>#REF!</v>
      </c>
      <c r="D109" s="257">
        <f t="shared" si="25"/>
        <v>0</v>
      </c>
      <c r="E109" s="256" t="str">
        <f t="shared" si="26"/>
        <v>#REF!</v>
      </c>
      <c r="F109" s="254"/>
      <c r="G109" s="257" t="str">
        <f t="shared" si="29"/>
        <v>#REF!</v>
      </c>
      <c r="H109" s="257" t="str">
        <f t="shared" si="27"/>
        <v>#REF!</v>
      </c>
      <c r="I109" s="257" t="str">
        <f t="shared" si="28"/>
        <v>#REF!</v>
      </c>
      <c r="J109" s="194"/>
    </row>
    <row r="110">
      <c r="A110" s="194"/>
      <c r="B110" s="161" t="s">
        <v>240</v>
      </c>
      <c r="C110" s="257" t="str">
        <f t="shared" si="24"/>
        <v>#REF!</v>
      </c>
      <c r="D110" s="257">
        <f t="shared" si="25"/>
        <v>0</v>
      </c>
      <c r="E110" s="256" t="str">
        <f t="shared" si="26"/>
        <v>#REF!</v>
      </c>
      <c r="F110" s="254"/>
      <c r="G110" s="257" t="str">
        <f t="shared" si="29"/>
        <v>#REF!</v>
      </c>
      <c r="H110" s="257" t="str">
        <f t="shared" si="27"/>
        <v>#REF!</v>
      </c>
      <c r="I110" s="257" t="str">
        <f t="shared" si="28"/>
        <v>#REF!</v>
      </c>
      <c r="J110" s="194"/>
    </row>
    <row r="111">
      <c r="A111" s="194"/>
      <c r="B111" s="161" t="s">
        <v>241</v>
      </c>
      <c r="C111" s="257" t="str">
        <f t="shared" si="24"/>
        <v>#REF!</v>
      </c>
      <c r="D111" s="257">
        <f t="shared" si="25"/>
        <v>0</v>
      </c>
      <c r="E111" s="256" t="str">
        <f t="shared" si="26"/>
        <v>#REF!</v>
      </c>
      <c r="F111" s="254"/>
      <c r="G111" s="257" t="str">
        <f t="shared" si="29"/>
        <v>#REF!</v>
      </c>
      <c r="H111" s="257" t="str">
        <f t="shared" si="27"/>
        <v>#REF!</v>
      </c>
      <c r="I111" s="257" t="str">
        <f t="shared" si="28"/>
        <v>#REF!</v>
      </c>
      <c r="J111" s="194"/>
    </row>
    <row r="112">
      <c r="A112" s="194"/>
      <c r="B112" s="161" t="s">
        <v>242</v>
      </c>
      <c r="C112" s="257" t="str">
        <f t="shared" si="24"/>
        <v>#REF!</v>
      </c>
      <c r="D112" s="257">
        <f t="shared" si="25"/>
        <v>0</v>
      </c>
      <c r="E112" s="256" t="str">
        <f t="shared" si="26"/>
        <v>#REF!</v>
      </c>
      <c r="F112" s="254"/>
      <c r="G112" s="257" t="str">
        <f t="shared" si="29"/>
        <v>#REF!</v>
      </c>
      <c r="H112" s="257" t="str">
        <f t="shared" si="27"/>
        <v>#REF!</v>
      </c>
      <c r="I112" s="257" t="str">
        <f t="shared" si="28"/>
        <v>#REF!</v>
      </c>
      <c r="J112" s="194"/>
    </row>
    <row r="113">
      <c r="A113" s="194"/>
      <c r="B113" s="161" t="s">
        <v>243</v>
      </c>
      <c r="C113" s="257" t="str">
        <f t="shared" si="24"/>
        <v>#REF!</v>
      </c>
      <c r="D113" s="257">
        <f t="shared" si="25"/>
        <v>0</v>
      </c>
      <c r="E113" s="256" t="str">
        <f t="shared" si="26"/>
        <v>#REF!</v>
      </c>
      <c r="F113" s="254"/>
      <c r="G113" s="257" t="str">
        <f t="shared" si="29"/>
        <v>#REF!</v>
      </c>
      <c r="H113" s="257" t="str">
        <f t="shared" si="27"/>
        <v>#REF!</v>
      </c>
      <c r="I113" s="257" t="str">
        <f t="shared" si="28"/>
        <v>#REF!</v>
      </c>
      <c r="J113" s="194"/>
    </row>
    <row r="114">
      <c r="A114" s="194"/>
      <c r="B114" s="161" t="s">
        <v>244</v>
      </c>
      <c r="C114" s="257" t="str">
        <f t="shared" si="24"/>
        <v>#REF!</v>
      </c>
      <c r="D114" s="257">
        <f t="shared" si="25"/>
        <v>0</v>
      </c>
      <c r="E114" s="256" t="str">
        <f t="shared" si="26"/>
        <v>#REF!</v>
      </c>
      <c r="F114" s="254"/>
      <c r="G114" s="257" t="str">
        <f t="shared" si="29"/>
        <v>#REF!</v>
      </c>
      <c r="H114" s="257" t="str">
        <f t="shared" si="27"/>
        <v>#REF!</v>
      </c>
      <c r="I114" s="257" t="str">
        <f t="shared" si="28"/>
        <v>#REF!</v>
      </c>
      <c r="J114" s="194"/>
    </row>
    <row r="115">
      <c r="A115" s="194"/>
      <c r="B115" s="161" t="s">
        <v>245</v>
      </c>
      <c r="C115" s="257" t="str">
        <f t="shared" si="24"/>
        <v>#REF!</v>
      </c>
      <c r="D115" s="257">
        <f t="shared" si="25"/>
        <v>0</v>
      </c>
      <c r="E115" s="256" t="str">
        <f t="shared" si="26"/>
        <v>#REF!</v>
      </c>
      <c r="F115" s="254"/>
      <c r="G115" s="257" t="str">
        <f t="shared" si="29"/>
        <v>#REF!</v>
      </c>
      <c r="H115" s="257" t="str">
        <f t="shared" si="27"/>
        <v>#REF!</v>
      </c>
      <c r="I115" s="257" t="str">
        <f t="shared" si="28"/>
        <v>#REF!</v>
      </c>
      <c r="J115" s="194"/>
    </row>
    <row r="116">
      <c r="A116" s="194"/>
      <c r="B116" s="161" t="s">
        <v>246</v>
      </c>
      <c r="C116" s="257" t="str">
        <f t="shared" si="24"/>
        <v>#REF!</v>
      </c>
      <c r="D116" s="257">
        <f t="shared" si="25"/>
        <v>0</v>
      </c>
      <c r="E116" s="256" t="str">
        <f t="shared" si="26"/>
        <v>#REF!</v>
      </c>
      <c r="F116" s="254"/>
      <c r="G116" s="257" t="str">
        <f t="shared" si="29"/>
        <v>#REF!</v>
      </c>
      <c r="H116" s="257" t="str">
        <f t="shared" si="27"/>
        <v>#REF!</v>
      </c>
      <c r="I116" s="257" t="str">
        <f t="shared" si="28"/>
        <v>#REF!</v>
      </c>
      <c r="J116" s="194"/>
    </row>
    <row r="117">
      <c r="A117" s="194"/>
      <c r="B117" s="258" t="s">
        <v>247</v>
      </c>
      <c r="C117" s="260" t="str">
        <f t="shared" si="24"/>
        <v>#REF!</v>
      </c>
      <c r="D117" s="260">
        <f t="shared" si="25"/>
        <v>0</v>
      </c>
      <c r="E117" s="259" t="str">
        <f t="shared" si="26"/>
        <v>#REF!</v>
      </c>
      <c r="F117" s="254"/>
      <c r="G117" s="260" t="str">
        <f t="shared" si="29"/>
        <v>#REF!</v>
      </c>
      <c r="H117" s="260" t="str">
        <f t="shared" si="27"/>
        <v>#REF!</v>
      </c>
      <c r="I117" s="260" t="str">
        <f t="shared" si="28"/>
        <v>#REF!</v>
      </c>
      <c r="J117" s="194"/>
    </row>
    <row r="118">
      <c r="A118" s="194"/>
      <c r="B118" s="194"/>
      <c r="C118" s="261" t="str">
        <f t="shared" ref="C118:D118" si="30">SUM(C106:C117)</f>
        <v>#REF!</v>
      </c>
      <c r="D118" s="261">
        <f t="shared" si="30"/>
        <v>0</v>
      </c>
      <c r="E118" s="262" t="str">
        <f t="shared" si="26"/>
        <v>#REF!</v>
      </c>
      <c r="F118" s="194"/>
      <c r="G118" s="194"/>
      <c r="H118" s="194"/>
      <c r="I118" s="194"/>
      <c r="J118" s="194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</row>
    <row r="120">
      <c r="A120" s="194"/>
      <c r="B120" s="227" t="s">
        <v>257</v>
      </c>
      <c r="C120" s="2"/>
      <c r="D120" s="269" t="str">
        <f>C106*1.5</f>
        <v>#REF!</v>
      </c>
      <c r="E120" s="194"/>
      <c r="F120" s="194"/>
      <c r="G120" s="194"/>
      <c r="H120" s="194"/>
      <c r="I120" s="194"/>
      <c r="J120" s="194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</row>
    <row r="122">
      <c r="A122" s="194"/>
      <c r="B122" s="263" t="s">
        <v>249</v>
      </c>
      <c r="C122" s="19"/>
      <c r="D122" s="264">
        <f>D118</f>
        <v>0</v>
      </c>
      <c r="E122" s="265"/>
      <c r="F122" s="194"/>
      <c r="G122" s="194"/>
      <c r="H122" s="194"/>
      <c r="I122" s="194"/>
      <c r="J122" s="194"/>
    </row>
    <row r="123">
      <c r="A123" s="194"/>
      <c r="B123" s="266" t="s">
        <v>219</v>
      </c>
      <c r="C123" s="56"/>
      <c r="D123" s="267" t="str">
        <f>C106+D120</f>
        <v>#REF!</v>
      </c>
      <c r="E123" s="245" t="s">
        <v>250</v>
      </c>
      <c r="F123" s="194"/>
      <c r="G123" s="194"/>
      <c r="H123" s="194"/>
      <c r="I123" s="194"/>
      <c r="J123" s="194"/>
    </row>
    <row r="124">
      <c r="A124" s="194"/>
      <c r="B124" s="243" t="s">
        <v>251</v>
      </c>
      <c r="C124" s="58"/>
      <c r="D124" s="268" t="str">
        <f>D122/D123</f>
        <v>#REF!</v>
      </c>
      <c r="E124" s="194"/>
      <c r="F124" s="194"/>
      <c r="G124" s="194"/>
      <c r="H124" s="194"/>
      <c r="I124" s="194"/>
      <c r="J124" s="194"/>
    </row>
    <row r="125">
      <c r="A125" s="194"/>
      <c r="B125" s="194"/>
      <c r="C125" s="194"/>
      <c r="D125" s="236"/>
      <c r="E125" s="194"/>
      <c r="F125" s="194"/>
      <c r="G125" s="194"/>
      <c r="H125" s="194"/>
      <c r="I125" s="194"/>
      <c r="J125" s="194"/>
    </row>
  </sheetData>
  <mergeCells count="19">
    <mergeCell ref="B2:E2"/>
    <mergeCell ref="G2:I2"/>
    <mergeCell ref="H10:I10"/>
    <mergeCell ref="B33:C33"/>
    <mergeCell ref="B35:C35"/>
    <mergeCell ref="B36:C36"/>
    <mergeCell ref="B37:C37"/>
    <mergeCell ref="B95:C95"/>
    <mergeCell ref="B120:C120"/>
    <mergeCell ref="B122:C122"/>
    <mergeCell ref="B123:C123"/>
    <mergeCell ref="B124:C124"/>
    <mergeCell ref="B62:C62"/>
    <mergeCell ref="B64:C64"/>
    <mergeCell ref="B65:C65"/>
    <mergeCell ref="B66:C66"/>
    <mergeCell ref="B91:C91"/>
    <mergeCell ref="B93:C93"/>
    <mergeCell ref="B94:C9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13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17.0"/>
    <col customWidth="1" min="3" max="3" width="22.88"/>
    <col customWidth="1" min="4" max="4" width="18.75"/>
    <col customWidth="1" min="5" max="5" width="18.25"/>
    <col customWidth="1" min="6" max="6" width="17.5"/>
    <col customWidth="1" min="8" max="8" width="13.13"/>
    <col customWidth="1" min="9" max="9" width="12.88"/>
    <col customWidth="1" min="10" max="10" width="13.0"/>
    <col customWidth="1" min="11" max="11" width="14.88"/>
  </cols>
  <sheetData>
    <row r="1">
      <c r="A1" s="62"/>
      <c r="B1" s="62"/>
      <c r="C1" s="71"/>
      <c r="D1" s="71"/>
      <c r="E1" s="71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11"/>
      <c r="B2" s="14" t="s">
        <v>14</v>
      </c>
      <c r="C2" s="15"/>
      <c r="D2" s="15"/>
      <c r="E2" s="15"/>
      <c r="F2" s="15"/>
      <c r="G2" s="15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6.75" customHeight="1">
      <c r="A3" s="11"/>
      <c r="B3" s="11"/>
      <c r="C3" s="12"/>
      <c r="D3" s="13"/>
      <c r="E3" s="13"/>
      <c r="F3" s="13"/>
      <c r="G3" s="13"/>
      <c r="H3" s="1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1"/>
      <c r="B4" s="16" t="s">
        <v>15</v>
      </c>
      <c r="C4" s="16" t="s">
        <v>16</v>
      </c>
      <c r="D4" s="17" t="s">
        <v>17</v>
      </c>
      <c r="E4" s="18"/>
      <c r="F4" s="17" t="s">
        <v>18</v>
      </c>
      <c r="G4" s="19"/>
      <c r="H4" s="1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/>
      <c r="B5" s="20"/>
      <c r="C5" s="20"/>
      <c r="D5" s="21" t="s">
        <v>19</v>
      </c>
      <c r="E5" s="21" t="s">
        <v>258</v>
      </c>
      <c r="F5" s="21" t="s">
        <v>21</v>
      </c>
      <c r="G5" s="21" t="s">
        <v>22</v>
      </c>
      <c r="H5" s="21" t="s">
        <v>259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62"/>
      <c r="B6" s="67">
        <v>1.0</v>
      </c>
      <c r="C6" s="86" t="s">
        <v>260</v>
      </c>
      <c r="D6" s="160">
        <v>35.0</v>
      </c>
      <c r="E6" s="160">
        <f t="shared" ref="E6:E17" si="1">D6*5</f>
        <v>175</v>
      </c>
      <c r="F6" s="67">
        <v>320.0</v>
      </c>
      <c r="G6" s="105">
        <f t="shared" ref="G6:G17" si="2">F6/1000</f>
        <v>0.32</v>
      </c>
      <c r="H6" s="105">
        <f t="shared" ref="H6:H17" si="3">E6*G6</f>
        <v>56</v>
      </c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</row>
    <row r="7">
      <c r="A7" s="62"/>
      <c r="B7" s="67">
        <v>2.0</v>
      </c>
      <c r="C7" s="86" t="s">
        <v>25</v>
      </c>
      <c r="D7" s="160">
        <v>23.84</v>
      </c>
      <c r="E7" s="160">
        <f t="shared" si="1"/>
        <v>119.2</v>
      </c>
      <c r="F7" s="67">
        <v>70.0</v>
      </c>
      <c r="G7" s="105">
        <f t="shared" si="2"/>
        <v>0.07</v>
      </c>
      <c r="H7" s="105">
        <f t="shared" si="3"/>
        <v>8.344</v>
      </c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>
      <c r="A8" s="62"/>
      <c r="B8" s="67">
        <v>3.0</v>
      </c>
      <c r="C8" s="86" t="s">
        <v>30</v>
      </c>
      <c r="D8" s="160">
        <v>5.0</v>
      </c>
      <c r="E8" s="160">
        <f t="shared" si="1"/>
        <v>25</v>
      </c>
      <c r="F8" s="67">
        <v>170.0</v>
      </c>
      <c r="G8" s="105">
        <f t="shared" si="2"/>
        <v>0.17</v>
      </c>
      <c r="H8" s="105">
        <f t="shared" si="3"/>
        <v>4.25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>
      <c r="A9" s="62"/>
      <c r="B9" s="67">
        <v>4.0</v>
      </c>
      <c r="C9" s="86" t="s">
        <v>261</v>
      </c>
      <c r="D9" s="160">
        <v>7.0</v>
      </c>
      <c r="E9" s="160">
        <f t="shared" si="1"/>
        <v>35</v>
      </c>
      <c r="F9" s="67">
        <v>270.0</v>
      </c>
      <c r="G9" s="105">
        <f t="shared" si="2"/>
        <v>0.27</v>
      </c>
      <c r="H9" s="105">
        <f t="shared" si="3"/>
        <v>9.45</v>
      </c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</row>
    <row r="10">
      <c r="A10" s="62"/>
      <c r="B10" s="67">
        <v>5.0</v>
      </c>
      <c r="C10" s="86" t="s">
        <v>262</v>
      </c>
      <c r="D10" s="160">
        <v>13.0</v>
      </c>
      <c r="E10" s="160">
        <f t="shared" si="1"/>
        <v>65</v>
      </c>
      <c r="F10" s="67">
        <v>290.0</v>
      </c>
      <c r="G10" s="105">
        <f t="shared" si="2"/>
        <v>0.29</v>
      </c>
      <c r="H10" s="105">
        <f t="shared" si="3"/>
        <v>18.85</v>
      </c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</row>
    <row r="11">
      <c r="A11" s="62"/>
      <c r="B11" s="67">
        <v>6.0</v>
      </c>
      <c r="C11" s="86" t="s">
        <v>263</v>
      </c>
      <c r="D11" s="160">
        <v>2.0</v>
      </c>
      <c r="E11" s="160">
        <f t="shared" si="1"/>
        <v>10</v>
      </c>
      <c r="F11" s="67">
        <v>190.0</v>
      </c>
      <c r="G11" s="105">
        <f t="shared" si="2"/>
        <v>0.19</v>
      </c>
      <c r="H11" s="105">
        <f t="shared" si="3"/>
        <v>1.9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>
      <c r="A12" s="62"/>
      <c r="B12" s="67">
        <v>7.0</v>
      </c>
      <c r="C12" s="86" t="s">
        <v>264</v>
      </c>
      <c r="D12" s="160">
        <v>8.0</v>
      </c>
      <c r="E12" s="160">
        <f t="shared" si="1"/>
        <v>40</v>
      </c>
      <c r="F12" s="67">
        <v>600.0</v>
      </c>
      <c r="G12" s="105">
        <f t="shared" si="2"/>
        <v>0.6</v>
      </c>
      <c r="H12" s="105">
        <f t="shared" si="3"/>
        <v>24</v>
      </c>
      <c r="I12" s="27">
        <v>1.0</v>
      </c>
      <c r="J12" s="28" t="s">
        <v>265</v>
      </c>
      <c r="K12" s="28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</row>
    <row r="13">
      <c r="A13" s="62"/>
      <c r="B13" s="67">
        <v>8.0</v>
      </c>
      <c r="C13" s="86" t="s">
        <v>266</v>
      </c>
      <c r="D13" s="160">
        <v>3.5</v>
      </c>
      <c r="E13" s="160">
        <f t="shared" si="1"/>
        <v>17.5</v>
      </c>
      <c r="F13" s="67">
        <v>850.0</v>
      </c>
      <c r="G13" s="105">
        <f t="shared" si="2"/>
        <v>0.85</v>
      </c>
      <c r="H13" s="105">
        <f t="shared" si="3"/>
        <v>14.875</v>
      </c>
      <c r="I13" s="27">
        <v>2.0</v>
      </c>
      <c r="J13" s="29" t="s">
        <v>267</v>
      </c>
      <c r="K13" s="62"/>
      <c r="L13" s="84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>
      <c r="A14" s="62"/>
      <c r="B14" s="67">
        <v>9.0</v>
      </c>
      <c r="C14" s="86" t="s">
        <v>268</v>
      </c>
      <c r="D14" s="160">
        <v>0.1</v>
      </c>
      <c r="E14" s="160">
        <f t="shared" si="1"/>
        <v>0.5</v>
      </c>
      <c r="F14" s="67">
        <v>480.0</v>
      </c>
      <c r="G14" s="105">
        <f t="shared" si="2"/>
        <v>0.48</v>
      </c>
      <c r="H14" s="105">
        <f t="shared" si="3"/>
        <v>0.24</v>
      </c>
      <c r="I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>
      <c r="A15" s="62"/>
      <c r="B15" s="67">
        <v>10.0</v>
      </c>
      <c r="C15" s="86" t="s">
        <v>269</v>
      </c>
      <c r="D15" s="160">
        <v>0.06</v>
      </c>
      <c r="E15" s="160">
        <f t="shared" si="1"/>
        <v>0.3</v>
      </c>
      <c r="F15" s="67">
        <v>1450.0</v>
      </c>
      <c r="G15" s="105">
        <f t="shared" si="2"/>
        <v>1.45</v>
      </c>
      <c r="H15" s="105">
        <f t="shared" si="3"/>
        <v>0.435</v>
      </c>
      <c r="I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</row>
    <row r="16">
      <c r="A16" s="62"/>
      <c r="B16" s="67">
        <v>11.0</v>
      </c>
      <c r="C16" s="86" t="s">
        <v>270</v>
      </c>
      <c r="D16" s="160">
        <v>2.0</v>
      </c>
      <c r="E16" s="160">
        <f t="shared" si="1"/>
        <v>10</v>
      </c>
      <c r="F16" s="67">
        <v>700.0</v>
      </c>
      <c r="G16" s="105">
        <f t="shared" si="2"/>
        <v>0.7</v>
      </c>
      <c r="H16" s="105">
        <f t="shared" si="3"/>
        <v>7</v>
      </c>
      <c r="I16" s="62"/>
      <c r="J16" s="102" t="s">
        <v>271</v>
      </c>
      <c r="K16" s="102" t="s">
        <v>272</v>
      </c>
      <c r="L16" s="270" t="s">
        <v>273</v>
      </c>
      <c r="M16" s="98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</row>
    <row r="17">
      <c r="A17" s="62"/>
      <c r="B17" s="70">
        <v>12.0</v>
      </c>
      <c r="C17" s="87" t="s">
        <v>274</v>
      </c>
      <c r="D17" s="271">
        <v>0.5</v>
      </c>
      <c r="E17" s="271">
        <f t="shared" si="1"/>
        <v>2.5</v>
      </c>
      <c r="F17" s="70">
        <v>2500.0</v>
      </c>
      <c r="G17" s="97">
        <f t="shared" si="2"/>
        <v>2.5</v>
      </c>
      <c r="H17" s="97">
        <f t="shared" si="3"/>
        <v>6.25</v>
      </c>
      <c r="I17" s="62"/>
      <c r="J17" s="105">
        <f t="shared" ref="J17:J18" si="5">(K17*500)/1000</f>
        <v>400</v>
      </c>
      <c r="K17" s="67">
        <v>800.0</v>
      </c>
      <c r="L17" s="272">
        <f> K17*H25</f>
        <v>142875.2</v>
      </c>
      <c r="M17" s="146" t="s">
        <v>275</v>
      </c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</row>
    <row r="18">
      <c r="A18" s="62"/>
      <c r="B18" s="62"/>
      <c r="C18" s="71"/>
      <c r="D18" s="273">
        <f t="shared" ref="D18:E18" si="4">SUM(D6:D17)</f>
        <v>100</v>
      </c>
      <c r="E18" s="274">
        <f t="shared" si="4"/>
        <v>500</v>
      </c>
      <c r="F18" s="62"/>
      <c r="G18" s="62"/>
      <c r="H18" s="103">
        <f>SUM(H6:H17)</f>
        <v>151.594</v>
      </c>
      <c r="I18" s="62"/>
      <c r="J18" s="105">
        <f t="shared" si="5"/>
        <v>400</v>
      </c>
      <c r="K18" s="67">
        <v>800.0</v>
      </c>
      <c r="L18" s="105">
        <f> K18*'LP BOM'!H28</f>
        <v>127068</v>
      </c>
      <c r="M18" s="146" t="s">
        <v>276</v>
      </c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>
      <c r="A19" s="62"/>
      <c r="B19" s="62"/>
      <c r="C19" s="71"/>
      <c r="D19" s="71"/>
      <c r="E19" s="275"/>
      <c r="F19" s="62"/>
      <c r="G19" s="62"/>
      <c r="H19" s="62"/>
      <c r="I19" s="62"/>
      <c r="J19" s="276">
        <f t="shared" ref="J19:L19" si="6">J17+J18</f>
        <v>800</v>
      </c>
      <c r="K19" s="276">
        <f t="shared" si="6"/>
        <v>1600</v>
      </c>
      <c r="L19" s="276">
        <f t="shared" si="6"/>
        <v>269943.2</v>
      </c>
      <c r="M19" s="146" t="s">
        <v>277</v>
      </c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>
      <c r="A20" s="11"/>
      <c r="B20" s="14" t="s">
        <v>35</v>
      </c>
      <c r="C20" s="15"/>
      <c r="D20" s="15"/>
      <c r="E20" s="15"/>
      <c r="F20" s="15"/>
      <c r="G20" s="15"/>
      <c r="H20" s="2"/>
      <c r="I20" s="11"/>
      <c r="J20" s="11"/>
      <c r="K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6.75" customHeight="1">
      <c r="A21" s="11"/>
      <c r="B21" s="11"/>
      <c r="C21" s="12"/>
      <c r="D21" s="13"/>
      <c r="E21" s="13"/>
      <c r="F21" s="13"/>
      <c r="G21" s="13"/>
      <c r="H21" s="13"/>
      <c r="I21" s="11"/>
      <c r="J21" s="11"/>
      <c r="K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62"/>
      <c r="B22" s="223"/>
      <c r="C22" s="277" t="s">
        <v>278</v>
      </c>
      <c r="D22" s="278"/>
      <c r="E22" s="278"/>
      <c r="F22" s="279"/>
      <c r="G22" s="187"/>
      <c r="H22" s="131">
        <v>20.0</v>
      </c>
      <c r="I22" s="62"/>
      <c r="J22" s="62"/>
      <c r="K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</row>
    <row r="23">
      <c r="A23" s="62"/>
      <c r="B23" s="225"/>
      <c r="C23" s="280" t="s">
        <v>279</v>
      </c>
      <c r="D23" s="281"/>
      <c r="E23" s="281"/>
      <c r="F23" s="282"/>
      <c r="G23" s="192"/>
      <c r="H23" s="283">
        <f>'Contract (1 yr)'!C43</f>
        <v>7</v>
      </c>
      <c r="I23" s="62"/>
      <c r="J23" s="62"/>
      <c r="K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</row>
    <row r="24" ht="6.75" customHeight="1">
      <c r="A24" s="11"/>
      <c r="B24" s="11"/>
      <c r="C24" s="12"/>
      <c r="D24" s="13"/>
      <c r="E24" s="13"/>
      <c r="F24" s="13"/>
      <c r="G24" s="13"/>
      <c r="H24" s="13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62"/>
      <c r="B25" s="62"/>
      <c r="C25" s="71"/>
      <c r="D25" s="71"/>
      <c r="E25" s="71"/>
      <c r="F25" s="32" t="s">
        <v>38</v>
      </c>
      <c r="G25" s="2"/>
      <c r="H25" s="284">
        <f>SUM(H18:H23)</f>
        <v>178.594</v>
      </c>
      <c r="I25" s="62"/>
      <c r="J25" s="285"/>
      <c r="K25" s="29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</row>
    <row r="26" ht="6.75" customHeight="1">
      <c r="A26" s="11"/>
      <c r="B26" s="11"/>
      <c r="C26" s="12"/>
      <c r="D26" s="13"/>
      <c r="E26" s="13"/>
      <c r="F26" s="13"/>
      <c r="G26" s="13"/>
      <c r="H26" s="1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62"/>
      <c r="B27" s="62"/>
      <c r="C27" s="71"/>
      <c r="D27" s="71"/>
      <c r="E27" s="71"/>
      <c r="F27" s="32" t="s">
        <v>280</v>
      </c>
      <c r="G27" s="2"/>
      <c r="H27" s="286">
        <v>2.0E7</v>
      </c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</row>
    <row r="28" ht="6.75" customHeight="1">
      <c r="A28" s="11"/>
      <c r="B28" s="11"/>
      <c r="C28" s="12"/>
      <c r="D28" s="13"/>
      <c r="E28" s="13"/>
      <c r="F28" s="13"/>
      <c r="G28" s="13"/>
      <c r="H28" s="1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62"/>
      <c r="B29" s="62"/>
      <c r="C29" s="71"/>
      <c r="D29" s="71"/>
      <c r="E29" s="71"/>
      <c r="F29" s="32" t="s">
        <v>40</v>
      </c>
      <c r="G29" s="2"/>
      <c r="H29" s="286">
        <f>H27/H25</f>
        <v>111985.845</v>
      </c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</row>
    <row r="30" ht="6.75" customHeight="1">
      <c r="A30" s="11"/>
      <c r="B30" s="11"/>
      <c r="C30" s="12"/>
      <c r="D30" s="13"/>
      <c r="E30" s="13"/>
      <c r="F30" s="13"/>
      <c r="G30" s="13"/>
      <c r="H30" s="13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62"/>
      <c r="B31" s="62"/>
      <c r="C31" s="71"/>
      <c r="D31" s="71"/>
      <c r="E31" s="71"/>
      <c r="F31" s="32" t="s">
        <v>42</v>
      </c>
      <c r="G31" s="15"/>
      <c r="H31" s="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</row>
    <row r="32">
      <c r="A32" s="62"/>
      <c r="B32" s="62"/>
      <c r="C32" s="71"/>
      <c r="D32" s="71"/>
      <c r="E32" s="71"/>
      <c r="F32" s="51" t="s">
        <v>43</v>
      </c>
      <c r="G32" s="18"/>
      <c r="H32" s="22" t="str">
        <f>IFERROR(__xludf.DUMMYFUNCTION("importrange(""https://docs.google.com/spreadsheets/d/1DXOBRjKEc9pOcmohKWx0l59g3hrSjk2ZicxFB9zphD4/edit?gid=1408855594#gid=1408855594"",""COGS Breakup!C70:C72"")"),"#REF!")</f>
        <v>#REF!</v>
      </c>
      <c r="I32" s="287" t="s">
        <v>44</v>
      </c>
      <c r="J32" s="288">
        <f>H25</f>
        <v>178.594</v>
      </c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</row>
    <row r="33">
      <c r="A33" s="62"/>
      <c r="B33" s="62"/>
      <c r="C33" s="71"/>
      <c r="D33" s="71"/>
      <c r="E33" s="71"/>
      <c r="F33" s="55" t="s">
        <v>45</v>
      </c>
      <c r="G33" s="56"/>
      <c r="H33" s="24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</row>
    <row r="34">
      <c r="A34" s="62"/>
      <c r="B34" s="62"/>
      <c r="C34" s="71"/>
      <c r="D34" s="71"/>
      <c r="E34" s="71"/>
      <c r="F34" s="57" t="s">
        <v>46</v>
      </c>
      <c r="G34" s="58"/>
      <c r="H34" s="47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</row>
    <row r="35">
      <c r="A35" s="62"/>
      <c r="B35" s="62"/>
      <c r="C35" s="71"/>
      <c r="D35" s="71"/>
      <c r="E35" s="7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</row>
    <row r="36">
      <c r="A36" s="62"/>
      <c r="B36" s="62"/>
      <c r="C36" s="71"/>
      <c r="D36" s="71"/>
      <c r="E36" s="71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</row>
    <row r="37">
      <c r="A37" s="62"/>
      <c r="B37" s="29" t="s">
        <v>281</v>
      </c>
      <c r="C37" s="71"/>
      <c r="D37" s="71"/>
      <c r="E37" s="7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</row>
    <row r="38">
      <c r="A38" s="62"/>
      <c r="B38" s="16" t="s">
        <v>15</v>
      </c>
      <c r="C38" s="16" t="s">
        <v>16</v>
      </c>
      <c r="D38" s="17" t="s">
        <v>17</v>
      </c>
      <c r="E38" s="18"/>
      <c r="F38" s="17" t="s">
        <v>18</v>
      </c>
      <c r="G38" s="19"/>
      <c r="H38" s="18"/>
      <c r="I38" s="29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</row>
    <row r="39">
      <c r="A39" s="62"/>
      <c r="B39" s="20"/>
      <c r="C39" s="20"/>
      <c r="D39" s="21" t="s">
        <v>19</v>
      </c>
      <c r="E39" s="21" t="s">
        <v>258</v>
      </c>
      <c r="F39" s="21" t="s">
        <v>21</v>
      </c>
      <c r="G39" s="21" t="s">
        <v>22</v>
      </c>
      <c r="H39" s="21" t="s">
        <v>259</v>
      </c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</row>
    <row r="40">
      <c r="A40" s="62"/>
      <c r="B40" s="67">
        <v>1.0</v>
      </c>
      <c r="C40" s="86" t="s">
        <v>260</v>
      </c>
      <c r="D40" s="160">
        <v>36.0</v>
      </c>
      <c r="E40" s="160">
        <f t="shared" ref="E40:E51" si="7">D40*5</f>
        <v>180</v>
      </c>
      <c r="F40" s="67">
        <v>240.0</v>
      </c>
      <c r="G40" s="105">
        <f t="shared" ref="G40:G51" si="8">F40/1000</f>
        <v>0.24</v>
      </c>
      <c r="H40" s="105">
        <f t="shared" ref="H40:H51" si="9">E40*G40</f>
        <v>43.2</v>
      </c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</row>
    <row r="41">
      <c r="A41" s="62"/>
      <c r="B41" s="67">
        <v>2.0</v>
      </c>
      <c r="C41" s="86" t="s">
        <v>25</v>
      </c>
      <c r="D41" s="160">
        <v>27.84</v>
      </c>
      <c r="E41" s="160">
        <f t="shared" si="7"/>
        <v>139.2</v>
      </c>
      <c r="F41" s="67">
        <v>70.0</v>
      </c>
      <c r="G41" s="105">
        <f t="shared" si="8"/>
        <v>0.07</v>
      </c>
      <c r="H41" s="105">
        <f t="shared" si="9"/>
        <v>9.744</v>
      </c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</row>
    <row r="42">
      <c r="A42" s="62"/>
      <c r="B42" s="67">
        <v>3.0</v>
      </c>
      <c r="C42" s="86" t="s">
        <v>30</v>
      </c>
      <c r="D42" s="160">
        <v>5.0</v>
      </c>
      <c r="E42" s="160">
        <f t="shared" si="7"/>
        <v>25</v>
      </c>
      <c r="F42" s="67">
        <v>170.0</v>
      </c>
      <c r="G42" s="105">
        <f t="shared" si="8"/>
        <v>0.17</v>
      </c>
      <c r="H42" s="105">
        <f t="shared" si="9"/>
        <v>4.25</v>
      </c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</row>
    <row r="43">
      <c r="A43" s="62"/>
      <c r="B43" s="67">
        <v>4.0</v>
      </c>
      <c r="C43" s="86" t="s">
        <v>261</v>
      </c>
      <c r="D43" s="160">
        <v>8.0</v>
      </c>
      <c r="E43" s="160">
        <f t="shared" si="7"/>
        <v>40</v>
      </c>
      <c r="F43" s="67">
        <v>270.0</v>
      </c>
      <c r="G43" s="105">
        <f t="shared" si="8"/>
        <v>0.27</v>
      </c>
      <c r="H43" s="105">
        <f t="shared" si="9"/>
        <v>10.8</v>
      </c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</row>
    <row r="44">
      <c r="A44" s="62"/>
      <c r="B44" s="67">
        <v>5.0</v>
      </c>
      <c r="C44" s="86" t="s">
        <v>262</v>
      </c>
      <c r="D44" s="160">
        <v>15.0</v>
      </c>
      <c r="E44" s="160">
        <f t="shared" si="7"/>
        <v>75</v>
      </c>
      <c r="F44" s="67">
        <v>290.0</v>
      </c>
      <c r="G44" s="105">
        <f t="shared" si="8"/>
        <v>0.29</v>
      </c>
      <c r="H44" s="105">
        <f t="shared" si="9"/>
        <v>21.75</v>
      </c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</row>
    <row r="45">
      <c r="A45" s="62"/>
      <c r="B45" s="67">
        <v>6.0</v>
      </c>
      <c r="C45" s="86" t="s">
        <v>263</v>
      </c>
      <c r="D45" s="160">
        <v>2.0</v>
      </c>
      <c r="E45" s="160">
        <f t="shared" si="7"/>
        <v>10</v>
      </c>
      <c r="F45" s="67">
        <v>190.0</v>
      </c>
      <c r="G45" s="105">
        <f t="shared" si="8"/>
        <v>0.19</v>
      </c>
      <c r="H45" s="105">
        <f t="shared" si="9"/>
        <v>1.9</v>
      </c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</row>
    <row r="46">
      <c r="A46" s="62"/>
      <c r="B46" s="67">
        <v>7.0</v>
      </c>
      <c r="C46" s="86"/>
      <c r="D46" s="160">
        <v>0.0</v>
      </c>
      <c r="E46" s="160">
        <f t="shared" si="7"/>
        <v>0</v>
      </c>
      <c r="F46" s="67">
        <v>600.0</v>
      </c>
      <c r="G46" s="105">
        <f t="shared" si="8"/>
        <v>0.6</v>
      </c>
      <c r="H46" s="105">
        <f t="shared" si="9"/>
        <v>0</v>
      </c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</row>
    <row r="47">
      <c r="A47" s="62"/>
      <c r="B47" s="67">
        <v>8.0</v>
      </c>
      <c r="C47" s="86" t="s">
        <v>266</v>
      </c>
      <c r="D47" s="160">
        <v>3.5</v>
      </c>
      <c r="E47" s="160">
        <f t="shared" si="7"/>
        <v>17.5</v>
      </c>
      <c r="F47" s="67">
        <v>850.0</v>
      </c>
      <c r="G47" s="105">
        <f t="shared" si="8"/>
        <v>0.85</v>
      </c>
      <c r="H47" s="105">
        <f t="shared" si="9"/>
        <v>14.875</v>
      </c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>
      <c r="A48" s="62"/>
      <c r="B48" s="67">
        <v>9.0</v>
      </c>
      <c r="C48" s="86" t="s">
        <v>268</v>
      </c>
      <c r="D48" s="160">
        <v>0.1</v>
      </c>
      <c r="E48" s="160">
        <f t="shared" si="7"/>
        <v>0.5</v>
      </c>
      <c r="F48" s="67">
        <v>480.0</v>
      </c>
      <c r="G48" s="105">
        <f t="shared" si="8"/>
        <v>0.48</v>
      </c>
      <c r="H48" s="105">
        <f t="shared" si="9"/>
        <v>0.24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</row>
    <row r="49">
      <c r="A49" s="62"/>
      <c r="B49" s="67">
        <v>10.0</v>
      </c>
      <c r="C49" s="86" t="s">
        <v>269</v>
      </c>
      <c r="D49" s="160">
        <v>0.06</v>
      </c>
      <c r="E49" s="160">
        <f t="shared" si="7"/>
        <v>0.3</v>
      </c>
      <c r="F49" s="67">
        <v>1300.0</v>
      </c>
      <c r="G49" s="105">
        <f t="shared" si="8"/>
        <v>1.3</v>
      </c>
      <c r="H49" s="105">
        <f t="shared" si="9"/>
        <v>0.39</v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</row>
    <row r="50">
      <c r="A50" s="62"/>
      <c r="B50" s="67">
        <v>11.0</v>
      </c>
      <c r="C50" s="86" t="s">
        <v>270</v>
      </c>
      <c r="D50" s="160">
        <v>2.0</v>
      </c>
      <c r="E50" s="160">
        <f t="shared" si="7"/>
        <v>10</v>
      </c>
      <c r="F50" s="67">
        <v>700.0</v>
      </c>
      <c r="G50" s="105">
        <f t="shared" si="8"/>
        <v>0.7</v>
      </c>
      <c r="H50" s="105">
        <f t="shared" si="9"/>
        <v>7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</row>
    <row r="51">
      <c r="A51" s="62"/>
      <c r="B51" s="70">
        <v>12.0</v>
      </c>
      <c r="C51" s="87" t="s">
        <v>274</v>
      </c>
      <c r="D51" s="271">
        <v>0.5</v>
      </c>
      <c r="E51" s="271">
        <f t="shared" si="7"/>
        <v>2.5</v>
      </c>
      <c r="F51" s="70"/>
      <c r="G51" s="97">
        <f t="shared" si="8"/>
        <v>0</v>
      </c>
      <c r="H51" s="97">
        <f t="shared" si="9"/>
        <v>0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</row>
    <row r="52">
      <c r="A52" s="62"/>
      <c r="B52" s="62"/>
      <c r="C52" s="71"/>
      <c r="D52" s="273">
        <f t="shared" ref="D52:E52" si="10">SUM(D40:D51)</f>
        <v>100</v>
      </c>
      <c r="E52" s="274">
        <f t="shared" si="10"/>
        <v>500</v>
      </c>
      <c r="F52" s="62"/>
      <c r="G52" s="62"/>
      <c r="H52" s="103">
        <f>SUM(H40:H51)</f>
        <v>114.149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</row>
    <row r="53">
      <c r="A53" s="62"/>
      <c r="B53" s="289"/>
      <c r="C53" s="290"/>
      <c r="D53" s="290"/>
      <c r="E53" s="290"/>
      <c r="F53" s="290"/>
      <c r="G53" s="290"/>
      <c r="H53" s="290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</row>
    <row r="54">
      <c r="A54" s="62"/>
      <c r="B54" s="291"/>
      <c r="C54" s="290"/>
      <c r="D54" s="290"/>
      <c r="E54" s="290"/>
      <c r="F54" s="290"/>
      <c r="G54" s="290"/>
      <c r="H54" s="290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</row>
    <row r="55">
      <c r="A55" s="62"/>
      <c r="B55" s="292"/>
      <c r="C55" s="290"/>
      <c r="D55" s="290"/>
      <c r="E55" s="290"/>
      <c r="F55" s="290"/>
      <c r="G55" s="290"/>
      <c r="H55" s="290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</row>
    <row r="56">
      <c r="A56" s="62"/>
      <c r="B56" s="292"/>
      <c r="C56" s="290"/>
      <c r="D56" s="290"/>
      <c r="E56" s="290"/>
      <c r="F56" s="290"/>
      <c r="G56" s="290"/>
      <c r="H56" s="290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</row>
    <row r="57">
      <c r="A57" s="62"/>
      <c r="B57" s="292"/>
      <c r="C57" s="290"/>
      <c r="D57" s="290"/>
      <c r="E57" s="290"/>
      <c r="F57" s="290"/>
      <c r="G57" s="290"/>
      <c r="H57" s="290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</row>
    <row r="58">
      <c r="A58" s="62"/>
      <c r="B58" s="292"/>
      <c r="C58" s="290"/>
      <c r="D58" s="290"/>
      <c r="E58" s="290"/>
      <c r="F58" s="290"/>
      <c r="G58" s="290"/>
      <c r="H58" s="290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</row>
    <row r="59">
      <c r="A59" s="62"/>
      <c r="B59" s="292"/>
      <c r="C59" s="290"/>
      <c r="D59" s="290"/>
      <c r="E59" s="290"/>
      <c r="F59" s="290"/>
      <c r="G59" s="290"/>
      <c r="H59" s="290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</row>
    <row r="60">
      <c r="A60" s="62"/>
      <c r="B60" s="292"/>
      <c r="C60" s="290"/>
      <c r="D60" s="290"/>
      <c r="E60" s="290"/>
      <c r="F60" s="290"/>
      <c r="G60" s="290"/>
      <c r="H60" s="290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</row>
    <row r="61">
      <c r="A61" s="62"/>
      <c r="B61" s="293"/>
      <c r="C61" s="290"/>
      <c r="D61" s="290"/>
      <c r="E61" s="290"/>
      <c r="F61" s="290"/>
      <c r="G61" s="290"/>
      <c r="H61" s="290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</row>
    <row r="62">
      <c r="A62" s="62"/>
      <c r="B62" s="62"/>
      <c r="C62" s="71"/>
      <c r="D62" s="71"/>
      <c r="E62" s="71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</row>
    <row r="63">
      <c r="A63" s="62"/>
      <c r="B63" s="62"/>
      <c r="C63" s="71"/>
      <c r="D63" s="71"/>
      <c r="E63" s="71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</row>
    <row r="64">
      <c r="A64" s="62"/>
      <c r="B64" s="62"/>
      <c r="C64" s="71"/>
      <c r="D64" s="71"/>
      <c r="E64" s="71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</row>
    <row r="65">
      <c r="A65" s="62"/>
      <c r="B65" s="62"/>
      <c r="C65" s="71"/>
      <c r="D65" s="71"/>
      <c r="E65" s="71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</row>
    <row r="66">
      <c r="A66" s="62"/>
      <c r="B66" s="62"/>
      <c r="C66" s="71"/>
      <c r="D66" s="71"/>
      <c r="E66" s="71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</row>
    <row r="67">
      <c r="A67" s="62"/>
      <c r="B67" s="62"/>
      <c r="C67" s="71"/>
      <c r="D67" s="71"/>
      <c r="E67" s="71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</row>
    <row r="68">
      <c r="A68" s="62"/>
      <c r="B68" s="62"/>
      <c r="C68" s="71"/>
      <c r="D68" s="71"/>
      <c r="E68" s="71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</row>
    <row r="69">
      <c r="A69" s="62"/>
      <c r="B69" s="62"/>
      <c r="C69" s="71"/>
      <c r="D69" s="71"/>
      <c r="E69" s="71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</row>
    <row r="70">
      <c r="A70" s="62"/>
      <c r="B70" s="62"/>
      <c r="C70" s="71"/>
      <c r="D70" s="71"/>
      <c r="E70" s="71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</row>
    <row r="71">
      <c r="A71" s="62"/>
      <c r="B71" s="62"/>
      <c r="C71" s="71"/>
      <c r="D71" s="71"/>
      <c r="E71" s="71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</row>
    <row r="72">
      <c r="A72" s="62"/>
      <c r="B72" s="62"/>
      <c r="C72" s="71"/>
      <c r="D72" s="71"/>
      <c r="E72" s="71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</row>
    <row r="73">
      <c r="A73" s="62"/>
      <c r="B73" s="62"/>
      <c r="C73" s="71"/>
      <c r="D73" s="71"/>
      <c r="E73" s="71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</row>
    <row r="74">
      <c r="A74" s="62"/>
      <c r="B74" s="62"/>
      <c r="C74" s="71"/>
      <c r="D74" s="71"/>
      <c r="E74" s="71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</row>
    <row r="75">
      <c r="A75" s="62"/>
      <c r="B75" s="62"/>
      <c r="C75" s="71"/>
      <c r="D75" s="71"/>
      <c r="E75" s="71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</row>
    <row r="76">
      <c r="A76" s="62"/>
      <c r="B76" s="62"/>
      <c r="C76" s="71"/>
      <c r="D76" s="71"/>
      <c r="E76" s="71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</row>
    <row r="77">
      <c r="A77" s="62"/>
      <c r="B77" s="62"/>
      <c r="C77" s="71"/>
      <c r="D77" s="71"/>
      <c r="E77" s="71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</row>
    <row r="78">
      <c r="A78" s="62"/>
      <c r="B78" s="62"/>
      <c r="C78" s="71"/>
      <c r="D78" s="71"/>
      <c r="E78" s="71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</row>
    <row r="79">
      <c r="A79" s="62"/>
      <c r="B79" s="62"/>
      <c r="C79" s="71"/>
      <c r="D79" s="71"/>
      <c r="E79" s="71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</row>
    <row r="80">
      <c r="A80" s="62"/>
      <c r="B80" s="62"/>
      <c r="C80" s="71"/>
      <c r="D80" s="71"/>
      <c r="E80" s="71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</row>
    <row r="81">
      <c r="A81" s="62"/>
      <c r="B81" s="62"/>
      <c r="C81" s="71"/>
      <c r="D81" s="71"/>
      <c r="E81" s="71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</row>
    <row r="82">
      <c r="A82" s="62"/>
      <c r="B82" s="62"/>
      <c r="C82" s="71"/>
      <c r="D82" s="71"/>
      <c r="E82" s="71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</row>
    <row r="83">
      <c r="A83" s="62"/>
      <c r="B83" s="62"/>
      <c r="C83" s="71"/>
      <c r="D83" s="71"/>
      <c r="E83" s="71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</row>
    <row r="84">
      <c r="A84" s="62"/>
      <c r="B84" s="62"/>
      <c r="C84" s="71"/>
      <c r="D84" s="71"/>
      <c r="E84" s="71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</row>
    <row r="85">
      <c r="A85" s="62"/>
      <c r="B85" s="62"/>
      <c r="C85" s="71"/>
      <c r="D85" s="71"/>
      <c r="E85" s="71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</row>
    <row r="86">
      <c r="A86" s="62"/>
      <c r="B86" s="62"/>
      <c r="C86" s="71"/>
      <c r="D86" s="71"/>
      <c r="E86" s="71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</row>
    <row r="87">
      <c r="A87" s="62"/>
      <c r="B87" s="62"/>
      <c r="C87" s="71"/>
      <c r="D87" s="71"/>
      <c r="E87" s="71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</row>
    <row r="88">
      <c r="A88" s="62"/>
      <c r="B88" s="62"/>
      <c r="C88" s="71"/>
      <c r="D88" s="71"/>
      <c r="E88" s="71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</row>
    <row r="89">
      <c r="A89" s="62"/>
      <c r="B89" s="62"/>
      <c r="C89" s="71"/>
      <c r="D89" s="71"/>
      <c r="E89" s="71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</row>
    <row r="90">
      <c r="A90" s="62"/>
      <c r="B90" s="62"/>
      <c r="C90" s="71"/>
      <c r="D90" s="71"/>
      <c r="E90" s="71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</row>
    <row r="91">
      <c r="A91" s="62"/>
      <c r="B91" s="62"/>
      <c r="C91" s="71"/>
      <c r="D91" s="71"/>
      <c r="E91" s="71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</row>
    <row r="92">
      <c r="A92" s="62"/>
      <c r="B92" s="62"/>
      <c r="C92" s="71"/>
      <c r="D92" s="71"/>
      <c r="E92" s="71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</row>
    <row r="93">
      <c r="A93" s="62"/>
      <c r="B93" s="62"/>
      <c r="C93" s="71"/>
      <c r="D93" s="71"/>
      <c r="E93" s="71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</row>
    <row r="94">
      <c r="A94" s="62"/>
      <c r="B94" s="62"/>
      <c r="C94" s="71"/>
      <c r="D94" s="71"/>
      <c r="E94" s="71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</row>
    <row r="95">
      <c r="A95" s="62"/>
      <c r="B95" s="62"/>
      <c r="C95" s="71"/>
      <c r="D95" s="71"/>
      <c r="E95" s="71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</row>
    <row r="96">
      <c r="A96" s="62"/>
      <c r="B96" s="62"/>
      <c r="C96" s="71"/>
      <c r="D96" s="71"/>
      <c r="E96" s="71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</row>
    <row r="97">
      <c r="A97" s="62"/>
      <c r="B97" s="62"/>
      <c r="C97" s="71"/>
      <c r="D97" s="71"/>
      <c r="E97" s="71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</row>
    <row r="98">
      <c r="A98" s="62"/>
      <c r="B98" s="62"/>
      <c r="C98" s="71"/>
      <c r="D98" s="71"/>
      <c r="E98" s="71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</row>
    <row r="99">
      <c r="A99" s="62"/>
      <c r="B99" s="62"/>
      <c r="C99" s="71"/>
      <c r="D99" s="71"/>
      <c r="E99" s="71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</row>
    <row r="100">
      <c r="A100" s="62"/>
      <c r="B100" s="62"/>
      <c r="C100" s="71"/>
      <c r="D100" s="71"/>
      <c r="E100" s="71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</row>
    <row r="101">
      <c r="A101" s="62"/>
      <c r="B101" s="62"/>
      <c r="C101" s="71"/>
      <c r="D101" s="71"/>
      <c r="E101" s="71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</row>
    <row r="102">
      <c r="A102" s="62"/>
      <c r="B102" s="62"/>
      <c r="C102" s="71"/>
      <c r="D102" s="71"/>
      <c r="E102" s="71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</row>
    <row r="103">
      <c r="A103" s="62"/>
      <c r="B103" s="62"/>
      <c r="C103" s="71"/>
      <c r="D103" s="71"/>
      <c r="E103" s="71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</row>
    <row r="104">
      <c r="A104" s="62"/>
      <c r="B104" s="62"/>
      <c r="C104" s="71"/>
      <c r="D104" s="71"/>
      <c r="E104" s="71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</row>
    <row r="105">
      <c r="A105" s="62"/>
      <c r="B105" s="62"/>
      <c r="C105" s="71"/>
      <c r="D105" s="71"/>
      <c r="E105" s="71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</row>
    <row r="106">
      <c r="A106" s="62"/>
      <c r="B106" s="62"/>
      <c r="C106" s="71"/>
      <c r="D106" s="71"/>
      <c r="E106" s="71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</row>
    <row r="107">
      <c r="A107" s="62"/>
      <c r="B107" s="62"/>
      <c r="C107" s="71"/>
      <c r="D107" s="71"/>
      <c r="E107" s="71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</row>
    <row r="108">
      <c r="A108" s="62"/>
      <c r="B108" s="62"/>
      <c r="C108" s="71"/>
      <c r="D108" s="71"/>
      <c r="E108" s="71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</row>
    <row r="109">
      <c r="A109" s="62"/>
      <c r="B109" s="62"/>
      <c r="C109" s="71"/>
      <c r="D109" s="71"/>
      <c r="E109" s="71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</row>
    <row r="110">
      <c r="A110" s="62"/>
      <c r="B110" s="62"/>
      <c r="C110" s="71"/>
      <c r="D110" s="71"/>
      <c r="E110" s="71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</row>
    <row r="111">
      <c r="A111" s="62"/>
      <c r="B111" s="62"/>
      <c r="C111" s="71"/>
      <c r="D111" s="71"/>
      <c r="E111" s="71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</row>
    <row r="112">
      <c r="A112" s="62"/>
      <c r="B112" s="62"/>
      <c r="C112" s="71"/>
      <c r="D112" s="71"/>
      <c r="E112" s="71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</row>
    <row r="113">
      <c r="A113" s="62"/>
      <c r="B113" s="62"/>
      <c r="C113" s="71"/>
      <c r="D113" s="71"/>
      <c r="E113" s="71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</row>
    <row r="114">
      <c r="A114" s="62"/>
      <c r="B114" s="62"/>
      <c r="C114" s="71"/>
      <c r="D114" s="71"/>
      <c r="E114" s="71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</row>
    <row r="115">
      <c r="A115" s="62"/>
      <c r="B115" s="62"/>
      <c r="C115" s="71"/>
      <c r="D115" s="71"/>
      <c r="E115" s="71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</row>
    <row r="116">
      <c r="A116" s="62"/>
      <c r="B116" s="62"/>
      <c r="C116" s="71"/>
      <c r="D116" s="71"/>
      <c r="E116" s="71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</row>
    <row r="117">
      <c r="A117" s="62"/>
      <c r="B117" s="62"/>
      <c r="C117" s="71"/>
      <c r="D117" s="71"/>
      <c r="E117" s="71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</row>
    <row r="118">
      <c r="A118" s="62"/>
      <c r="B118" s="62"/>
      <c r="C118" s="71"/>
      <c r="D118" s="71"/>
      <c r="E118" s="71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</row>
    <row r="119">
      <c r="A119" s="62"/>
      <c r="B119" s="62"/>
      <c r="C119" s="71"/>
      <c r="D119" s="71"/>
      <c r="E119" s="71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</row>
    <row r="120">
      <c r="A120" s="62"/>
      <c r="B120" s="62"/>
      <c r="C120" s="71"/>
      <c r="D120" s="71"/>
      <c r="E120" s="71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</row>
    <row r="121">
      <c r="A121" s="62"/>
      <c r="B121" s="62"/>
      <c r="C121" s="71"/>
      <c r="D121" s="71"/>
      <c r="E121" s="71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</row>
    <row r="122">
      <c r="A122" s="62"/>
      <c r="B122" s="62"/>
      <c r="C122" s="71"/>
      <c r="D122" s="71"/>
      <c r="E122" s="71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</row>
    <row r="123">
      <c r="A123" s="62"/>
      <c r="B123" s="62"/>
      <c r="C123" s="71"/>
      <c r="D123" s="71"/>
      <c r="E123" s="71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</row>
    <row r="124">
      <c r="A124" s="62"/>
      <c r="B124" s="62"/>
      <c r="C124" s="71"/>
      <c r="D124" s="71"/>
      <c r="E124" s="71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</row>
    <row r="125">
      <c r="A125" s="62"/>
      <c r="B125" s="62"/>
      <c r="C125" s="71"/>
      <c r="D125" s="71"/>
      <c r="E125" s="71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</row>
    <row r="126">
      <c r="A126" s="62"/>
      <c r="B126" s="62"/>
      <c r="C126" s="71"/>
      <c r="D126" s="71"/>
      <c r="E126" s="71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</row>
    <row r="127">
      <c r="A127" s="62"/>
      <c r="B127" s="62"/>
      <c r="C127" s="71"/>
      <c r="D127" s="71"/>
      <c r="E127" s="71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</row>
    <row r="128">
      <c r="A128" s="62"/>
      <c r="B128" s="62"/>
      <c r="C128" s="71"/>
      <c r="D128" s="71"/>
      <c r="E128" s="71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</row>
    <row r="129">
      <c r="A129" s="62"/>
      <c r="B129" s="62"/>
      <c r="C129" s="71"/>
      <c r="D129" s="71"/>
      <c r="E129" s="71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</row>
    <row r="130">
      <c r="A130" s="62"/>
      <c r="B130" s="62"/>
      <c r="C130" s="71"/>
      <c r="D130" s="71"/>
      <c r="E130" s="71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</row>
    <row r="131">
      <c r="A131" s="62"/>
      <c r="B131" s="62"/>
      <c r="C131" s="71"/>
      <c r="D131" s="71"/>
      <c r="E131" s="71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</row>
    <row r="132">
      <c r="A132" s="62"/>
      <c r="B132" s="62"/>
      <c r="C132" s="71"/>
      <c r="D132" s="71"/>
      <c r="E132" s="71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</row>
    <row r="133">
      <c r="A133" s="62"/>
      <c r="B133" s="62"/>
      <c r="C133" s="71"/>
      <c r="D133" s="71"/>
      <c r="E133" s="71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</row>
    <row r="134">
      <c r="A134" s="62"/>
      <c r="B134" s="62"/>
      <c r="C134" s="71"/>
      <c r="D134" s="71"/>
      <c r="E134" s="71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</row>
    <row r="135">
      <c r="A135" s="62"/>
      <c r="B135" s="62"/>
      <c r="C135" s="71"/>
      <c r="D135" s="71"/>
      <c r="E135" s="71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</row>
    <row r="136">
      <c r="A136" s="62"/>
      <c r="B136" s="62"/>
      <c r="C136" s="71"/>
      <c r="D136" s="71"/>
      <c r="E136" s="71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</row>
    <row r="137">
      <c r="A137" s="62"/>
      <c r="B137" s="62"/>
      <c r="C137" s="71"/>
      <c r="D137" s="71"/>
      <c r="E137" s="71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</row>
    <row r="138">
      <c r="A138" s="62"/>
      <c r="B138" s="62"/>
      <c r="C138" s="71"/>
      <c r="D138" s="71"/>
      <c r="E138" s="71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</row>
    <row r="139">
      <c r="A139" s="62"/>
      <c r="B139" s="62"/>
      <c r="C139" s="71"/>
      <c r="D139" s="71"/>
      <c r="E139" s="71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</row>
    <row r="140">
      <c r="A140" s="62"/>
      <c r="B140" s="62"/>
      <c r="C140" s="71"/>
      <c r="D140" s="71"/>
      <c r="E140" s="71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</row>
    <row r="141">
      <c r="A141" s="62"/>
      <c r="B141" s="62"/>
      <c r="C141" s="71"/>
      <c r="D141" s="71"/>
      <c r="E141" s="71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</row>
    <row r="142">
      <c r="A142" s="62"/>
      <c r="B142" s="62"/>
      <c r="C142" s="71"/>
      <c r="D142" s="71"/>
      <c r="E142" s="71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</row>
    <row r="143">
      <c r="A143" s="62"/>
      <c r="B143" s="62"/>
      <c r="C143" s="71"/>
      <c r="D143" s="71"/>
      <c r="E143" s="71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</row>
    <row r="144">
      <c r="A144" s="62"/>
      <c r="B144" s="62"/>
      <c r="C144" s="71"/>
      <c r="D144" s="71"/>
      <c r="E144" s="71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</row>
    <row r="145">
      <c r="A145" s="62"/>
      <c r="B145" s="62"/>
      <c r="C145" s="71"/>
      <c r="D145" s="71"/>
      <c r="E145" s="71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</row>
    <row r="146">
      <c r="A146" s="62"/>
      <c r="B146" s="62"/>
      <c r="C146" s="71"/>
      <c r="D146" s="71"/>
      <c r="E146" s="71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</row>
    <row r="147">
      <c r="A147" s="62"/>
      <c r="B147" s="62"/>
      <c r="C147" s="71"/>
      <c r="D147" s="71"/>
      <c r="E147" s="71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</row>
    <row r="148">
      <c r="A148" s="62"/>
      <c r="B148" s="62"/>
      <c r="C148" s="71"/>
      <c r="D148" s="71"/>
      <c r="E148" s="71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</row>
    <row r="149">
      <c r="A149" s="62"/>
      <c r="B149" s="62"/>
      <c r="C149" s="71"/>
      <c r="D149" s="71"/>
      <c r="E149" s="71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</row>
    <row r="150">
      <c r="A150" s="62"/>
      <c r="B150" s="62"/>
      <c r="C150" s="71"/>
      <c r="D150" s="71"/>
      <c r="E150" s="71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</row>
    <row r="151">
      <c r="A151" s="62"/>
      <c r="B151" s="62"/>
      <c r="C151" s="71"/>
      <c r="D151" s="71"/>
      <c r="E151" s="71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</row>
    <row r="152">
      <c r="A152" s="62"/>
      <c r="B152" s="62"/>
      <c r="C152" s="71"/>
      <c r="D152" s="71"/>
      <c r="E152" s="71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</row>
    <row r="153">
      <c r="A153" s="62"/>
      <c r="B153" s="62"/>
      <c r="C153" s="71"/>
      <c r="D153" s="71"/>
      <c r="E153" s="71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</row>
    <row r="154">
      <c r="A154" s="62"/>
      <c r="B154" s="62"/>
      <c r="C154" s="71"/>
      <c r="D154" s="71"/>
      <c r="E154" s="71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</row>
    <row r="155">
      <c r="A155" s="62"/>
      <c r="B155" s="62"/>
      <c r="C155" s="71"/>
      <c r="D155" s="71"/>
      <c r="E155" s="71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</row>
    <row r="156">
      <c r="A156" s="62"/>
      <c r="B156" s="62"/>
      <c r="C156" s="71"/>
      <c r="D156" s="71"/>
      <c r="E156" s="71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</row>
    <row r="157">
      <c r="A157" s="62"/>
      <c r="B157" s="62"/>
      <c r="C157" s="71"/>
      <c r="D157" s="71"/>
      <c r="E157" s="71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</row>
    <row r="158">
      <c r="A158" s="62"/>
      <c r="B158" s="62"/>
      <c r="C158" s="71"/>
      <c r="D158" s="71"/>
      <c r="E158" s="71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</row>
    <row r="159">
      <c r="A159" s="62"/>
      <c r="B159" s="62"/>
      <c r="C159" s="71"/>
      <c r="D159" s="71"/>
      <c r="E159" s="71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</row>
    <row r="160">
      <c r="A160" s="62"/>
      <c r="B160" s="62"/>
      <c r="C160" s="71"/>
      <c r="D160" s="71"/>
      <c r="E160" s="71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</row>
    <row r="161">
      <c r="A161" s="62"/>
      <c r="B161" s="62"/>
      <c r="C161" s="71"/>
      <c r="D161" s="71"/>
      <c r="E161" s="71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</row>
    <row r="162">
      <c r="A162" s="62"/>
      <c r="B162" s="62"/>
      <c r="C162" s="71"/>
      <c r="D162" s="71"/>
      <c r="E162" s="71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</row>
    <row r="163">
      <c r="A163" s="62"/>
      <c r="B163" s="62"/>
      <c r="C163" s="71"/>
      <c r="D163" s="71"/>
      <c r="E163" s="71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</row>
    <row r="164">
      <c r="A164" s="62"/>
      <c r="B164" s="62"/>
      <c r="C164" s="71"/>
      <c r="D164" s="71"/>
      <c r="E164" s="71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</row>
    <row r="165">
      <c r="A165" s="62"/>
      <c r="B165" s="62"/>
      <c r="C165" s="71"/>
      <c r="D165" s="71"/>
      <c r="E165" s="71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</row>
    <row r="166">
      <c r="A166" s="62"/>
      <c r="B166" s="62"/>
      <c r="C166" s="71"/>
      <c r="D166" s="71"/>
      <c r="E166" s="71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</row>
    <row r="167">
      <c r="A167" s="62"/>
      <c r="B167" s="62"/>
      <c r="C167" s="71"/>
      <c r="D167" s="71"/>
      <c r="E167" s="71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</row>
    <row r="168">
      <c r="A168" s="62"/>
      <c r="B168" s="62"/>
      <c r="C168" s="71"/>
      <c r="D168" s="71"/>
      <c r="E168" s="71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</row>
    <row r="169">
      <c r="A169" s="62"/>
      <c r="B169" s="62"/>
      <c r="C169" s="71"/>
      <c r="D169" s="71"/>
      <c r="E169" s="71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</row>
    <row r="170">
      <c r="A170" s="62"/>
      <c r="B170" s="62"/>
      <c r="C170" s="71"/>
      <c r="D170" s="71"/>
      <c r="E170" s="71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</row>
    <row r="171">
      <c r="A171" s="62"/>
      <c r="B171" s="62"/>
      <c r="C171" s="71"/>
      <c r="D171" s="71"/>
      <c r="E171" s="71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</row>
    <row r="172">
      <c r="A172" s="62"/>
      <c r="B172" s="62"/>
      <c r="C172" s="71"/>
      <c r="D172" s="71"/>
      <c r="E172" s="71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</row>
    <row r="173">
      <c r="A173" s="62"/>
      <c r="B173" s="62"/>
      <c r="C173" s="71"/>
      <c r="D173" s="71"/>
      <c r="E173" s="71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</row>
    <row r="174">
      <c r="A174" s="62"/>
      <c r="B174" s="62"/>
      <c r="C174" s="71"/>
      <c r="D174" s="71"/>
      <c r="E174" s="71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</row>
    <row r="175">
      <c r="A175" s="62"/>
      <c r="B175" s="62"/>
      <c r="C175" s="71"/>
      <c r="D175" s="71"/>
      <c r="E175" s="71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</row>
    <row r="176">
      <c r="A176" s="62"/>
      <c r="B176" s="62"/>
      <c r="C176" s="71"/>
      <c r="D176" s="71"/>
      <c r="E176" s="71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</row>
    <row r="177">
      <c r="A177" s="62"/>
      <c r="B177" s="62"/>
      <c r="C177" s="71"/>
      <c r="D177" s="71"/>
      <c r="E177" s="71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</row>
    <row r="178">
      <c r="A178" s="62"/>
      <c r="B178" s="62"/>
      <c r="C178" s="71"/>
      <c r="D178" s="71"/>
      <c r="E178" s="71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</row>
    <row r="179">
      <c r="A179" s="62"/>
      <c r="B179" s="62"/>
      <c r="C179" s="71"/>
      <c r="D179" s="71"/>
      <c r="E179" s="71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</row>
    <row r="180">
      <c r="A180" s="62"/>
      <c r="B180" s="62"/>
      <c r="C180" s="71"/>
      <c r="D180" s="71"/>
      <c r="E180" s="71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</row>
    <row r="181">
      <c r="A181" s="62"/>
      <c r="B181" s="62"/>
      <c r="C181" s="71"/>
      <c r="D181" s="71"/>
      <c r="E181" s="71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</row>
    <row r="182">
      <c r="A182" s="62"/>
      <c r="B182" s="62"/>
      <c r="C182" s="71"/>
      <c r="D182" s="71"/>
      <c r="E182" s="71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</row>
    <row r="183">
      <c r="A183" s="62"/>
      <c r="B183" s="62"/>
      <c r="C183" s="71"/>
      <c r="D183" s="71"/>
      <c r="E183" s="71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</row>
    <row r="184">
      <c r="A184" s="62"/>
      <c r="B184" s="62"/>
      <c r="C184" s="71"/>
      <c r="D184" s="71"/>
      <c r="E184" s="71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</row>
    <row r="185">
      <c r="A185" s="62"/>
      <c r="B185" s="62"/>
      <c r="C185" s="71"/>
      <c r="D185" s="71"/>
      <c r="E185" s="71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</row>
    <row r="186">
      <c r="A186" s="62"/>
      <c r="B186" s="62"/>
      <c r="C186" s="71"/>
      <c r="D186" s="71"/>
      <c r="E186" s="71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</row>
    <row r="187">
      <c r="A187" s="62"/>
      <c r="B187" s="62"/>
      <c r="C187" s="71"/>
      <c r="D187" s="71"/>
      <c r="E187" s="71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</row>
    <row r="188">
      <c r="A188" s="62"/>
      <c r="B188" s="62"/>
      <c r="C188" s="71"/>
      <c r="D188" s="71"/>
      <c r="E188" s="71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</row>
    <row r="189">
      <c r="A189" s="62"/>
      <c r="B189" s="62"/>
      <c r="C189" s="71"/>
      <c r="D189" s="71"/>
      <c r="E189" s="71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</row>
    <row r="190">
      <c r="A190" s="62"/>
      <c r="B190" s="62"/>
      <c r="C190" s="71"/>
      <c r="D190" s="71"/>
      <c r="E190" s="71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</row>
    <row r="191">
      <c r="A191" s="62"/>
      <c r="B191" s="62"/>
      <c r="C191" s="71"/>
      <c r="D191" s="71"/>
      <c r="E191" s="71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</row>
    <row r="192">
      <c r="A192" s="62"/>
      <c r="B192" s="62"/>
      <c r="C192" s="71"/>
      <c r="D192" s="71"/>
      <c r="E192" s="71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</row>
    <row r="193">
      <c r="A193" s="62"/>
      <c r="B193" s="62"/>
      <c r="C193" s="71"/>
      <c r="D193" s="71"/>
      <c r="E193" s="71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</row>
    <row r="194">
      <c r="A194" s="62"/>
      <c r="B194" s="62"/>
      <c r="C194" s="71"/>
      <c r="D194" s="71"/>
      <c r="E194" s="71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</row>
    <row r="195">
      <c r="A195" s="62"/>
      <c r="B195" s="62"/>
      <c r="C195" s="71"/>
      <c r="D195" s="71"/>
      <c r="E195" s="71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</row>
    <row r="196">
      <c r="A196" s="62"/>
      <c r="B196" s="62"/>
      <c r="C196" s="71"/>
      <c r="D196" s="71"/>
      <c r="E196" s="71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</row>
    <row r="197">
      <c r="A197" s="62"/>
      <c r="B197" s="62"/>
      <c r="C197" s="71"/>
      <c r="D197" s="71"/>
      <c r="E197" s="71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</row>
    <row r="198">
      <c r="A198" s="62"/>
      <c r="B198" s="62"/>
      <c r="C198" s="71"/>
      <c r="D198" s="71"/>
      <c r="E198" s="71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</row>
    <row r="199">
      <c r="A199" s="62"/>
      <c r="B199" s="62"/>
      <c r="C199" s="71"/>
      <c r="D199" s="71"/>
      <c r="E199" s="71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</row>
    <row r="200">
      <c r="A200" s="62"/>
      <c r="B200" s="62"/>
      <c r="C200" s="71"/>
      <c r="D200" s="71"/>
      <c r="E200" s="71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</row>
    <row r="201">
      <c r="A201" s="62"/>
      <c r="B201" s="62"/>
      <c r="C201" s="71"/>
      <c r="D201" s="71"/>
      <c r="E201" s="71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</row>
    <row r="202">
      <c r="A202" s="62"/>
      <c r="B202" s="62"/>
      <c r="C202" s="71"/>
      <c r="D202" s="71"/>
      <c r="E202" s="71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</row>
    <row r="203">
      <c r="A203" s="62"/>
      <c r="B203" s="62"/>
      <c r="C203" s="71"/>
      <c r="D203" s="71"/>
      <c r="E203" s="71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</row>
    <row r="204">
      <c r="A204" s="62"/>
      <c r="B204" s="62"/>
      <c r="C204" s="71"/>
      <c r="D204" s="71"/>
      <c r="E204" s="71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</row>
    <row r="205">
      <c r="A205" s="62"/>
      <c r="B205" s="62"/>
      <c r="C205" s="71"/>
      <c r="D205" s="71"/>
      <c r="E205" s="71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</row>
    <row r="206">
      <c r="A206" s="62"/>
      <c r="B206" s="62"/>
      <c r="C206" s="71"/>
      <c r="D206" s="71"/>
      <c r="E206" s="71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</row>
    <row r="207">
      <c r="A207" s="62"/>
      <c r="B207" s="62"/>
      <c r="C207" s="71"/>
      <c r="D207" s="71"/>
      <c r="E207" s="71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</row>
    <row r="208">
      <c r="A208" s="62"/>
      <c r="B208" s="62"/>
      <c r="C208" s="71"/>
      <c r="D208" s="71"/>
      <c r="E208" s="71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</row>
    <row r="209">
      <c r="A209" s="62"/>
      <c r="B209" s="62"/>
      <c r="C209" s="71"/>
      <c r="D209" s="71"/>
      <c r="E209" s="71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</row>
    <row r="210">
      <c r="A210" s="62"/>
      <c r="B210" s="62"/>
      <c r="C210" s="71"/>
      <c r="D210" s="71"/>
      <c r="E210" s="71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</row>
    <row r="211">
      <c r="A211" s="62"/>
      <c r="B211" s="62"/>
      <c r="C211" s="71"/>
      <c r="D211" s="71"/>
      <c r="E211" s="71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</row>
    <row r="212">
      <c r="A212" s="62"/>
      <c r="B212" s="62"/>
      <c r="C212" s="71"/>
      <c r="D212" s="71"/>
      <c r="E212" s="71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</row>
    <row r="213">
      <c r="A213" s="62"/>
      <c r="B213" s="62"/>
      <c r="C213" s="71"/>
      <c r="D213" s="71"/>
      <c r="E213" s="71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</row>
    <row r="214">
      <c r="A214" s="62"/>
      <c r="B214" s="62"/>
      <c r="C214" s="71"/>
      <c r="D214" s="71"/>
      <c r="E214" s="71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</row>
    <row r="215">
      <c r="A215" s="62"/>
      <c r="B215" s="62"/>
      <c r="C215" s="71"/>
      <c r="D215" s="71"/>
      <c r="E215" s="71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</row>
    <row r="216">
      <c r="A216" s="62"/>
      <c r="B216" s="62"/>
      <c r="C216" s="71"/>
      <c r="D216" s="71"/>
      <c r="E216" s="71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</row>
    <row r="217">
      <c r="A217" s="62"/>
      <c r="B217" s="62"/>
      <c r="C217" s="71"/>
      <c r="D217" s="71"/>
      <c r="E217" s="71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</row>
    <row r="218">
      <c r="A218" s="62"/>
      <c r="B218" s="62"/>
      <c r="C218" s="71"/>
      <c r="D218" s="71"/>
      <c r="E218" s="71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</row>
    <row r="219">
      <c r="A219" s="62"/>
      <c r="B219" s="62"/>
      <c r="C219" s="71"/>
      <c r="D219" s="71"/>
      <c r="E219" s="71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</row>
    <row r="220">
      <c r="A220" s="62"/>
      <c r="B220" s="62"/>
      <c r="C220" s="71"/>
      <c r="D220" s="71"/>
      <c r="E220" s="71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</row>
    <row r="221">
      <c r="A221" s="62"/>
      <c r="B221" s="62"/>
      <c r="C221" s="71"/>
      <c r="D221" s="71"/>
      <c r="E221" s="71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</row>
    <row r="222">
      <c r="A222" s="62"/>
      <c r="B222" s="62"/>
      <c r="C222" s="71"/>
      <c r="D222" s="71"/>
      <c r="E222" s="71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</row>
    <row r="223">
      <c r="A223" s="62"/>
      <c r="B223" s="62"/>
      <c r="C223" s="71"/>
      <c r="D223" s="71"/>
      <c r="E223" s="71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</row>
    <row r="224">
      <c r="A224" s="62"/>
      <c r="B224" s="62"/>
      <c r="C224" s="71"/>
      <c r="D224" s="71"/>
      <c r="E224" s="71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</row>
    <row r="225">
      <c r="A225" s="62"/>
      <c r="B225" s="62"/>
      <c r="C225" s="71"/>
      <c r="D225" s="71"/>
      <c r="E225" s="71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</row>
    <row r="226">
      <c r="A226" s="62"/>
      <c r="B226" s="62"/>
      <c r="C226" s="71"/>
      <c r="D226" s="71"/>
      <c r="E226" s="71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</row>
    <row r="227">
      <c r="A227" s="62"/>
      <c r="B227" s="62"/>
      <c r="C227" s="71"/>
      <c r="D227" s="71"/>
      <c r="E227" s="71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</row>
    <row r="228">
      <c r="A228" s="62"/>
      <c r="B228" s="62"/>
      <c r="C228" s="71"/>
      <c r="D228" s="71"/>
      <c r="E228" s="71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</row>
    <row r="229">
      <c r="A229" s="62"/>
      <c r="B229" s="62"/>
      <c r="C229" s="71"/>
      <c r="D229" s="71"/>
      <c r="E229" s="71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</row>
    <row r="230">
      <c r="A230" s="62"/>
      <c r="B230" s="62"/>
      <c r="C230" s="71"/>
      <c r="D230" s="71"/>
      <c r="E230" s="71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</row>
    <row r="231">
      <c r="A231" s="62"/>
      <c r="B231" s="62"/>
      <c r="C231" s="71"/>
      <c r="D231" s="71"/>
      <c r="E231" s="71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</row>
    <row r="232">
      <c r="A232" s="62"/>
      <c r="B232" s="62"/>
      <c r="C232" s="71"/>
      <c r="D232" s="71"/>
      <c r="E232" s="71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</row>
    <row r="233">
      <c r="A233" s="62"/>
      <c r="B233" s="62"/>
      <c r="C233" s="71"/>
      <c r="D233" s="71"/>
      <c r="E233" s="71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</row>
    <row r="234">
      <c r="A234" s="62"/>
      <c r="B234" s="62"/>
      <c r="C234" s="71"/>
      <c r="D234" s="71"/>
      <c r="E234" s="71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</row>
    <row r="235">
      <c r="A235" s="62"/>
      <c r="B235" s="62"/>
      <c r="C235" s="71"/>
      <c r="D235" s="71"/>
      <c r="E235" s="71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</row>
    <row r="236">
      <c r="A236" s="62"/>
      <c r="B236" s="62"/>
      <c r="C236" s="71"/>
      <c r="D236" s="71"/>
      <c r="E236" s="71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</row>
    <row r="237">
      <c r="A237" s="62"/>
      <c r="B237" s="62"/>
      <c r="C237" s="71"/>
      <c r="D237" s="71"/>
      <c r="E237" s="71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</row>
    <row r="238">
      <c r="A238" s="62"/>
      <c r="B238" s="62"/>
      <c r="C238" s="71"/>
      <c r="D238" s="71"/>
      <c r="E238" s="71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</row>
    <row r="239">
      <c r="A239" s="62"/>
      <c r="B239" s="62"/>
      <c r="C239" s="71"/>
      <c r="D239" s="71"/>
      <c r="E239" s="71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</row>
    <row r="240">
      <c r="A240" s="62"/>
      <c r="B240" s="62"/>
      <c r="C240" s="71"/>
      <c r="D240" s="71"/>
      <c r="E240" s="71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</row>
    <row r="241">
      <c r="A241" s="62"/>
      <c r="B241" s="62"/>
      <c r="C241" s="71"/>
      <c r="D241" s="71"/>
      <c r="E241" s="71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</row>
    <row r="242">
      <c r="A242" s="62"/>
      <c r="B242" s="62"/>
      <c r="C242" s="71"/>
      <c r="D242" s="71"/>
      <c r="E242" s="71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</row>
    <row r="243">
      <c r="A243" s="62"/>
      <c r="B243" s="62"/>
      <c r="C243" s="71"/>
      <c r="D243" s="71"/>
      <c r="E243" s="71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</row>
    <row r="244">
      <c r="A244" s="62"/>
      <c r="B244" s="62"/>
      <c r="C244" s="71"/>
      <c r="D244" s="71"/>
      <c r="E244" s="71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</row>
    <row r="245">
      <c r="A245" s="62"/>
      <c r="B245" s="62"/>
      <c r="C245" s="71"/>
      <c r="D245" s="71"/>
      <c r="E245" s="71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</row>
    <row r="246">
      <c r="A246" s="62"/>
      <c r="B246" s="62"/>
      <c r="C246" s="71"/>
      <c r="D246" s="71"/>
      <c r="E246" s="71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</row>
    <row r="247">
      <c r="A247" s="62"/>
      <c r="B247" s="62"/>
      <c r="C247" s="71"/>
      <c r="D247" s="71"/>
      <c r="E247" s="71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</row>
    <row r="248">
      <c r="A248" s="62"/>
      <c r="B248" s="62"/>
      <c r="C248" s="71"/>
      <c r="D248" s="71"/>
      <c r="E248" s="71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</row>
    <row r="249">
      <c r="A249" s="62"/>
      <c r="B249" s="62"/>
      <c r="C249" s="71"/>
      <c r="D249" s="71"/>
      <c r="E249" s="71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</row>
    <row r="250">
      <c r="A250" s="62"/>
      <c r="B250" s="62"/>
      <c r="C250" s="71"/>
      <c r="D250" s="71"/>
      <c r="E250" s="71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</row>
    <row r="251">
      <c r="A251" s="62"/>
      <c r="B251" s="62"/>
      <c r="C251" s="71"/>
      <c r="D251" s="71"/>
      <c r="E251" s="71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</row>
    <row r="252">
      <c r="A252" s="62"/>
      <c r="B252" s="62"/>
      <c r="C252" s="71"/>
      <c r="D252" s="71"/>
      <c r="E252" s="71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</row>
    <row r="253">
      <c r="A253" s="62"/>
      <c r="B253" s="62"/>
      <c r="C253" s="71"/>
      <c r="D253" s="71"/>
      <c r="E253" s="71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</row>
    <row r="254">
      <c r="A254" s="62"/>
      <c r="B254" s="62"/>
      <c r="C254" s="71"/>
      <c r="D254" s="71"/>
      <c r="E254" s="71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</row>
    <row r="255">
      <c r="A255" s="62"/>
      <c r="B255" s="62"/>
      <c r="C255" s="71"/>
      <c r="D255" s="71"/>
      <c r="E255" s="71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</row>
    <row r="256">
      <c r="A256" s="62"/>
      <c r="B256" s="62"/>
      <c r="C256" s="71"/>
      <c r="D256" s="71"/>
      <c r="E256" s="71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</row>
    <row r="257">
      <c r="A257" s="62"/>
      <c r="B257" s="62"/>
      <c r="C257" s="71"/>
      <c r="D257" s="71"/>
      <c r="E257" s="71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</row>
    <row r="258">
      <c r="A258" s="62"/>
      <c r="B258" s="62"/>
      <c r="C258" s="71"/>
      <c r="D258" s="71"/>
      <c r="E258" s="71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</row>
    <row r="259">
      <c r="A259" s="62"/>
      <c r="B259" s="62"/>
      <c r="C259" s="71"/>
      <c r="D259" s="71"/>
      <c r="E259" s="71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</row>
    <row r="260">
      <c r="A260" s="62"/>
      <c r="B260" s="62"/>
      <c r="C260" s="71"/>
      <c r="D260" s="71"/>
      <c r="E260" s="71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</row>
    <row r="261">
      <c r="A261" s="62"/>
      <c r="B261" s="62"/>
      <c r="C261" s="71"/>
      <c r="D261" s="71"/>
      <c r="E261" s="71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</row>
    <row r="262">
      <c r="A262" s="62"/>
      <c r="B262" s="62"/>
      <c r="C262" s="71"/>
      <c r="D262" s="71"/>
      <c r="E262" s="71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</row>
    <row r="263">
      <c r="A263" s="62"/>
      <c r="B263" s="62"/>
      <c r="C263" s="71"/>
      <c r="D263" s="71"/>
      <c r="E263" s="71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</row>
    <row r="264">
      <c r="A264" s="62"/>
      <c r="B264" s="62"/>
      <c r="C264" s="71"/>
      <c r="D264" s="71"/>
      <c r="E264" s="71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</row>
    <row r="265">
      <c r="A265" s="62"/>
      <c r="B265" s="62"/>
      <c r="C265" s="71"/>
      <c r="D265" s="71"/>
      <c r="E265" s="71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</row>
    <row r="266">
      <c r="A266" s="62"/>
      <c r="B266" s="62"/>
      <c r="C266" s="71"/>
      <c r="D266" s="71"/>
      <c r="E266" s="71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</row>
    <row r="267">
      <c r="A267" s="62"/>
      <c r="B267" s="62"/>
      <c r="C267" s="71"/>
      <c r="D267" s="71"/>
      <c r="E267" s="71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</row>
    <row r="268">
      <c r="A268" s="62"/>
      <c r="B268" s="62"/>
      <c r="C268" s="71"/>
      <c r="D268" s="71"/>
      <c r="E268" s="71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</row>
    <row r="269">
      <c r="A269" s="62"/>
      <c r="B269" s="62"/>
      <c r="C269" s="71"/>
      <c r="D269" s="71"/>
      <c r="E269" s="71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</row>
    <row r="270">
      <c r="A270" s="62"/>
      <c r="B270" s="62"/>
      <c r="C270" s="71"/>
      <c r="D270" s="71"/>
      <c r="E270" s="71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</row>
    <row r="271">
      <c r="A271" s="62"/>
      <c r="B271" s="62"/>
      <c r="C271" s="71"/>
      <c r="D271" s="71"/>
      <c r="E271" s="71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</row>
    <row r="272">
      <c r="A272" s="62"/>
      <c r="B272" s="62"/>
      <c r="C272" s="71"/>
      <c r="D272" s="71"/>
      <c r="E272" s="71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</row>
    <row r="273">
      <c r="A273" s="62"/>
      <c r="B273" s="62"/>
      <c r="C273" s="71"/>
      <c r="D273" s="71"/>
      <c r="E273" s="71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</row>
    <row r="274">
      <c r="A274" s="62"/>
      <c r="B274" s="62"/>
      <c r="C274" s="71"/>
      <c r="D274" s="71"/>
      <c r="E274" s="71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</row>
    <row r="275">
      <c r="A275" s="62"/>
      <c r="B275" s="62"/>
      <c r="C275" s="71"/>
      <c r="D275" s="71"/>
      <c r="E275" s="71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</row>
    <row r="276">
      <c r="A276" s="62"/>
      <c r="B276" s="62"/>
      <c r="C276" s="71"/>
      <c r="D276" s="71"/>
      <c r="E276" s="71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</row>
    <row r="277">
      <c r="A277" s="62"/>
      <c r="B277" s="62"/>
      <c r="C277" s="71"/>
      <c r="D277" s="71"/>
      <c r="E277" s="71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</row>
    <row r="278">
      <c r="A278" s="62"/>
      <c r="B278" s="62"/>
      <c r="C278" s="71"/>
      <c r="D278" s="71"/>
      <c r="E278" s="71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</row>
    <row r="279">
      <c r="A279" s="62"/>
      <c r="B279" s="62"/>
      <c r="C279" s="71"/>
      <c r="D279" s="71"/>
      <c r="E279" s="71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</row>
    <row r="280">
      <c r="A280" s="62"/>
      <c r="B280" s="62"/>
      <c r="C280" s="71"/>
      <c r="D280" s="71"/>
      <c r="E280" s="71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</row>
    <row r="281">
      <c r="A281" s="62"/>
      <c r="B281" s="62"/>
      <c r="C281" s="71"/>
      <c r="D281" s="71"/>
      <c r="E281" s="71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</row>
    <row r="282">
      <c r="A282" s="62"/>
      <c r="B282" s="62"/>
      <c r="C282" s="71"/>
      <c r="D282" s="71"/>
      <c r="E282" s="71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</row>
    <row r="283">
      <c r="A283" s="62"/>
      <c r="B283" s="62"/>
      <c r="C283" s="71"/>
      <c r="D283" s="71"/>
      <c r="E283" s="71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</row>
    <row r="284">
      <c r="A284" s="62"/>
      <c r="B284" s="62"/>
      <c r="C284" s="71"/>
      <c r="D284" s="71"/>
      <c r="E284" s="71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</row>
    <row r="285">
      <c r="A285" s="62"/>
      <c r="B285" s="62"/>
      <c r="C285" s="71"/>
      <c r="D285" s="71"/>
      <c r="E285" s="71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</row>
    <row r="286">
      <c r="A286" s="62"/>
      <c r="B286" s="62"/>
      <c r="C286" s="71"/>
      <c r="D286" s="71"/>
      <c r="E286" s="71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</row>
    <row r="287">
      <c r="A287" s="62"/>
      <c r="B287" s="62"/>
      <c r="C287" s="71"/>
      <c r="D287" s="71"/>
      <c r="E287" s="71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</row>
    <row r="288">
      <c r="A288" s="62"/>
      <c r="B288" s="62"/>
      <c r="C288" s="71"/>
      <c r="D288" s="71"/>
      <c r="E288" s="71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</row>
    <row r="289">
      <c r="A289" s="62"/>
      <c r="B289" s="62"/>
      <c r="C289" s="71"/>
      <c r="D289" s="71"/>
      <c r="E289" s="71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</row>
    <row r="290">
      <c r="A290" s="62"/>
      <c r="B290" s="62"/>
      <c r="C290" s="71"/>
      <c r="D290" s="71"/>
      <c r="E290" s="71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</row>
    <row r="291">
      <c r="A291" s="62"/>
      <c r="B291" s="62"/>
      <c r="C291" s="71"/>
      <c r="D291" s="71"/>
      <c r="E291" s="71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</row>
    <row r="292">
      <c r="A292" s="62"/>
      <c r="B292" s="62"/>
      <c r="C292" s="71"/>
      <c r="D292" s="71"/>
      <c r="E292" s="71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</row>
    <row r="293">
      <c r="A293" s="62"/>
      <c r="B293" s="62"/>
      <c r="C293" s="71"/>
      <c r="D293" s="71"/>
      <c r="E293" s="71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</row>
    <row r="294">
      <c r="A294" s="62"/>
      <c r="B294" s="62"/>
      <c r="C294" s="71"/>
      <c r="D294" s="71"/>
      <c r="E294" s="71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</row>
    <row r="295">
      <c r="A295" s="62"/>
      <c r="B295" s="62"/>
      <c r="C295" s="71"/>
      <c r="D295" s="71"/>
      <c r="E295" s="71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</row>
    <row r="296">
      <c r="A296" s="62"/>
      <c r="B296" s="62"/>
      <c r="C296" s="71"/>
      <c r="D296" s="71"/>
      <c r="E296" s="71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</row>
    <row r="297">
      <c r="A297" s="62"/>
      <c r="B297" s="62"/>
      <c r="C297" s="71"/>
      <c r="D297" s="71"/>
      <c r="E297" s="71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</row>
    <row r="298">
      <c r="A298" s="62"/>
      <c r="B298" s="62"/>
      <c r="C298" s="71"/>
      <c r="D298" s="71"/>
      <c r="E298" s="71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</row>
    <row r="299">
      <c r="A299" s="62"/>
      <c r="B299" s="62"/>
      <c r="C299" s="71"/>
      <c r="D299" s="71"/>
      <c r="E299" s="71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</row>
    <row r="300">
      <c r="A300" s="62"/>
      <c r="B300" s="62"/>
      <c r="C300" s="71"/>
      <c r="D300" s="71"/>
      <c r="E300" s="71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</row>
    <row r="301">
      <c r="A301" s="62"/>
      <c r="B301" s="62"/>
      <c r="C301" s="71"/>
      <c r="D301" s="71"/>
      <c r="E301" s="71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</row>
    <row r="302">
      <c r="A302" s="62"/>
      <c r="B302" s="62"/>
      <c r="C302" s="71"/>
      <c r="D302" s="71"/>
      <c r="E302" s="71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</row>
    <row r="303">
      <c r="A303" s="62"/>
      <c r="B303" s="62"/>
      <c r="C303" s="71"/>
      <c r="D303" s="71"/>
      <c r="E303" s="71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</row>
    <row r="304">
      <c r="A304" s="62"/>
      <c r="B304" s="62"/>
      <c r="C304" s="71"/>
      <c r="D304" s="71"/>
      <c r="E304" s="71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</row>
    <row r="305">
      <c r="A305" s="62"/>
      <c r="B305" s="62"/>
      <c r="C305" s="71"/>
      <c r="D305" s="71"/>
      <c r="E305" s="71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</row>
    <row r="306">
      <c r="A306" s="62"/>
      <c r="B306" s="62"/>
      <c r="C306" s="71"/>
      <c r="D306" s="71"/>
      <c r="E306" s="71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</row>
    <row r="307">
      <c r="A307" s="62"/>
      <c r="B307" s="62"/>
      <c r="C307" s="71"/>
      <c r="D307" s="71"/>
      <c r="E307" s="71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</row>
    <row r="308">
      <c r="A308" s="62"/>
      <c r="B308" s="62"/>
      <c r="C308" s="71"/>
      <c r="D308" s="71"/>
      <c r="E308" s="71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</row>
    <row r="309">
      <c r="A309" s="62"/>
      <c r="B309" s="62"/>
      <c r="C309" s="71"/>
      <c r="D309" s="71"/>
      <c r="E309" s="71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</row>
    <row r="310">
      <c r="A310" s="62"/>
      <c r="B310" s="62"/>
      <c r="C310" s="71"/>
      <c r="D310" s="71"/>
      <c r="E310" s="71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</row>
    <row r="311">
      <c r="A311" s="62"/>
      <c r="B311" s="62"/>
      <c r="C311" s="71"/>
      <c r="D311" s="71"/>
      <c r="E311" s="71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</row>
    <row r="312">
      <c r="A312" s="62"/>
      <c r="B312" s="62"/>
      <c r="C312" s="71"/>
      <c r="D312" s="71"/>
      <c r="E312" s="71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</row>
    <row r="313">
      <c r="A313" s="62"/>
      <c r="B313" s="62"/>
      <c r="C313" s="71"/>
      <c r="D313" s="71"/>
      <c r="E313" s="71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</row>
    <row r="314">
      <c r="A314" s="62"/>
      <c r="B314" s="62"/>
      <c r="C314" s="71"/>
      <c r="D314" s="71"/>
      <c r="E314" s="71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</row>
    <row r="315">
      <c r="A315" s="62"/>
      <c r="B315" s="62"/>
      <c r="C315" s="71"/>
      <c r="D315" s="71"/>
      <c r="E315" s="71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</row>
    <row r="316">
      <c r="A316" s="62"/>
      <c r="B316" s="62"/>
      <c r="C316" s="71"/>
      <c r="D316" s="71"/>
      <c r="E316" s="71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</row>
    <row r="317">
      <c r="A317" s="62"/>
      <c r="B317" s="62"/>
      <c r="C317" s="71"/>
      <c r="D317" s="71"/>
      <c r="E317" s="71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</row>
    <row r="318">
      <c r="A318" s="62"/>
      <c r="B318" s="62"/>
      <c r="C318" s="71"/>
      <c r="D318" s="71"/>
      <c r="E318" s="71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</row>
    <row r="319">
      <c r="A319" s="62"/>
      <c r="B319" s="62"/>
      <c r="C319" s="71"/>
      <c r="D319" s="71"/>
      <c r="E319" s="71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</row>
    <row r="320">
      <c r="A320" s="62"/>
      <c r="B320" s="62"/>
      <c r="C320" s="71"/>
      <c r="D320" s="71"/>
      <c r="E320" s="71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</row>
    <row r="321">
      <c r="A321" s="62"/>
      <c r="B321" s="62"/>
      <c r="C321" s="71"/>
      <c r="D321" s="71"/>
      <c r="E321" s="71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</row>
    <row r="322">
      <c r="A322" s="62"/>
      <c r="B322" s="62"/>
      <c r="C322" s="71"/>
      <c r="D322" s="71"/>
      <c r="E322" s="71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</row>
    <row r="323">
      <c r="A323" s="62"/>
      <c r="B323" s="62"/>
      <c r="C323" s="71"/>
      <c r="D323" s="71"/>
      <c r="E323" s="71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</row>
    <row r="324">
      <c r="A324" s="62"/>
      <c r="B324" s="62"/>
      <c r="C324" s="71"/>
      <c r="D324" s="71"/>
      <c r="E324" s="71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</row>
    <row r="325">
      <c r="A325" s="62"/>
      <c r="B325" s="62"/>
      <c r="C325" s="71"/>
      <c r="D325" s="71"/>
      <c r="E325" s="71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</row>
    <row r="326">
      <c r="A326" s="62"/>
      <c r="B326" s="62"/>
      <c r="C326" s="71"/>
      <c r="D326" s="71"/>
      <c r="E326" s="71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</row>
    <row r="327">
      <c r="A327" s="62"/>
      <c r="B327" s="62"/>
      <c r="C327" s="71"/>
      <c r="D327" s="71"/>
      <c r="E327" s="71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</row>
    <row r="328">
      <c r="A328" s="62"/>
      <c r="B328" s="62"/>
      <c r="C328" s="71"/>
      <c r="D328" s="71"/>
      <c r="E328" s="71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</row>
    <row r="329">
      <c r="A329" s="62"/>
      <c r="B329" s="62"/>
      <c r="C329" s="71"/>
      <c r="D329" s="71"/>
      <c r="E329" s="71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</row>
    <row r="330">
      <c r="A330" s="62"/>
      <c r="B330" s="62"/>
      <c r="C330" s="71"/>
      <c r="D330" s="71"/>
      <c r="E330" s="71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</row>
    <row r="331">
      <c r="A331" s="62"/>
      <c r="B331" s="62"/>
      <c r="C331" s="71"/>
      <c r="D331" s="71"/>
      <c r="E331" s="71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</row>
    <row r="332">
      <c r="A332" s="62"/>
      <c r="B332" s="62"/>
      <c r="C332" s="71"/>
      <c r="D332" s="71"/>
      <c r="E332" s="71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</row>
    <row r="333">
      <c r="A333" s="62"/>
      <c r="B333" s="62"/>
      <c r="C333" s="71"/>
      <c r="D333" s="71"/>
      <c r="E333" s="71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</row>
    <row r="334">
      <c r="A334" s="62"/>
      <c r="B334" s="62"/>
      <c r="C334" s="71"/>
      <c r="D334" s="71"/>
      <c r="E334" s="71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</row>
    <row r="335">
      <c r="A335" s="62"/>
      <c r="B335" s="62"/>
      <c r="C335" s="71"/>
      <c r="D335" s="71"/>
      <c r="E335" s="71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</row>
    <row r="336">
      <c r="A336" s="62"/>
      <c r="B336" s="62"/>
      <c r="C336" s="71"/>
      <c r="D336" s="71"/>
      <c r="E336" s="71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</row>
    <row r="337">
      <c r="A337" s="62"/>
      <c r="B337" s="62"/>
      <c r="C337" s="71"/>
      <c r="D337" s="71"/>
      <c r="E337" s="71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</row>
    <row r="338">
      <c r="A338" s="62"/>
      <c r="B338" s="62"/>
      <c r="C338" s="71"/>
      <c r="D338" s="71"/>
      <c r="E338" s="71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</row>
    <row r="339">
      <c r="A339" s="62"/>
      <c r="B339" s="62"/>
      <c r="C339" s="71"/>
      <c r="D339" s="71"/>
      <c r="E339" s="71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</row>
    <row r="340">
      <c r="A340" s="62"/>
      <c r="B340" s="62"/>
      <c r="C340" s="71"/>
      <c r="D340" s="71"/>
      <c r="E340" s="71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</row>
    <row r="341">
      <c r="A341" s="62"/>
      <c r="B341" s="62"/>
      <c r="C341" s="71"/>
      <c r="D341" s="71"/>
      <c r="E341" s="71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</row>
    <row r="342">
      <c r="A342" s="62"/>
      <c r="B342" s="62"/>
      <c r="C342" s="71"/>
      <c r="D342" s="71"/>
      <c r="E342" s="71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</row>
    <row r="343">
      <c r="A343" s="62"/>
      <c r="B343" s="62"/>
      <c r="C343" s="71"/>
      <c r="D343" s="71"/>
      <c r="E343" s="71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</row>
    <row r="344">
      <c r="A344" s="62"/>
      <c r="B344" s="62"/>
      <c r="C344" s="71"/>
      <c r="D344" s="71"/>
      <c r="E344" s="71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</row>
    <row r="345">
      <c r="A345" s="62"/>
      <c r="B345" s="62"/>
      <c r="C345" s="71"/>
      <c r="D345" s="71"/>
      <c r="E345" s="71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</row>
    <row r="346">
      <c r="A346" s="62"/>
      <c r="B346" s="62"/>
      <c r="C346" s="71"/>
      <c r="D346" s="71"/>
      <c r="E346" s="71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</row>
    <row r="347">
      <c r="A347" s="62"/>
      <c r="B347" s="62"/>
      <c r="C347" s="71"/>
      <c r="D347" s="71"/>
      <c r="E347" s="71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</row>
    <row r="348">
      <c r="A348" s="62"/>
      <c r="B348" s="62"/>
      <c r="C348" s="71"/>
      <c r="D348" s="71"/>
      <c r="E348" s="71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</row>
    <row r="349">
      <c r="A349" s="62"/>
      <c r="B349" s="62"/>
      <c r="C349" s="71"/>
      <c r="D349" s="71"/>
      <c r="E349" s="71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</row>
    <row r="350">
      <c r="A350" s="62"/>
      <c r="B350" s="62"/>
      <c r="C350" s="71"/>
      <c r="D350" s="71"/>
      <c r="E350" s="71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</row>
    <row r="351">
      <c r="A351" s="62"/>
      <c r="B351" s="62"/>
      <c r="C351" s="71"/>
      <c r="D351" s="71"/>
      <c r="E351" s="71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</row>
    <row r="352">
      <c r="A352" s="62"/>
      <c r="B352" s="62"/>
      <c r="C352" s="71"/>
      <c r="D352" s="71"/>
      <c r="E352" s="71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</row>
    <row r="353">
      <c r="A353" s="62"/>
      <c r="B353" s="62"/>
      <c r="C353" s="71"/>
      <c r="D353" s="71"/>
      <c r="E353" s="71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</row>
    <row r="354">
      <c r="A354" s="62"/>
      <c r="B354" s="62"/>
      <c r="C354" s="71"/>
      <c r="D354" s="71"/>
      <c r="E354" s="71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</row>
    <row r="355">
      <c r="A355" s="62"/>
      <c r="B355" s="62"/>
      <c r="C355" s="71"/>
      <c r="D355" s="71"/>
      <c r="E355" s="71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</row>
    <row r="356">
      <c r="A356" s="62"/>
      <c r="B356" s="62"/>
      <c r="C356" s="71"/>
      <c r="D356" s="71"/>
      <c r="E356" s="71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</row>
    <row r="357">
      <c r="A357" s="62"/>
      <c r="B357" s="62"/>
      <c r="C357" s="71"/>
      <c r="D357" s="71"/>
      <c r="E357" s="71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</row>
    <row r="358">
      <c r="A358" s="62"/>
      <c r="B358" s="62"/>
      <c r="C358" s="71"/>
      <c r="D358" s="71"/>
      <c r="E358" s="71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</row>
    <row r="359">
      <c r="A359" s="62"/>
      <c r="B359" s="62"/>
      <c r="C359" s="71"/>
      <c r="D359" s="71"/>
      <c r="E359" s="71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</row>
    <row r="360">
      <c r="A360" s="62"/>
      <c r="B360" s="62"/>
      <c r="C360" s="71"/>
      <c r="D360" s="71"/>
      <c r="E360" s="71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</row>
    <row r="361">
      <c r="A361" s="62"/>
      <c r="B361" s="62"/>
      <c r="C361" s="71"/>
      <c r="D361" s="71"/>
      <c r="E361" s="71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</row>
    <row r="362">
      <c r="A362" s="62"/>
      <c r="B362" s="62"/>
      <c r="C362" s="71"/>
      <c r="D362" s="71"/>
      <c r="E362" s="71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</row>
    <row r="363">
      <c r="A363" s="62"/>
      <c r="B363" s="62"/>
      <c r="C363" s="71"/>
      <c r="D363" s="71"/>
      <c r="E363" s="71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</row>
    <row r="364">
      <c r="A364" s="62"/>
      <c r="B364" s="62"/>
      <c r="C364" s="71"/>
      <c r="D364" s="71"/>
      <c r="E364" s="71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</row>
    <row r="365">
      <c r="A365" s="62"/>
      <c r="B365" s="62"/>
      <c r="C365" s="71"/>
      <c r="D365" s="71"/>
      <c r="E365" s="71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</row>
    <row r="366">
      <c r="A366" s="62"/>
      <c r="B366" s="62"/>
      <c r="C366" s="71"/>
      <c r="D366" s="71"/>
      <c r="E366" s="71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</row>
    <row r="367">
      <c r="A367" s="62"/>
      <c r="B367" s="62"/>
      <c r="C367" s="71"/>
      <c r="D367" s="71"/>
      <c r="E367" s="71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</row>
    <row r="368">
      <c r="A368" s="62"/>
      <c r="B368" s="62"/>
      <c r="C368" s="71"/>
      <c r="D368" s="71"/>
      <c r="E368" s="71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</row>
    <row r="369">
      <c r="A369" s="62"/>
      <c r="B369" s="62"/>
      <c r="C369" s="71"/>
      <c r="D369" s="71"/>
      <c r="E369" s="71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</row>
    <row r="370">
      <c r="A370" s="62"/>
      <c r="B370" s="62"/>
      <c r="C370" s="71"/>
      <c r="D370" s="71"/>
      <c r="E370" s="71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</row>
    <row r="371">
      <c r="A371" s="62"/>
      <c r="B371" s="62"/>
      <c r="C371" s="71"/>
      <c r="D371" s="71"/>
      <c r="E371" s="71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</row>
    <row r="372">
      <c r="A372" s="62"/>
      <c r="B372" s="62"/>
      <c r="C372" s="71"/>
      <c r="D372" s="71"/>
      <c r="E372" s="71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</row>
    <row r="373">
      <c r="A373" s="62"/>
      <c r="B373" s="62"/>
      <c r="C373" s="71"/>
      <c r="D373" s="71"/>
      <c r="E373" s="71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</row>
    <row r="374">
      <c r="A374" s="62"/>
      <c r="B374" s="62"/>
      <c r="C374" s="71"/>
      <c r="D374" s="71"/>
      <c r="E374" s="71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</row>
    <row r="375">
      <c r="A375" s="62"/>
      <c r="B375" s="62"/>
      <c r="C375" s="71"/>
      <c r="D375" s="71"/>
      <c r="E375" s="71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</row>
    <row r="376">
      <c r="A376" s="62"/>
      <c r="B376" s="62"/>
      <c r="C376" s="71"/>
      <c r="D376" s="71"/>
      <c r="E376" s="71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</row>
    <row r="377">
      <c r="A377" s="62"/>
      <c r="B377" s="62"/>
      <c r="C377" s="71"/>
      <c r="D377" s="71"/>
      <c r="E377" s="71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</row>
    <row r="378">
      <c r="A378" s="62"/>
      <c r="B378" s="62"/>
      <c r="C378" s="71"/>
      <c r="D378" s="71"/>
      <c r="E378" s="71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</row>
    <row r="379">
      <c r="A379" s="62"/>
      <c r="B379" s="62"/>
      <c r="C379" s="71"/>
      <c r="D379" s="71"/>
      <c r="E379" s="71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</row>
    <row r="380">
      <c r="A380" s="62"/>
      <c r="B380" s="62"/>
      <c r="C380" s="71"/>
      <c r="D380" s="71"/>
      <c r="E380" s="71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</row>
    <row r="381">
      <c r="A381" s="62"/>
      <c r="B381" s="62"/>
      <c r="C381" s="71"/>
      <c r="D381" s="71"/>
      <c r="E381" s="71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</row>
    <row r="382">
      <c r="A382" s="62"/>
      <c r="B382" s="62"/>
      <c r="C382" s="71"/>
      <c r="D382" s="71"/>
      <c r="E382" s="71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</row>
    <row r="383">
      <c r="A383" s="62"/>
      <c r="B383" s="62"/>
      <c r="C383" s="71"/>
      <c r="D383" s="71"/>
      <c r="E383" s="71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</row>
    <row r="384">
      <c r="A384" s="62"/>
      <c r="B384" s="62"/>
      <c r="C384" s="71"/>
      <c r="D384" s="71"/>
      <c r="E384" s="71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</row>
    <row r="385">
      <c r="A385" s="62"/>
      <c r="B385" s="62"/>
      <c r="C385" s="71"/>
      <c r="D385" s="71"/>
      <c r="E385" s="71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</row>
    <row r="386">
      <c r="A386" s="62"/>
      <c r="B386" s="62"/>
      <c r="C386" s="71"/>
      <c r="D386" s="71"/>
      <c r="E386" s="71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</row>
    <row r="387">
      <c r="A387" s="62"/>
      <c r="B387" s="62"/>
      <c r="C387" s="71"/>
      <c r="D387" s="71"/>
      <c r="E387" s="71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</row>
    <row r="388">
      <c r="A388" s="62"/>
      <c r="B388" s="62"/>
      <c r="C388" s="71"/>
      <c r="D388" s="71"/>
      <c r="E388" s="71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</row>
    <row r="389">
      <c r="A389" s="62"/>
      <c r="B389" s="62"/>
      <c r="C389" s="71"/>
      <c r="D389" s="71"/>
      <c r="E389" s="71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</row>
    <row r="390">
      <c r="A390" s="62"/>
      <c r="B390" s="62"/>
      <c r="C390" s="71"/>
      <c r="D390" s="71"/>
      <c r="E390" s="71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</row>
    <row r="391">
      <c r="A391" s="62"/>
      <c r="B391" s="62"/>
      <c r="C391" s="71"/>
      <c r="D391" s="71"/>
      <c r="E391" s="71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</row>
    <row r="392">
      <c r="A392" s="62"/>
      <c r="B392" s="62"/>
      <c r="C392" s="71"/>
      <c r="D392" s="71"/>
      <c r="E392" s="71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</row>
    <row r="393">
      <c r="A393" s="62"/>
      <c r="B393" s="62"/>
      <c r="C393" s="71"/>
      <c r="D393" s="71"/>
      <c r="E393" s="71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</row>
    <row r="394">
      <c r="A394" s="62"/>
      <c r="B394" s="62"/>
      <c r="C394" s="71"/>
      <c r="D394" s="71"/>
      <c r="E394" s="71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</row>
    <row r="395">
      <c r="A395" s="62"/>
      <c r="B395" s="62"/>
      <c r="C395" s="71"/>
      <c r="D395" s="71"/>
      <c r="E395" s="71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</row>
    <row r="396">
      <c r="A396" s="62"/>
      <c r="B396" s="62"/>
      <c r="C396" s="71"/>
      <c r="D396" s="71"/>
      <c r="E396" s="71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</row>
    <row r="397">
      <c r="A397" s="62"/>
      <c r="B397" s="62"/>
      <c r="C397" s="71"/>
      <c r="D397" s="71"/>
      <c r="E397" s="71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</row>
    <row r="398">
      <c r="A398" s="62"/>
      <c r="B398" s="62"/>
      <c r="C398" s="71"/>
      <c r="D398" s="71"/>
      <c r="E398" s="71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</row>
    <row r="399">
      <c r="A399" s="62"/>
      <c r="B399" s="62"/>
      <c r="C399" s="71"/>
      <c r="D399" s="71"/>
      <c r="E399" s="71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</row>
    <row r="400">
      <c r="A400" s="62"/>
      <c r="B400" s="62"/>
      <c r="C400" s="71"/>
      <c r="D400" s="71"/>
      <c r="E400" s="71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</row>
    <row r="401">
      <c r="A401" s="62"/>
      <c r="B401" s="62"/>
      <c r="C401" s="71"/>
      <c r="D401" s="71"/>
      <c r="E401" s="71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</row>
    <row r="402">
      <c r="A402" s="62"/>
      <c r="B402" s="62"/>
      <c r="C402" s="71"/>
      <c r="D402" s="71"/>
      <c r="E402" s="71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</row>
    <row r="403">
      <c r="A403" s="62"/>
      <c r="B403" s="62"/>
      <c r="C403" s="71"/>
      <c r="D403" s="71"/>
      <c r="E403" s="71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</row>
    <row r="404">
      <c r="A404" s="62"/>
      <c r="B404" s="62"/>
      <c r="C404" s="71"/>
      <c r="D404" s="71"/>
      <c r="E404" s="71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</row>
    <row r="405">
      <c r="A405" s="62"/>
      <c r="B405" s="62"/>
      <c r="C405" s="71"/>
      <c r="D405" s="71"/>
      <c r="E405" s="71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</row>
    <row r="406">
      <c r="A406" s="62"/>
      <c r="B406" s="62"/>
      <c r="C406" s="71"/>
      <c r="D406" s="71"/>
      <c r="E406" s="71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</row>
    <row r="407">
      <c r="A407" s="62"/>
      <c r="B407" s="62"/>
      <c r="C407" s="71"/>
      <c r="D407" s="71"/>
      <c r="E407" s="71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</row>
    <row r="408">
      <c r="A408" s="62"/>
      <c r="B408" s="62"/>
      <c r="C408" s="71"/>
      <c r="D408" s="71"/>
      <c r="E408" s="71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</row>
    <row r="409">
      <c r="A409" s="62"/>
      <c r="B409" s="62"/>
      <c r="C409" s="71"/>
      <c r="D409" s="71"/>
      <c r="E409" s="71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</row>
    <row r="410">
      <c r="A410" s="62"/>
      <c r="B410" s="62"/>
      <c r="C410" s="71"/>
      <c r="D410" s="71"/>
      <c r="E410" s="71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</row>
    <row r="411">
      <c r="A411" s="62"/>
      <c r="B411" s="62"/>
      <c r="C411" s="71"/>
      <c r="D411" s="71"/>
      <c r="E411" s="71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</row>
    <row r="412">
      <c r="A412" s="62"/>
      <c r="B412" s="62"/>
      <c r="C412" s="71"/>
      <c r="D412" s="71"/>
      <c r="E412" s="71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</row>
    <row r="413">
      <c r="A413" s="62"/>
      <c r="B413" s="62"/>
      <c r="C413" s="71"/>
      <c r="D413" s="71"/>
      <c r="E413" s="71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</row>
    <row r="414">
      <c r="A414" s="62"/>
      <c r="B414" s="62"/>
      <c r="C414" s="71"/>
      <c r="D414" s="71"/>
      <c r="E414" s="71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</row>
    <row r="415">
      <c r="A415" s="62"/>
      <c r="B415" s="62"/>
      <c r="C415" s="71"/>
      <c r="D415" s="71"/>
      <c r="E415" s="71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</row>
    <row r="416">
      <c r="A416" s="62"/>
      <c r="B416" s="62"/>
      <c r="C416" s="71"/>
      <c r="D416" s="71"/>
      <c r="E416" s="71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</row>
    <row r="417">
      <c r="A417" s="62"/>
      <c r="B417" s="62"/>
      <c r="C417" s="71"/>
      <c r="D417" s="71"/>
      <c r="E417" s="71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</row>
    <row r="418">
      <c r="A418" s="62"/>
      <c r="B418" s="62"/>
      <c r="C418" s="71"/>
      <c r="D418" s="71"/>
      <c r="E418" s="71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</row>
    <row r="419">
      <c r="A419" s="62"/>
      <c r="B419" s="62"/>
      <c r="C419" s="71"/>
      <c r="D419" s="71"/>
      <c r="E419" s="71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</row>
    <row r="420">
      <c r="A420" s="62"/>
      <c r="B420" s="62"/>
      <c r="C420" s="71"/>
      <c r="D420" s="71"/>
      <c r="E420" s="71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</row>
    <row r="421">
      <c r="A421" s="62"/>
      <c r="B421" s="62"/>
      <c r="C421" s="71"/>
      <c r="D421" s="71"/>
      <c r="E421" s="71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</row>
    <row r="422">
      <c r="A422" s="62"/>
      <c r="B422" s="62"/>
      <c r="C422" s="71"/>
      <c r="D422" s="71"/>
      <c r="E422" s="71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</row>
    <row r="423">
      <c r="A423" s="62"/>
      <c r="B423" s="62"/>
      <c r="C423" s="71"/>
      <c r="D423" s="71"/>
      <c r="E423" s="71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</row>
    <row r="424">
      <c r="A424" s="62"/>
      <c r="B424" s="62"/>
      <c r="C424" s="71"/>
      <c r="D424" s="71"/>
      <c r="E424" s="71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</row>
    <row r="425">
      <c r="A425" s="62"/>
      <c r="B425" s="62"/>
      <c r="C425" s="71"/>
      <c r="D425" s="71"/>
      <c r="E425" s="71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</row>
    <row r="426">
      <c r="A426" s="62"/>
      <c r="B426" s="62"/>
      <c r="C426" s="71"/>
      <c r="D426" s="71"/>
      <c r="E426" s="71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</row>
    <row r="427">
      <c r="A427" s="62"/>
      <c r="B427" s="62"/>
      <c r="C427" s="71"/>
      <c r="D427" s="71"/>
      <c r="E427" s="71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</row>
    <row r="428">
      <c r="A428" s="62"/>
      <c r="B428" s="62"/>
      <c r="C428" s="71"/>
      <c r="D428" s="71"/>
      <c r="E428" s="71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</row>
    <row r="429">
      <c r="A429" s="62"/>
      <c r="B429" s="62"/>
      <c r="C429" s="71"/>
      <c r="D429" s="71"/>
      <c r="E429" s="71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</row>
    <row r="430">
      <c r="A430" s="62"/>
      <c r="B430" s="62"/>
      <c r="C430" s="71"/>
      <c r="D430" s="71"/>
      <c r="E430" s="71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</row>
    <row r="431">
      <c r="A431" s="62"/>
      <c r="B431" s="62"/>
      <c r="C431" s="71"/>
      <c r="D431" s="71"/>
      <c r="E431" s="71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</row>
    <row r="432">
      <c r="A432" s="62"/>
      <c r="B432" s="62"/>
      <c r="C432" s="71"/>
      <c r="D432" s="71"/>
      <c r="E432" s="71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</row>
    <row r="433">
      <c r="A433" s="62"/>
      <c r="B433" s="62"/>
      <c r="C433" s="71"/>
      <c r="D433" s="71"/>
      <c r="E433" s="71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</row>
    <row r="434">
      <c r="A434" s="62"/>
      <c r="B434" s="62"/>
      <c r="C434" s="71"/>
      <c r="D434" s="71"/>
      <c r="E434" s="71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</row>
    <row r="435">
      <c r="A435" s="62"/>
      <c r="B435" s="62"/>
      <c r="C435" s="71"/>
      <c r="D435" s="71"/>
      <c r="E435" s="71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</row>
    <row r="436">
      <c r="A436" s="62"/>
      <c r="B436" s="62"/>
      <c r="C436" s="71"/>
      <c r="D436" s="71"/>
      <c r="E436" s="71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</row>
    <row r="437">
      <c r="A437" s="62"/>
      <c r="B437" s="62"/>
      <c r="C437" s="71"/>
      <c r="D437" s="71"/>
      <c r="E437" s="71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</row>
    <row r="438">
      <c r="A438" s="62"/>
      <c r="B438" s="62"/>
      <c r="C438" s="71"/>
      <c r="D438" s="71"/>
      <c r="E438" s="71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</row>
    <row r="439">
      <c r="A439" s="62"/>
      <c r="B439" s="62"/>
      <c r="C439" s="71"/>
      <c r="D439" s="71"/>
      <c r="E439" s="71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</row>
    <row r="440">
      <c r="A440" s="62"/>
      <c r="B440" s="62"/>
      <c r="C440" s="71"/>
      <c r="D440" s="71"/>
      <c r="E440" s="71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</row>
    <row r="441">
      <c r="A441" s="62"/>
      <c r="B441" s="62"/>
      <c r="C441" s="71"/>
      <c r="D441" s="71"/>
      <c r="E441" s="71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</row>
    <row r="442">
      <c r="A442" s="62"/>
      <c r="B442" s="62"/>
      <c r="C442" s="71"/>
      <c r="D442" s="71"/>
      <c r="E442" s="71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</row>
    <row r="443">
      <c r="A443" s="62"/>
      <c r="B443" s="62"/>
      <c r="C443" s="71"/>
      <c r="D443" s="71"/>
      <c r="E443" s="71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</row>
    <row r="444">
      <c r="A444" s="62"/>
      <c r="B444" s="62"/>
      <c r="C444" s="71"/>
      <c r="D444" s="71"/>
      <c r="E444" s="71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</row>
    <row r="445">
      <c r="A445" s="62"/>
      <c r="B445" s="62"/>
      <c r="C445" s="71"/>
      <c r="D445" s="71"/>
      <c r="E445" s="71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</row>
    <row r="446">
      <c r="A446" s="62"/>
      <c r="B446" s="62"/>
      <c r="C446" s="71"/>
      <c r="D446" s="71"/>
      <c r="E446" s="71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</row>
    <row r="447">
      <c r="A447" s="62"/>
      <c r="B447" s="62"/>
      <c r="C447" s="71"/>
      <c r="D447" s="71"/>
      <c r="E447" s="71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</row>
    <row r="448">
      <c r="A448" s="62"/>
      <c r="B448" s="62"/>
      <c r="C448" s="71"/>
      <c r="D448" s="71"/>
      <c r="E448" s="71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</row>
    <row r="449">
      <c r="A449" s="62"/>
      <c r="B449" s="62"/>
      <c r="C449" s="71"/>
      <c r="D449" s="71"/>
      <c r="E449" s="71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</row>
    <row r="450">
      <c r="A450" s="62"/>
      <c r="B450" s="62"/>
      <c r="C450" s="71"/>
      <c r="D450" s="71"/>
      <c r="E450" s="71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</row>
    <row r="451">
      <c r="A451" s="62"/>
      <c r="B451" s="62"/>
      <c r="C451" s="71"/>
      <c r="D451" s="71"/>
      <c r="E451" s="71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</row>
    <row r="452">
      <c r="A452" s="62"/>
      <c r="B452" s="62"/>
      <c r="C452" s="71"/>
      <c r="D452" s="71"/>
      <c r="E452" s="71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</row>
    <row r="453">
      <c r="A453" s="62"/>
      <c r="B453" s="62"/>
      <c r="C453" s="71"/>
      <c r="D453" s="71"/>
      <c r="E453" s="71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</row>
    <row r="454">
      <c r="A454" s="62"/>
      <c r="B454" s="62"/>
      <c r="C454" s="71"/>
      <c r="D454" s="71"/>
      <c r="E454" s="71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</row>
    <row r="455">
      <c r="A455" s="62"/>
      <c r="B455" s="62"/>
      <c r="C455" s="71"/>
      <c r="D455" s="71"/>
      <c r="E455" s="71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</row>
    <row r="456">
      <c r="A456" s="62"/>
      <c r="B456" s="62"/>
      <c r="C456" s="71"/>
      <c r="D456" s="71"/>
      <c r="E456" s="71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</row>
    <row r="457">
      <c r="A457" s="62"/>
      <c r="B457" s="62"/>
      <c r="C457" s="71"/>
      <c r="D457" s="71"/>
      <c r="E457" s="71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</row>
    <row r="458">
      <c r="A458" s="62"/>
      <c r="B458" s="62"/>
      <c r="C458" s="71"/>
      <c r="D458" s="71"/>
      <c r="E458" s="71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</row>
    <row r="459">
      <c r="A459" s="62"/>
      <c r="B459" s="62"/>
      <c r="C459" s="71"/>
      <c r="D459" s="71"/>
      <c r="E459" s="71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</row>
    <row r="460">
      <c r="A460" s="62"/>
      <c r="B460" s="62"/>
      <c r="C460" s="71"/>
      <c r="D460" s="71"/>
      <c r="E460" s="71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</row>
    <row r="461">
      <c r="A461" s="62"/>
      <c r="B461" s="62"/>
      <c r="C461" s="71"/>
      <c r="D461" s="71"/>
      <c r="E461" s="71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</row>
    <row r="462">
      <c r="A462" s="62"/>
      <c r="B462" s="62"/>
      <c r="C462" s="71"/>
      <c r="D462" s="71"/>
      <c r="E462" s="71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</row>
    <row r="463">
      <c r="A463" s="62"/>
      <c r="B463" s="62"/>
      <c r="C463" s="71"/>
      <c r="D463" s="71"/>
      <c r="E463" s="71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</row>
    <row r="464">
      <c r="A464" s="62"/>
      <c r="B464" s="62"/>
      <c r="C464" s="71"/>
      <c r="D464" s="71"/>
      <c r="E464" s="71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</row>
    <row r="465">
      <c r="A465" s="62"/>
      <c r="B465" s="62"/>
      <c r="C465" s="71"/>
      <c r="D465" s="71"/>
      <c r="E465" s="71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</row>
    <row r="466">
      <c r="A466" s="62"/>
      <c r="B466" s="62"/>
      <c r="C466" s="71"/>
      <c r="D466" s="71"/>
      <c r="E466" s="71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</row>
    <row r="467">
      <c r="A467" s="62"/>
      <c r="B467" s="62"/>
      <c r="C467" s="71"/>
      <c r="D467" s="71"/>
      <c r="E467" s="71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</row>
    <row r="468">
      <c r="A468" s="62"/>
      <c r="B468" s="62"/>
      <c r="C468" s="71"/>
      <c r="D468" s="71"/>
      <c r="E468" s="71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</row>
    <row r="469">
      <c r="A469" s="62"/>
      <c r="B469" s="62"/>
      <c r="C469" s="71"/>
      <c r="D469" s="71"/>
      <c r="E469" s="71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</row>
    <row r="470">
      <c r="A470" s="62"/>
      <c r="B470" s="62"/>
      <c r="C470" s="71"/>
      <c r="D470" s="71"/>
      <c r="E470" s="71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</row>
    <row r="471">
      <c r="A471" s="62"/>
      <c r="B471" s="62"/>
      <c r="C471" s="71"/>
      <c r="D471" s="71"/>
      <c r="E471" s="71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</row>
    <row r="472">
      <c r="A472" s="62"/>
      <c r="B472" s="62"/>
      <c r="C472" s="71"/>
      <c r="D472" s="71"/>
      <c r="E472" s="71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</row>
    <row r="473">
      <c r="A473" s="62"/>
      <c r="B473" s="62"/>
      <c r="C473" s="71"/>
      <c r="D473" s="71"/>
      <c r="E473" s="71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</row>
    <row r="474">
      <c r="A474" s="62"/>
      <c r="B474" s="62"/>
      <c r="C474" s="71"/>
      <c r="D474" s="71"/>
      <c r="E474" s="71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</row>
    <row r="475">
      <c r="A475" s="62"/>
      <c r="B475" s="62"/>
      <c r="C475" s="71"/>
      <c r="D475" s="71"/>
      <c r="E475" s="71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</row>
    <row r="476">
      <c r="A476" s="62"/>
      <c r="B476" s="62"/>
      <c r="C476" s="71"/>
      <c r="D476" s="71"/>
      <c r="E476" s="71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</row>
    <row r="477">
      <c r="A477" s="62"/>
      <c r="B477" s="62"/>
      <c r="C477" s="71"/>
      <c r="D477" s="71"/>
      <c r="E477" s="71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</row>
    <row r="478">
      <c r="A478" s="62"/>
      <c r="B478" s="62"/>
      <c r="C478" s="71"/>
      <c r="D478" s="71"/>
      <c r="E478" s="71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</row>
    <row r="479">
      <c r="A479" s="62"/>
      <c r="B479" s="62"/>
      <c r="C479" s="71"/>
      <c r="D479" s="71"/>
      <c r="E479" s="71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</row>
    <row r="480">
      <c r="A480" s="62"/>
      <c r="B480" s="62"/>
      <c r="C480" s="71"/>
      <c r="D480" s="71"/>
      <c r="E480" s="71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</row>
    <row r="481">
      <c r="A481" s="62"/>
      <c r="B481" s="62"/>
      <c r="C481" s="71"/>
      <c r="D481" s="71"/>
      <c r="E481" s="71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</row>
    <row r="482">
      <c r="A482" s="62"/>
      <c r="B482" s="62"/>
      <c r="C482" s="71"/>
      <c r="D482" s="71"/>
      <c r="E482" s="71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</row>
    <row r="483">
      <c r="A483" s="62"/>
      <c r="B483" s="62"/>
      <c r="C483" s="71"/>
      <c r="D483" s="71"/>
      <c r="E483" s="71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</row>
    <row r="484">
      <c r="A484" s="62"/>
      <c r="B484" s="62"/>
      <c r="C484" s="71"/>
      <c r="D484" s="71"/>
      <c r="E484" s="71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</row>
    <row r="485">
      <c r="A485" s="62"/>
      <c r="B485" s="62"/>
      <c r="C485" s="71"/>
      <c r="D485" s="71"/>
      <c r="E485" s="71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</row>
    <row r="486">
      <c r="A486" s="62"/>
      <c r="B486" s="62"/>
      <c r="C486" s="71"/>
      <c r="D486" s="71"/>
      <c r="E486" s="71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</row>
    <row r="487">
      <c r="A487" s="62"/>
      <c r="B487" s="62"/>
      <c r="C487" s="71"/>
      <c r="D487" s="71"/>
      <c r="E487" s="71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</row>
    <row r="488">
      <c r="A488" s="62"/>
      <c r="B488" s="62"/>
      <c r="C488" s="71"/>
      <c r="D488" s="71"/>
      <c r="E488" s="71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</row>
    <row r="489">
      <c r="A489" s="62"/>
      <c r="B489" s="62"/>
      <c r="C489" s="71"/>
      <c r="D489" s="71"/>
      <c r="E489" s="71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</row>
    <row r="490">
      <c r="A490" s="62"/>
      <c r="B490" s="62"/>
      <c r="C490" s="71"/>
      <c r="D490" s="71"/>
      <c r="E490" s="71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</row>
    <row r="491">
      <c r="A491" s="62"/>
      <c r="B491" s="62"/>
      <c r="C491" s="71"/>
      <c r="D491" s="71"/>
      <c r="E491" s="71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</row>
    <row r="492">
      <c r="A492" s="62"/>
      <c r="B492" s="62"/>
      <c r="C492" s="71"/>
      <c r="D492" s="71"/>
      <c r="E492" s="71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</row>
    <row r="493">
      <c r="A493" s="62"/>
      <c r="B493" s="62"/>
      <c r="C493" s="71"/>
      <c r="D493" s="71"/>
      <c r="E493" s="71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</row>
    <row r="494">
      <c r="A494" s="62"/>
      <c r="B494" s="62"/>
      <c r="C494" s="71"/>
      <c r="D494" s="71"/>
      <c r="E494" s="71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</row>
    <row r="495">
      <c r="A495" s="62"/>
      <c r="B495" s="62"/>
      <c r="C495" s="71"/>
      <c r="D495" s="71"/>
      <c r="E495" s="71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</row>
    <row r="496">
      <c r="A496" s="62"/>
      <c r="B496" s="62"/>
      <c r="C496" s="71"/>
      <c r="D496" s="71"/>
      <c r="E496" s="71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</row>
    <row r="497">
      <c r="A497" s="62"/>
      <c r="B497" s="62"/>
      <c r="C497" s="71"/>
      <c r="D497" s="71"/>
      <c r="E497" s="71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</row>
    <row r="498">
      <c r="A498" s="62"/>
      <c r="B498" s="62"/>
      <c r="C498" s="71"/>
      <c r="D498" s="71"/>
      <c r="E498" s="71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</row>
    <row r="499">
      <c r="A499" s="62"/>
      <c r="B499" s="62"/>
      <c r="C499" s="71"/>
      <c r="D499" s="71"/>
      <c r="E499" s="71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</row>
    <row r="500">
      <c r="A500" s="62"/>
      <c r="B500" s="62"/>
      <c r="C500" s="71"/>
      <c r="D500" s="71"/>
      <c r="E500" s="71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</row>
    <row r="501">
      <c r="A501" s="62"/>
      <c r="B501" s="62"/>
      <c r="C501" s="71"/>
      <c r="D501" s="71"/>
      <c r="E501" s="71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</row>
    <row r="502">
      <c r="A502" s="62"/>
      <c r="B502" s="62"/>
      <c r="C502" s="71"/>
      <c r="D502" s="71"/>
      <c r="E502" s="71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</row>
    <row r="503">
      <c r="A503" s="62"/>
      <c r="B503" s="62"/>
      <c r="C503" s="71"/>
      <c r="D503" s="71"/>
      <c r="E503" s="71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</row>
    <row r="504">
      <c r="A504" s="62"/>
      <c r="B504" s="62"/>
      <c r="C504" s="71"/>
      <c r="D504" s="71"/>
      <c r="E504" s="71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</row>
    <row r="505">
      <c r="A505" s="62"/>
      <c r="B505" s="62"/>
      <c r="C505" s="71"/>
      <c r="D505" s="71"/>
      <c r="E505" s="71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</row>
    <row r="506">
      <c r="A506" s="62"/>
      <c r="B506" s="62"/>
      <c r="C506" s="71"/>
      <c r="D506" s="71"/>
      <c r="E506" s="71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</row>
    <row r="507">
      <c r="A507" s="62"/>
      <c r="B507" s="62"/>
      <c r="C507" s="71"/>
      <c r="D507" s="71"/>
      <c r="E507" s="71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</row>
    <row r="508">
      <c r="A508" s="62"/>
      <c r="B508" s="62"/>
      <c r="C508" s="71"/>
      <c r="D508" s="71"/>
      <c r="E508" s="71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</row>
    <row r="509">
      <c r="A509" s="62"/>
      <c r="B509" s="62"/>
      <c r="C509" s="71"/>
      <c r="D509" s="71"/>
      <c r="E509" s="71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</row>
    <row r="510">
      <c r="A510" s="62"/>
      <c r="B510" s="62"/>
      <c r="C510" s="71"/>
      <c r="D510" s="71"/>
      <c r="E510" s="71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</row>
    <row r="511">
      <c r="A511" s="62"/>
      <c r="B511" s="62"/>
      <c r="C511" s="71"/>
      <c r="D511" s="71"/>
      <c r="E511" s="71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</row>
    <row r="512">
      <c r="A512" s="62"/>
      <c r="B512" s="62"/>
      <c r="C512" s="71"/>
      <c r="D512" s="71"/>
      <c r="E512" s="71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</row>
    <row r="513">
      <c r="A513" s="62"/>
      <c r="B513" s="62"/>
      <c r="C513" s="71"/>
      <c r="D513" s="71"/>
      <c r="E513" s="71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</row>
    <row r="514">
      <c r="A514" s="62"/>
      <c r="B514" s="62"/>
      <c r="C514" s="71"/>
      <c r="D514" s="71"/>
      <c r="E514" s="71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</row>
    <row r="515">
      <c r="A515" s="62"/>
      <c r="B515" s="62"/>
      <c r="C515" s="71"/>
      <c r="D515" s="71"/>
      <c r="E515" s="71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</row>
    <row r="516">
      <c r="A516" s="62"/>
      <c r="B516" s="62"/>
      <c r="C516" s="71"/>
      <c r="D516" s="71"/>
      <c r="E516" s="71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</row>
    <row r="517">
      <c r="A517" s="62"/>
      <c r="B517" s="62"/>
      <c r="C517" s="71"/>
      <c r="D517" s="71"/>
      <c r="E517" s="71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</row>
    <row r="518">
      <c r="A518" s="62"/>
      <c r="B518" s="62"/>
      <c r="C518" s="71"/>
      <c r="D518" s="71"/>
      <c r="E518" s="71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</row>
    <row r="519">
      <c r="A519" s="62"/>
      <c r="B519" s="62"/>
      <c r="C519" s="71"/>
      <c r="D519" s="71"/>
      <c r="E519" s="71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</row>
    <row r="520">
      <c r="A520" s="62"/>
      <c r="B520" s="62"/>
      <c r="C520" s="71"/>
      <c r="D520" s="71"/>
      <c r="E520" s="71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</row>
    <row r="521">
      <c r="A521" s="62"/>
      <c r="B521" s="62"/>
      <c r="C521" s="71"/>
      <c r="D521" s="71"/>
      <c r="E521" s="71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</row>
    <row r="522">
      <c r="A522" s="62"/>
      <c r="B522" s="62"/>
      <c r="C522" s="71"/>
      <c r="D522" s="71"/>
      <c r="E522" s="71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</row>
    <row r="523">
      <c r="A523" s="62"/>
      <c r="B523" s="62"/>
      <c r="C523" s="71"/>
      <c r="D523" s="71"/>
      <c r="E523" s="71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</row>
    <row r="524">
      <c r="A524" s="62"/>
      <c r="B524" s="62"/>
      <c r="C524" s="71"/>
      <c r="D524" s="71"/>
      <c r="E524" s="71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</row>
    <row r="525">
      <c r="A525" s="62"/>
      <c r="B525" s="62"/>
      <c r="C525" s="71"/>
      <c r="D525" s="71"/>
      <c r="E525" s="71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</row>
    <row r="526">
      <c r="A526" s="62"/>
      <c r="B526" s="62"/>
      <c r="C526" s="71"/>
      <c r="D526" s="71"/>
      <c r="E526" s="71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</row>
    <row r="527">
      <c r="A527" s="62"/>
      <c r="B527" s="62"/>
      <c r="C527" s="71"/>
      <c r="D527" s="71"/>
      <c r="E527" s="71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</row>
    <row r="528">
      <c r="A528" s="62"/>
      <c r="B528" s="62"/>
      <c r="C528" s="71"/>
      <c r="D528" s="71"/>
      <c r="E528" s="71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</row>
    <row r="529">
      <c r="A529" s="62"/>
      <c r="B529" s="62"/>
      <c r="C529" s="71"/>
      <c r="D529" s="71"/>
      <c r="E529" s="71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</row>
    <row r="530">
      <c r="A530" s="62"/>
      <c r="B530" s="62"/>
      <c r="C530" s="71"/>
      <c r="D530" s="71"/>
      <c r="E530" s="71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</row>
    <row r="531">
      <c r="A531" s="62"/>
      <c r="B531" s="62"/>
      <c r="C531" s="71"/>
      <c r="D531" s="71"/>
      <c r="E531" s="71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</row>
    <row r="532">
      <c r="A532" s="62"/>
      <c r="B532" s="62"/>
      <c r="C532" s="71"/>
      <c r="D532" s="71"/>
      <c r="E532" s="71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</row>
    <row r="533">
      <c r="A533" s="62"/>
      <c r="B533" s="62"/>
      <c r="C533" s="71"/>
      <c r="D533" s="71"/>
      <c r="E533" s="71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</row>
    <row r="534">
      <c r="A534" s="62"/>
      <c r="B534" s="62"/>
      <c r="C534" s="71"/>
      <c r="D534" s="71"/>
      <c r="E534" s="71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</row>
    <row r="535">
      <c r="A535" s="62"/>
      <c r="B535" s="62"/>
      <c r="C535" s="71"/>
      <c r="D535" s="71"/>
      <c r="E535" s="71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</row>
    <row r="536">
      <c r="A536" s="62"/>
      <c r="B536" s="62"/>
      <c r="C536" s="71"/>
      <c r="D536" s="71"/>
      <c r="E536" s="71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</row>
    <row r="537">
      <c r="A537" s="62"/>
      <c r="B537" s="62"/>
      <c r="C537" s="71"/>
      <c r="D537" s="71"/>
      <c r="E537" s="71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</row>
    <row r="538">
      <c r="A538" s="62"/>
      <c r="B538" s="62"/>
      <c r="C538" s="71"/>
      <c r="D538" s="71"/>
      <c r="E538" s="71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</row>
    <row r="539">
      <c r="A539" s="62"/>
      <c r="B539" s="62"/>
      <c r="C539" s="71"/>
      <c r="D539" s="71"/>
      <c r="E539" s="71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</row>
    <row r="540">
      <c r="A540" s="62"/>
      <c r="B540" s="62"/>
      <c r="C540" s="71"/>
      <c r="D540" s="71"/>
      <c r="E540" s="71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</row>
    <row r="541">
      <c r="A541" s="62"/>
      <c r="B541" s="62"/>
      <c r="C541" s="71"/>
      <c r="D541" s="71"/>
      <c r="E541" s="71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</row>
    <row r="542">
      <c r="A542" s="62"/>
      <c r="B542" s="62"/>
      <c r="C542" s="71"/>
      <c r="D542" s="71"/>
      <c r="E542" s="71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</row>
    <row r="543">
      <c r="A543" s="62"/>
      <c r="B543" s="62"/>
      <c r="C543" s="71"/>
      <c r="D543" s="71"/>
      <c r="E543" s="71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</row>
    <row r="544">
      <c r="A544" s="62"/>
      <c r="B544" s="62"/>
      <c r="C544" s="71"/>
      <c r="D544" s="71"/>
      <c r="E544" s="71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</row>
    <row r="545">
      <c r="A545" s="62"/>
      <c r="B545" s="62"/>
      <c r="C545" s="71"/>
      <c r="D545" s="71"/>
      <c r="E545" s="71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</row>
    <row r="546">
      <c r="A546" s="62"/>
      <c r="B546" s="62"/>
      <c r="C546" s="71"/>
      <c r="D546" s="71"/>
      <c r="E546" s="71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</row>
    <row r="547">
      <c r="A547" s="62"/>
      <c r="B547" s="62"/>
      <c r="C547" s="71"/>
      <c r="D547" s="71"/>
      <c r="E547" s="71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</row>
    <row r="548">
      <c r="A548" s="62"/>
      <c r="B548" s="62"/>
      <c r="C548" s="71"/>
      <c r="D548" s="71"/>
      <c r="E548" s="71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</row>
    <row r="549">
      <c r="A549" s="62"/>
      <c r="B549" s="62"/>
      <c r="C549" s="71"/>
      <c r="D549" s="71"/>
      <c r="E549" s="71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</row>
    <row r="550">
      <c r="A550" s="62"/>
      <c r="B550" s="62"/>
      <c r="C550" s="71"/>
      <c r="D550" s="71"/>
      <c r="E550" s="71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</row>
    <row r="551">
      <c r="A551" s="62"/>
      <c r="B551" s="62"/>
      <c r="C551" s="71"/>
      <c r="D551" s="71"/>
      <c r="E551" s="71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</row>
    <row r="552">
      <c r="A552" s="62"/>
      <c r="B552" s="62"/>
      <c r="C552" s="71"/>
      <c r="D552" s="71"/>
      <c r="E552" s="71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</row>
    <row r="553">
      <c r="A553" s="62"/>
      <c r="B553" s="62"/>
      <c r="C553" s="71"/>
      <c r="D553" s="71"/>
      <c r="E553" s="71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</row>
    <row r="554">
      <c r="A554" s="62"/>
      <c r="B554" s="62"/>
      <c r="C554" s="71"/>
      <c r="D554" s="71"/>
      <c r="E554" s="71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</row>
    <row r="555">
      <c r="A555" s="62"/>
      <c r="B555" s="62"/>
      <c r="C555" s="71"/>
      <c r="D555" s="71"/>
      <c r="E555" s="71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</row>
    <row r="556">
      <c r="A556" s="62"/>
      <c r="B556" s="62"/>
      <c r="C556" s="71"/>
      <c r="D556" s="71"/>
      <c r="E556" s="71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</row>
    <row r="557">
      <c r="A557" s="62"/>
      <c r="B557" s="62"/>
      <c r="C557" s="71"/>
      <c r="D557" s="71"/>
      <c r="E557" s="71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</row>
    <row r="558">
      <c r="A558" s="62"/>
      <c r="B558" s="62"/>
      <c r="C558" s="71"/>
      <c r="D558" s="71"/>
      <c r="E558" s="71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</row>
    <row r="559">
      <c r="A559" s="62"/>
      <c r="B559" s="62"/>
      <c r="C559" s="71"/>
      <c r="D559" s="71"/>
      <c r="E559" s="71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</row>
    <row r="560">
      <c r="A560" s="62"/>
      <c r="B560" s="62"/>
      <c r="C560" s="71"/>
      <c r="D560" s="71"/>
      <c r="E560" s="71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</row>
    <row r="561">
      <c r="A561" s="62"/>
      <c r="B561" s="62"/>
      <c r="C561" s="71"/>
      <c r="D561" s="71"/>
      <c r="E561" s="71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</row>
    <row r="562">
      <c r="A562" s="62"/>
      <c r="B562" s="62"/>
      <c r="C562" s="71"/>
      <c r="D562" s="71"/>
      <c r="E562" s="71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</row>
    <row r="563">
      <c r="A563" s="62"/>
      <c r="B563" s="62"/>
      <c r="C563" s="71"/>
      <c r="D563" s="71"/>
      <c r="E563" s="71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</row>
    <row r="564">
      <c r="A564" s="62"/>
      <c r="B564" s="62"/>
      <c r="C564" s="71"/>
      <c r="D564" s="71"/>
      <c r="E564" s="71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</row>
    <row r="565">
      <c r="A565" s="62"/>
      <c r="B565" s="62"/>
      <c r="C565" s="71"/>
      <c r="D565" s="71"/>
      <c r="E565" s="71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</row>
    <row r="566">
      <c r="A566" s="62"/>
      <c r="B566" s="62"/>
      <c r="C566" s="71"/>
      <c r="D566" s="71"/>
      <c r="E566" s="71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</row>
    <row r="567">
      <c r="A567" s="62"/>
      <c r="B567" s="62"/>
      <c r="C567" s="71"/>
      <c r="D567" s="71"/>
      <c r="E567" s="71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</row>
    <row r="568">
      <c r="A568" s="62"/>
      <c r="B568" s="62"/>
      <c r="C568" s="71"/>
      <c r="D568" s="71"/>
      <c r="E568" s="71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</row>
    <row r="569">
      <c r="A569" s="62"/>
      <c r="B569" s="62"/>
      <c r="C569" s="71"/>
      <c r="D569" s="71"/>
      <c r="E569" s="71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</row>
    <row r="570">
      <c r="A570" s="62"/>
      <c r="B570" s="62"/>
      <c r="C570" s="71"/>
      <c r="D570" s="71"/>
      <c r="E570" s="71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</row>
    <row r="571">
      <c r="A571" s="62"/>
      <c r="B571" s="62"/>
      <c r="C571" s="71"/>
      <c r="D571" s="71"/>
      <c r="E571" s="71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</row>
    <row r="572">
      <c r="A572" s="62"/>
      <c r="B572" s="62"/>
      <c r="C572" s="71"/>
      <c r="D572" s="71"/>
      <c r="E572" s="71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</row>
    <row r="573">
      <c r="A573" s="62"/>
      <c r="B573" s="62"/>
      <c r="C573" s="71"/>
      <c r="D573" s="71"/>
      <c r="E573" s="71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</row>
    <row r="574">
      <c r="A574" s="62"/>
      <c r="B574" s="62"/>
      <c r="C574" s="71"/>
      <c r="D574" s="71"/>
      <c r="E574" s="71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</row>
    <row r="575">
      <c r="A575" s="62"/>
      <c r="B575" s="62"/>
      <c r="C575" s="71"/>
      <c r="D575" s="71"/>
      <c r="E575" s="71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</row>
    <row r="576">
      <c r="A576" s="62"/>
      <c r="B576" s="62"/>
      <c r="C576" s="71"/>
      <c r="D576" s="71"/>
      <c r="E576" s="71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</row>
    <row r="577">
      <c r="A577" s="62"/>
      <c r="B577" s="62"/>
      <c r="C577" s="71"/>
      <c r="D577" s="71"/>
      <c r="E577" s="71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</row>
    <row r="578">
      <c r="A578" s="62"/>
      <c r="B578" s="62"/>
      <c r="C578" s="71"/>
      <c r="D578" s="71"/>
      <c r="E578" s="71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</row>
    <row r="579">
      <c r="A579" s="62"/>
      <c r="B579" s="62"/>
      <c r="C579" s="71"/>
      <c r="D579" s="71"/>
      <c r="E579" s="71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</row>
    <row r="580">
      <c r="A580" s="62"/>
      <c r="B580" s="62"/>
      <c r="C580" s="71"/>
      <c r="D580" s="71"/>
      <c r="E580" s="71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</row>
    <row r="581">
      <c r="A581" s="62"/>
      <c r="B581" s="62"/>
      <c r="C581" s="71"/>
      <c r="D581" s="71"/>
      <c r="E581" s="71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</row>
    <row r="582">
      <c r="A582" s="62"/>
      <c r="B582" s="62"/>
      <c r="C582" s="71"/>
      <c r="D582" s="71"/>
      <c r="E582" s="71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</row>
    <row r="583">
      <c r="A583" s="62"/>
      <c r="B583" s="62"/>
      <c r="C583" s="71"/>
      <c r="D583" s="71"/>
      <c r="E583" s="71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</row>
    <row r="584">
      <c r="A584" s="62"/>
      <c r="B584" s="62"/>
      <c r="C584" s="71"/>
      <c r="D584" s="71"/>
      <c r="E584" s="71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</row>
    <row r="585">
      <c r="A585" s="62"/>
      <c r="B585" s="62"/>
      <c r="C585" s="71"/>
      <c r="D585" s="71"/>
      <c r="E585" s="71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</row>
    <row r="586">
      <c r="A586" s="62"/>
      <c r="B586" s="62"/>
      <c r="C586" s="71"/>
      <c r="D586" s="71"/>
      <c r="E586" s="71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</row>
    <row r="587">
      <c r="A587" s="62"/>
      <c r="B587" s="62"/>
      <c r="C587" s="71"/>
      <c r="D587" s="71"/>
      <c r="E587" s="71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</row>
    <row r="588">
      <c r="A588" s="62"/>
      <c r="B588" s="62"/>
      <c r="C588" s="71"/>
      <c r="D588" s="71"/>
      <c r="E588" s="71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</row>
    <row r="589">
      <c r="A589" s="62"/>
      <c r="B589" s="62"/>
      <c r="C589" s="71"/>
      <c r="D589" s="71"/>
      <c r="E589" s="71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</row>
    <row r="590">
      <c r="A590" s="62"/>
      <c r="B590" s="62"/>
      <c r="C590" s="71"/>
      <c r="D590" s="71"/>
      <c r="E590" s="71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</row>
    <row r="591">
      <c r="A591" s="62"/>
      <c r="B591" s="62"/>
      <c r="C591" s="71"/>
      <c r="D591" s="71"/>
      <c r="E591" s="71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</row>
    <row r="592">
      <c r="A592" s="62"/>
      <c r="B592" s="62"/>
      <c r="C592" s="71"/>
      <c r="D592" s="71"/>
      <c r="E592" s="71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</row>
    <row r="593">
      <c r="A593" s="62"/>
      <c r="B593" s="62"/>
      <c r="C593" s="71"/>
      <c r="D593" s="71"/>
      <c r="E593" s="71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</row>
    <row r="594">
      <c r="A594" s="62"/>
      <c r="B594" s="62"/>
      <c r="C594" s="71"/>
      <c r="D594" s="71"/>
      <c r="E594" s="71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</row>
    <row r="595">
      <c r="A595" s="62"/>
      <c r="B595" s="62"/>
      <c r="C595" s="71"/>
      <c r="D595" s="71"/>
      <c r="E595" s="71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</row>
    <row r="596">
      <c r="A596" s="62"/>
      <c r="B596" s="62"/>
      <c r="C596" s="71"/>
      <c r="D596" s="71"/>
      <c r="E596" s="71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</row>
    <row r="597">
      <c r="A597" s="62"/>
      <c r="B597" s="62"/>
      <c r="C597" s="71"/>
      <c r="D597" s="71"/>
      <c r="E597" s="71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</row>
    <row r="598">
      <c r="A598" s="62"/>
      <c r="B598" s="62"/>
      <c r="C598" s="71"/>
      <c r="D598" s="71"/>
      <c r="E598" s="71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</row>
    <row r="599">
      <c r="A599" s="62"/>
      <c r="B599" s="62"/>
      <c r="C599" s="71"/>
      <c r="D599" s="71"/>
      <c r="E599" s="71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</row>
    <row r="600">
      <c r="A600" s="62"/>
      <c r="B600" s="62"/>
      <c r="C600" s="71"/>
      <c r="D600" s="71"/>
      <c r="E600" s="71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</row>
    <row r="601">
      <c r="A601" s="62"/>
      <c r="B601" s="62"/>
      <c r="C601" s="71"/>
      <c r="D601" s="71"/>
      <c r="E601" s="71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</row>
    <row r="602">
      <c r="A602" s="62"/>
      <c r="B602" s="62"/>
      <c r="C602" s="71"/>
      <c r="D602" s="71"/>
      <c r="E602" s="71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</row>
    <row r="603">
      <c r="A603" s="62"/>
      <c r="B603" s="62"/>
      <c r="C603" s="71"/>
      <c r="D603" s="71"/>
      <c r="E603" s="71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</row>
    <row r="604">
      <c r="A604" s="62"/>
      <c r="B604" s="62"/>
      <c r="C604" s="71"/>
      <c r="D604" s="71"/>
      <c r="E604" s="71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</row>
    <row r="605">
      <c r="A605" s="62"/>
      <c r="B605" s="62"/>
      <c r="C605" s="71"/>
      <c r="D605" s="71"/>
      <c r="E605" s="71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</row>
    <row r="606">
      <c r="A606" s="62"/>
      <c r="B606" s="62"/>
      <c r="C606" s="71"/>
      <c r="D606" s="71"/>
      <c r="E606" s="71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</row>
    <row r="607">
      <c r="A607" s="62"/>
      <c r="B607" s="62"/>
      <c r="C607" s="71"/>
      <c r="D607" s="71"/>
      <c r="E607" s="71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</row>
    <row r="608">
      <c r="A608" s="62"/>
      <c r="B608" s="62"/>
      <c r="C608" s="71"/>
      <c r="D608" s="71"/>
      <c r="E608" s="71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</row>
    <row r="609">
      <c r="A609" s="62"/>
      <c r="B609" s="62"/>
      <c r="C609" s="71"/>
      <c r="D609" s="71"/>
      <c r="E609" s="71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</row>
    <row r="610">
      <c r="A610" s="62"/>
      <c r="B610" s="62"/>
      <c r="C610" s="71"/>
      <c r="D610" s="71"/>
      <c r="E610" s="71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</row>
    <row r="611">
      <c r="A611" s="62"/>
      <c r="B611" s="62"/>
      <c r="C611" s="71"/>
      <c r="D611" s="71"/>
      <c r="E611" s="71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</row>
    <row r="612">
      <c r="A612" s="62"/>
      <c r="B612" s="62"/>
      <c r="C612" s="71"/>
      <c r="D612" s="71"/>
      <c r="E612" s="71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</row>
    <row r="613">
      <c r="A613" s="62"/>
      <c r="B613" s="62"/>
      <c r="C613" s="71"/>
      <c r="D613" s="71"/>
      <c r="E613" s="71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</row>
    <row r="614">
      <c r="A614" s="62"/>
      <c r="B614" s="62"/>
      <c r="C614" s="71"/>
      <c r="D614" s="71"/>
      <c r="E614" s="71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</row>
    <row r="615">
      <c r="A615" s="62"/>
      <c r="B615" s="62"/>
      <c r="C615" s="71"/>
      <c r="D615" s="71"/>
      <c r="E615" s="71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</row>
    <row r="616">
      <c r="A616" s="62"/>
      <c r="B616" s="62"/>
      <c r="C616" s="71"/>
      <c r="D616" s="71"/>
      <c r="E616" s="71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</row>
    <row r="617">
      <c r="A617" s="62"/>
      <c r="B617" s="62"/>
      <c r="C617" s="71"/>
      <c r="D617" s="71"/>
      <c r="E617" s="71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</row>
    <row r="618">
      <c r="A618" s="62"/>
      <c r="B618" s="62"/>
      <c r="C618" s="71"/>
      <c r="D618" s="71"/>
      <c r="E618" s="71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</row>
    <row r="619">
      <c r="A619" s="62"/>
      <c r="B619" s="62"/>
      <c r="C619" s="71"/>
      <c r="D619" s="71"/>
      <c r="E619" s="71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</row>
    <row r="620">
      <c r="A620" s="62"/>
      <c r="B620" s="62"/>
      <c r="C620" s="71"/>
      <c r="D620" s="71"/>
      <c r="E620" s="71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</row>
    <row r="621">
      <c r="A621" s="62"/>
      <c r="B621" s="62"/>
      <c r="C621" s="71"/>
      <c r="D621" s="71"/>
      <c r="E621" s="71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</row>
    <row r="622">
      <c r="A622" s="62"/>
      <c r="B622" s="62"/>
      <c r="C622" s="71"/>
      <c r="D622" s="71"/>
      <c r="E622" s="71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</row>
    <row r="623">
      <c r="A623" s="62"/>
      <c r="B623" s="62"/>
      <c r="C623" s="71"/>
      <c r="D623" s="71"/>
      <c r="E623" s="71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</row>
    <row r="624">
      <c r="A624" s="62"/>
      <c r="B624" s="62"/>
      <c r="C624" s="71"/>
      <c r="D624" s="71"/>
      <c r="E624" s="71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</row>
    <row r="625">
      <c r="A625" s="62"/>
      <c r="B625" s="62"/>
      <c r="C625" s="71"/>
      <c r="D625" s="71"/>
      <c r="E625" s="71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</row>
    <row r="626">
      <c r="A626" s="62"/>
      <c r="B626" s="62"/>
      <c r="C626" s="71"/>
      <c r="D626" s="71"/>
      <c r="E626" s="71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</row>
    <row r="627">
      <c r="A627" s="62"/>
      <c r="B627" s="62"/>
      <c r="C627" s="71"/>
      <c r="D627" s="71"/>
      <c r="E627" s="71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</row>
    <row r="628">
      <c r="A628" s="62"/>
      <c r="B628" s="62"/>
      <c r="C628" s="71"/>
      <c r="D628" s="71"/>
      <c r="E628" s="71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</row>
    <row r="629">
      <c r="A629" s="62"/>
      <c r="B629" s="62"/>
      <c r="C629" s="71"/>
      <c r="D629" s="71"/>
      <c r="E629" s="71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</row>
    <row r="630">
      <c r="A630" s="62"/>
      <c r="B630" s="62"/>
      <c r="C630" s="71"/>
      <c r="D630" s="71"/>
      <c r="E630" s="71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</row>
    <row r="631">
      <c r="A631" s="62"/>
      <c r="B631" s="62"/>
      <c r="C631" s="71"/>
      <c r="D631" s="71"/>
      <c r="E631" s="71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</row>
    <row r="632">
      <c r="A632" s="62"/>
      <c r="B632" s="62"/>
      <c r="C632" s="71"/>
      <c r="D632" s="71"/>
      <c r="E632" s="71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</row>
    <row r="633">
      <c r="A633" s="62"/>
      <c r="B633" s="62"/>
      <c r="C633" s="71"/>
      <c r="D633" s="71"/>
      <c r="E633" s="71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</row>
    <row r="634">
      <c r="A634" s="62"/>
      <c r="B634" s="62"/>
      <c r="C634" s="71"/>
      <c r="D634" s="71"/>
      <c r="E634" s="71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</row>
    <row r="635">
      <c r="A635" s="62"/>
      <c r="B635" s="62"/>
      <c r="C635" s="71"/>
      <c r="D635" s="71"/>
      <c r="E635" s="71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</row>
    <row r="636">
      <c r="A636" s="62"/>
      <c r="B636" s="62"/>
      <c r="C636" s="71"/>
      <c r="D636" s="71"/>
      <c r="E636" s="71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</row>
    <row r="637">
      <c r="A637" s="62"/>
      <c r="B637" s="62"/>
      <c r="C637" s="71"/>
      <c r="D637" s="71"/>
      <c r="E637" s="71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</row>
    <row r="638">
      <c r="A638" s="62"/>
      <c r="B638" s="62"/>
      <c r="C638" s="71"/>
      <c r="D638" s="71"/>
      <c r="E638" s="71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</row>
    <row r="639">
      <c r="A639" s="62"/>
      <c r="B639" s="62"/>
      <c r="C639" s="71"/>
      <c r="D639" s="71"/>
      <c r="E639" s="71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</row>
    <row r="640">
      <c r="A640" s="62"/>
      <c r="B640" s="62"/>
      <c r="C640" s="71"/>
      <c r="D640" s="71"/>
      <c r="E640" s="71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</row>
    <row r="641">
      <c r="A641" s="62"/>
      <c r="B641" s="62"/>
      <c r="C641" s="71"/>
      <c r="D641" s="71"/>
      <c r="E641" s="71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</row>
    <row r="642">
      <c r="A642" s="62"/>
      <c r="B642" s="62"/>
      <c r="C642" s="71"/>
      <c r="D642" s="71"/>
      <c r="E642" s="71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</row>
    <row r="643">
      <c r="A643" s="62"/>
      <c r="B643" s="62"/>
      <c r="C643" s="71"/>
      <c r="D643" s="71"/>
      <c r="E643" s="71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</row>
    <row r="644">
      <c r="A644" s="62"/>
      <c r="B644" s="62"/>
      <c r="C644" s="71"/>
      <c r="D644" s="71"/>
      <c r="E644" s="71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</row>
    <row r="645">
      <c r="A645" s="62"/>
      <c r="B645" s="62"/>
      <c r="C645" s="71"/>
      <c r="D645" s="71"/>
      <c r="E645" s="71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</row>
    <row r="646">
      <c r="A646" s="62"/>
      <c r="B646" s="62"/>
      <c r="C646" s="71"/>
      <c r="D646" s="71"/>
      <c r="E646" s="71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</row>
    <row r="647">
      <c r="A647" s="62"/>
      <c r="B647" s="62"/>
      <c r="C647" s="71"/>
      <c r="D647" s="71"/>
      <c r="E647" s="71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</row>
    <row r="648">
      <c r="A648" s="62"/>
      <c r="B648" s="62"/>
      <c r="C648" s="71"/>
      <c r="D648" s="71"/>
      <c r="E648" s="71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</row>
    <row r="649">
      <c r="A649" s="62"/>
      <c r="B649" s="62"/>
      <c r="C649" s="71"/>
      <c r="D649" s="71"/>
      <c r="E649" s="71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</row>
    <row r="650">
      <c r="A650" s="62"/>
      <c r="B650" s="62"/>
      <c r="C650" s="71"/>
      <c r="D650" s="71"/>
      <c r="E650" s="71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</row>
    <row r="651">
      <c r="A651" s="62"/>
      <c r="B651" s="62"/>
      <c r="C651" s="71"/>
      <c r="D651" s="71"/>
      <c r="E651" s="71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</row>
    <row r="652">
      <c r="A652" s="62"/>
      <c r="B652" s="62"/>
      <c r="C652" s="71"/>
      <c r="D652" s="71"/>
      <c r="E652" s="71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</row>
    <row r="653">
      <c r="A653" s="62"/>
      <c r="B653" s="62"/>
      <c r="C653" s="71"/>
      <c r="D653" s="71"/>
      <c r="E653" s="71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</row>
    <row r="654">
      <c r="A654" s="62"/>
      <c r="B654" s="62"/>
      <c r="C654" s="71"/>
      <c r="D654" s="71"/>
      <c r="E654" s="71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</row>
    <row r="655">
      <c r="A655" s="62"/>
      <c r="B655" s="62"/>
      <c r="C655" s="71"/>
      <c r="D655" s="71"/>
      <c r="E655" s="71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</row>
    <row r="656">
      <c r="A656" s="62"/>
      <c r="B656" s="62"/>
      <c r="C656" s="71"/>
      <c r="D656" s="71"/>
      <c r="E656" s="71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</row>
    <row r="657">
      <c r="A657" s="62"/>
      <c r="B657" s="62"/>
      <c r="C657" s="71"/>
      <c r="D657" s="71"/>
      <c r="E657" s="71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</row>
    <row r="658">
      <c r="A658" s="62"/>
      <c r="B658" s="62"/>
      <c r="C658" s="71"/>
      <c r="D658" s="71"/>
      <c r="E658" s="71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</row>
    <row r="659">
      <c r="A659" s="62"/>
      <c r="B659" s="62"/>
      <c r="C659" s="71"/>
      <c r="D659" s="71"/>
      <c r="E659" s="71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</row>
    <row r="660">
      <c r="A660" s="62"/>
      <c r="B660" s="62"/>
      <c r="C660" s="71"/>
      <c r="D660" s="71"/>
      <c r="E660" s="71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</row>
    <row r="661">
      <c r="A661" s="62"/>
      <c r="B661" s="62"/>
      <c r="C661" s="71"/>
      <c r="D661" s="71"/>
      <c r="E661" s="71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</row>
    <row r="662">
      <c r="A662" s="62"/>
      <c r="B662" s="62"/>
      <c r="C662" s="71"/>
      <c r="D662" s="71"/>
      <c r="E662" s="71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</row>
    <row r="663">
      <c r="A663" s="62"/>
      <c r="B663" s="62"/>
      <c r="C663" s="71"/>
      <c r="D663" s="71"/>
      <c r="E663" s="71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</row>
    <row r="664">
      <c r="A664" s="62"/>
      <c r="B664" s="62"/>
      <c r="C664" s="71"/>
      <c r="D664" s="71"/>
      <c r="E664" s="71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</row>
    <row r="665">
      <c r="A665" s="62"/>
      <c r="B665" s="62"/>
      <c r="C665" s="71"/>
      <c r="D665" s="71"/>
      <c r="E665" s="71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</row>
    <row r="666">
      <c r="A666" s="62"/>
      <c r="B666" s="62"/>
      <c r="C666" s="71"/>
      <c r="D666" s="71"/>
      <c r="E666" s="71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</row>
    <row r="667">
      <c r="A667" s="62"/>
      <c r="B667" s="62"/>
      <c r="C667" s="71"/>
      <c r="D667" s="71"/>
      <c r="E667" s="71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</row>
    <row r="668">
      <c r="A668" s="62"/>
      <c r="B668" s="62"/>
      <c r="C668" s="71"/>
      <c r="D668" s="71"/>
      <c r="E668" s="71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</row>
    <row r="669">
      <c r="A669" s="62"/>
      <c r="B669" s="62"/>
      <c r="C669" s="71"/>
      <c r="D669" s="71"/>
      <c r="E669" s="71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</row>
    <row r="670">
      <c r="A670" s="62"/>
      <c r="B670" s="62"/>
      <c r="C670" s="71"/>
      <c r="D670" s="71"/>
      <c r="E670" s="71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</row>
    <row r="671">
      <c r="A671" s="62"/>
      <c r="B671" s="62"/>
      <c r="C671" s="71"/>
      <c r="D671" s="71"/>
      <c r="E671" s="71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</row>
    <row r="672">
      <c r="A672" s="62"/>
      <c r="B672" s="62"/>
      <c r="C672" s="71"/>
      <c r="D672" s="71"/>
      <c r="E672" s="71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</row>
    <row r="673">
      <c r="A673" s="62"/>
      <c r="B673" s="62"/>
      <c r="C673" s="71"/>
      <c r="D673" s="71"/>
      <c r="E673" s="71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</row>
    <row r="674">
      <c r="A674" s="62"/>
      <c r="B674" s="62"/>
      <c r="C674" s="71"/>
      <c r="D674" s="71"/>
      <c r="E674" s="71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</row>
    <row r="675">
      <c r="A675" s="62"/>
      <c r="B675" s="62"/>
      <c r="C675" s="71"/>
      <c r="D675" s="71"/>
      <c r="E675" s="71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</row>
    <row r="676">
      <c r="A676" s="62"/>
      <c r="B676" s="62"/>
      <c r="C676" s="71"/>
      <c r="D676" s="71"/>
      <c r="E676" s="71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</row>
    <row r="677">
      <c r="A677" s="62"/>
      <c r="B677" s="62"/>
      <c r="C677" s="71"/>
      <c r="D677" s="71"/>
      <c r="E677" s="71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</row>
    <row r="678">
      <c r="A678" s="62"/>
      <c r="B678" s="62"/>
      <c r="C678" s="71"/>
      <c r="D678" s="71"/>
      <c r="E678" s="71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</row>
    <row r="679">
      <c r="A679" s="62"/>
      <c r="B679" s="62"/>
      <c r="C679" s="71"/>
      <c r="D679" s="71"/>
      <c r="E679" s="71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</row>
    <row r="680">
      <c r="A680" s="62"/>
      <c r="B680" s="62"/>
      <c r="C680" s="71"/>
      <c r="D680" s="71"/>
      <c r="E680" s="71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</row>
    <row r="681">
      <c r="A681" s="62"/>
      <c r="B681" s="62"/>
      <c r="C681" s="71"/>
      <c r="D681" s="71"/>
      <c r="E681" s="71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</row>
    <row r="682">
      <c r="A682" s="62"/>
      <c r="B682" s="62"/>
      <c r="C682" s="71"/>
      <c r="D682" s="71"/>
      <c r="E682" s="71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</row>
    <row r="683">
      <c r="A683" s="62"/>
      <c r="B683" s="62"/>
      <c r="C683" s="71"/>
      <c r="D683" s="71"/>
      <c r="E683" s="71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</row>
    <row r="684">
      <c r="A684" s="62"/>
      <c r="B684" s="62"/>
      <c r="C684" s="71"/>
      <c r="D684" s="71"/>
      <c r="E684" s="71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</row>
    <row r="685">
      <c r="A685" s="62"/>
      <c r="B685" s="62"/>
      <c r="C685" s="71"/>
      <c r="D685" s="71"/>
      <c r="E685" s="71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</row>
    <row r="686">
      <c r="A686" s="62"/>
      <c r="B686" s="62"/>
      <c r="C686" s="71"/>
      <c r="D686" s="71"/>
      <c r="E686" s="71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</row>
    <row r="687">
      <c r="A687" s="62"/>
      <c r="B687" s="62"/>
      <c r="C687" s="71"/>
      <c r="D687" s="71"/>
      <c r="E687" s="71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</row>
    <row r="688">
      <c r="A688" s="62"/>
      <c r="B688" s="62"/>
      <c r="C688" s="71"/>
      <c r="D688" s="71"/>
      <c r="E688" s="71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</row>
    <row r="689">
      <c r="A689" s="62"/>
      <c r="B689" s="62"/>
      <c r="C689" s="71"/>
      <c r="D689" s="71"/>
      <c r="E689" s="71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</row>
    <row r="690">
      <c r="A690" s="62"/>
      <c r="B690" s="62"/>
      <c r="C690" s="71"/>
      <c r="D690" s="71"/>
      <c r="E690" s="71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</row>
    <row r="691">
      <c r="A691" s="62"/>
      <c r="B691" s="62"/>
      <c r="C691" s="71"/>
      <c r="D691" s="71"/>
      <c r="E691" s="71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</row>
    <row r="692">
      <c r="A692" s="62"/>
      <c r="B692" s="62"/>
      <c r="C692" s="71"/>
      <c r="D692" s="71"/>
      <c r="E692" s="71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</row>
    <row r="693">
      <c r="A693" s="62"/>
      <c r="B693" s="62"/>
      <c r="C693" s="71"/>
      <c r="D693" s="71"/>
      <c r="E693" s="71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</row>
    <row r="694">
      <c r="A694" s="62"/>
      <c r="B694" s="62"/>
      <c r="C694" s="71"/>
      <c r="D694" s="71"/>
      <c r="E694" s="71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</row>
    <row r="695">
      <c r="A695" s="62"/>
      <c r="B695" s="62"/>
      <c r="C695" s="71"/>
      <c r="D695" s="71"/>
      <c r="E695" s="71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</row>
    <row r="696">
      <c r="A696" s="62"/>
      <c r="B696" s="62"/>
      <c r="C696" s="71"/>
      <c r="D696" s="71"/>
      <c r="E696" s="71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</row>
    <row r="697">
      <c r="A697" s="62"/>
      <c r="B697" s="62"/>
      <c r="C697" s="71"/>
      <c r="D697" s="71"/>
      <c r="E697" s="71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</row>
    <row r="698">
      <c r="A698" s="62"/>
      <c r="B698" s="62"/>
      <c r="C698" s="71"/>
      <c r="D698" s="71"/>
      <c r="E698" s="71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</row>
    <row r="699">
      <c r="A699" s="62"/>
      <c r="B699" s="62"/>
      <c r="C699" s="71"/>
      <c r="D699" s="71"/>
      <c r="E699" s="71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</row>
    <row r="700">
      <c r="A700" s="62"/>
      <c r="B700" s="62"/>
      <c r="C700" s="71"/>
      <c r="D700" s="71"/>
      <c r="E700" s="71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</row>
    <row r="701">
      <c r="A701" s="62"/>
      <c r="B701" s="62"/>
      <c r="C701" s="71"/>
      <c r="D701" s="71"/>
      <c r="E701" s="71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</row>
    <row r="702">
      <c r="A702" s="62"/>
      <c r="B702" s="62"/>
      <c r="C702" s="71"/>
      <c r="D702" s="71"/>
      <c r="E702" s="71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</row>
    <row r="703">
      <c r="A703" s="62"/>
      <c r="B703" s="62"/>
      <c r="C703" s="71"/>
      <c r="D703" s="71"/>
      <c r="E703" s="71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</row>
    <row r="704">
      <c r="A704" s="62"/>
      <c r="B704" s="62"/>
      <c r="C704" s="71"/>
      <c r="D704" s="71"/>
      <c r="E704" s="71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</row>
    <row r="705">
      <c r="A705" s="62"/>
      <c r="B705" s="62"/>
      <c r="C705" s="71"/>
      <c r="D705" s="71"/>
      <c r="E705" s="71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</row>
    <row r="706">
      <c r="A706" s="62"/>
      <c r="B706" s="62"/>
      <c r="C706" s="71"/>
      <c r="D706" s="71"/>
      <c r="E706" s="71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</row>
    <row r="707">
      <c r="A707" s="62"/>
      <c r="B707" s="62"/>
      <c r="C707" s="71"/>
      <c r="D707" s="71"/>
      <c r="E707" s="71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</row>
    <row r="708">
      <c r="A708" s="62"/>
      <c r="B708" s="62"/>
      <c r="C708" s="71"/>
      <c r="D708" s="71"/>
      <c r="E708" s="71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</row>
    <row r="709">
      <c r="A709" s="62"/>
      <c r="B709" s="62"/>
      <c r="C709" s="71"/>
      <c r="D709" s="71"/>
      <c r="E709" s="71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</row>
    <row r="710">
      <c r="A710" s="62"/>
      <c r="B710" s="62"/>
      <c r="C710" s="71"/>
      <c r="D710" s="71"/>
      <c r="E710" s="71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</row>
    <row r="711">
      <c r="A711" s="62"/>
      <c r="B711" s="62"/>
      <c r="C711" s="71"/>
      <c r="D711" s="71"/>
      <c r="E711" s="71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</row>
    <row r="712">
      <c r="A712" s="62"/>
      <c r="B712" s="62"/>
      <c r="C712" s="71"/>
      <c r="D712" s="71"/>
      <c r="E712" s="71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</row>
    <row r="713">
      <c r="A713" s="62"/>
      <c r="B713" s="62"/>
      <c r="C713" s="71"/>
      <c r="D713" s="71"/>
      <c r="E713" s="71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</row>
    <row r="714">
      <c r="A714" s="62"/>
      <c r="B714" s="62"/>
      <c r="C714" s="71"/>
      <c r="D714" s="71"/>
      <c r="E714" s="71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</row>
    <row r="715">
      <c r="A715" s="62"/>
      <c r="B715" s="62"/>
      <c r="C715" s="71"/>
      <c r="D715" s="71"/>
      <c r="E715" s="71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</row>
    <row r="716">
      <c r="A716" s="62"/>
      <c r="B716" s="62"/>
      <c r="C716" s="71"/>
      <c r="D716" s="71"/>
      <c r="E716" s="71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</row>
    <row r="717">
      <c r="A717" s="62"/>
      <c r="B717" s="62"/>
      <c r="C717" s="71"/>
      <c r="D717" s="71"/>
      <c r="E717" s="71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</row>
    <row r="718">
      <c r="A718" s="62"/>
      <c r="B718" s="62"/>
      <c r="C718" s="71"/>
      <c r="D718" s="71"/>
      <c r="E718" s="71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</row>
    <row r="719">
      <c r="A719" s="62"/>
      <c r="B719" s="62"/>
      <c r="C719" s="71"/>
      <c r="D719" s="71"/>
      <c r="E719" s="71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</row>
    <row r="720">
      <c r="A720" s="62"/>
      <c r="B720" s="62"/>
      <c r="C720" s="71"/>
      <c r="D720" s="71"/>
      <c r="E720" s="71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</row>
    <row r="721">
      <c r="A721" s="62"/>
      <c r="B721" s="62"/>
      <c r="C721" s="71"/>
      <c r="D721" s="71"/>
      <c r="E721" s="71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</row>
    <row r="722">
      <c r="A722" s="62"/>
      <c r="B722" s="62"/>
      <c r="C722" s="71"/>
      <c r="D722" s="71"/>
      <c r="E722" s="71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</row>
    <row r="723">
      <c r="A723" s="62"/>
      <c r="B723" s="62"/>
      <c r="C723" s="71"/>
      <c r="D723" s="71"/>
      <c r="E723" s="71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</row>
    <row r="724">
      <c r="A724" s="62"/>
      <c r="B724" s="62"/>
      <c r="C724" s="71"/>
      <c r="D724" s="71"/>
      <c r="E724" s="71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</row>
    <row r="725">
      <c r="A725" s="62"/>
      <c r="B725" s="62"/>
      <c r="C725" s="71"/>
      <c r="D725" s="71"/>
      <c r="E725" s="71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</row>
    <row r="726">
      <c r="A726" s="62"/>
      <c r="B726" s="62"/>
      <c r="C726" s="71"/>
      <c r="D726" s="71"/>
      <c r="E726" s="71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</row>
    <row r="727">
      <c r="A727" s="62"/>
      <c r="B727" s="62"/>
      <c r="C727" s="71"/>
      <c r="D727" s="71"/>
      <c r="E727" s="71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</row>
    <row r="728">
      <c r="A728" s="62"/>
      <c r="B728" s="62"/>
      <c r="C728" s="71"/>
      <c r="D728" s="71"/>
      <c r="E728" s="71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</row>
    <row r="729">
      <c r="A729" s="62"/>
      <c r="B729" s="62"/>
      <c r="C729" s="71"/>
      <c r="D729" s="71"/>
      <c r="E729" s="71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</row>
    <row r="730">
      <c r="A730" s="62"/>
      <c r="B730" s="62"/>
      <c r="C730" s="71"/>
      <c r="D730" s="71"/>
      <c r="E730" s="71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</row>
    <row r="731">
      <c r="A731" s="62"/>
      <c r="B731" s="62"/>
      <c r="C731" s="71"/>
      <c r="D731" s="71"/>
      <c r="E731" s="71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</row>
    <row r="732">
      <c r="A732" s="62"/>
      <c r="B732" s="62"/>
      <c r="C732" s="71"/>
      <c r="D732" s="71"/>
      <c r="E732" s="71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</row>
    <row r="733">
      <c r="A733" s="62"/>
      <c r="B733" s="62"/>
      <c r="C733" s="71"/>
      <c r="D733" s="71"/>
      <c r="E733" s="71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</row>
    <row r="734">
      <c r="A734" s="62"/>
      <c r="B734" s="62"/>
      <c r="C734" s="71"/>
      <c r="D734" s="71"/>
      <c r="E734" s="71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</row>
    <row r="735">
      <c r="A735" s="62"/>
      <c r="B735" s="62"/>
      <c r="C735" s="71"/>
      <c r="D735" s="71"/>
      <c r="E735" s="71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</row>
    <row r="736">
      <c r="A736" s="62"/>
      <c r="B736" s="62"/>
      <c r="C736" s="71"/>
      <c r="D736" s="71"/>
      <c r="E736" s="71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</row>
    <row r="737">
      <c r="A737" s="62"/>
      <c r="B737" s="62"/>
      <c r="C737" s="71"/>
      <c r="D737" s="71"/>
      <c r="E737" s="71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</row>
    <row r="738">
      <c r="A738" s="62"/>
      <c r="B738" s="62"/>
      <c r="C738" s="71"/>
      <c r="D738" s="71"/>
      <c r="E738" s="71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</row>
    <row r="739">
      <c r="A739" s="62"/>
      <c r="B739" s="62"/>
      <c r="C739" s="71"/>
      <c r="D739" s="71"/>
      <c r="E739" s="71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</row>
    <row r="740">
      <c r="A740" s="62"/>
      <c r="B740" s="62"/>
      <c r="C740" s="71"/>
      <c r="D740" s="71"/>
      <c r="E740" s="71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</row>
    <row r="741">
      <c r="A741" s="62"/>
      <c r="B741" s="62"/>
      <c r="C741" s="71"/>
      <c r="D741" s="71"/>
      <c r="E741" s="71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</row>
    <row r="742">
      <c r="A742" s="62"/>
      <c r="B742" s="62"/>
      <c r="C742" s="71"/>
      <c r="D742" s="71"/>
      <c r="E742" s="71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</row>
    <row r="743">
      <c r="A743" s="62"/>
      <c r="B743" s="62"/>
      <c r="C743" s="71"/>
      <c r="D743" s="71"/>
      <c r="E743" s="71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</row>
    <row r="744">
      <c r="A744" s="62"/>
      <c r="B744" s="62"/>
      <c r="C744" s="71"/>
      <c r="D744" s="71"/>
      <c r="E744" s="71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</row>
    <row r="745">
      <c r="A745" s="62"/>
      <c r="B745" s="62"/>
      <c r="C745" s="71"/>
      <c r="D745" s="71"/>
      <c r="E745" s="71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</row>
    <row r="746">
      <c r="A746" s="62"/>
      <c r="B746" s="62"/>
      <c r="C746" s="71"/>
      <c r="D746" s="71"/>
      <c r="E746" s="71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</row>
    <row r="747">
      <c r="A747" s="62"/>
      <c r="B747" s="62"/>
      <c r="C747" s="71"/>
      <c r="D747" s="71"/>
      <c r="E747" s="71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</row>
    <row r="748">
      <c r="A748" s="62"/>
      <c r="B748" s="62"/>
      <c r="C748" s="71"/>
      <c r="D748" s="71"/>
      <c r="E748" s="71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</row>
    <row r="749">
      <c r="A749" s="62"/>
      <c r="B749" s="62"/>
      <c r="C749" s="71"/>
      <c r="D749" s="71"/>
      <c r="E749" s="71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</row>
    <row r="750">
      <c r="A750" s="62"/>
      <c r="B750" s="62"/>
      <c r="C750" s="71"/>
      <c r="D750" s="71"/>
      <c r="E750" s="71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</row>
    <row r="751">
      <c r="A751" s="62"/>
      <c r="B751" s="62"/>
      <c r="C751" s="71"/>
      <c r="D751" s="71"/>
      <c r="E751" s="71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</row>
    <row r="752">
      <c r="A752" s="62"/>
      <c r="B752" s="62"/>
      <c r="C752" s="71"/>
      <c r="D752" s="71"/>
      <c r="E752" s="71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</row>
    <row r="753">
      <c r="A753" s="62"/>
      <c r="B753" s="62"/>
      <c r="C753" s="71"/>
      <c r="D753" s="71"/>
      <c r="E753" s="71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</row>
    <row r="754">
      <c r="A754" s="62"/>
      <c r="B754" s="62"/>
      <c r="C754" s="71"/>
      <c r="D754" s="71"/>
      <c r="E754" s="71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</row>
    <row r="755">
      <c r="A755" s="62"/>
      <c r="B755" s="62"/>
      <c r="C755" s="71"/>
      <c r="D755" s="71"/>
      <c r="E755" s="71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</row>
    <row r="756">
      <c r="A756" s="62"/>
      <c r="B756" s="62"/>
      <c r="C756" s="71"/>
      <c r="D756" s="71"/>
      <c r="E756" s="71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</row>
    <row r="757">
      <c r="A757" s="62"/>
      <c r="B757" s="62"/>
      <c r="C757" s="71"/>
      <c r="D757" s="71"/>
      <c r="E757" s="71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</row>
    <row r="758">
      <c r="A758" s="62"/>
      <c r="B758" s="62"/>
      <c r="C758" s="71"/>
      <c r="D758" s="71"/>
      <c r="E758" s="71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</row>
    <row r="759">
      <c r="A759" s="62"/>
      <c r="B759" s="62"/>
      <c r="C759" s="71"/>
      <c r="D759" s="71"/>
      <c r="E759" s="71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</row>
    <row r="760">
      <c r="A760" s="62"/>
      <c r="B760" s="62"/>
      <c r="C760" s="71"/>
      <c r="D760" s="71"/>
      <c r="E760" s="71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</row>
    <row r="761">
      <c r="A761" s="62"/>
      <c r="B761" s="62"/>
      <c r="C761" s="71"/>
      <c r="D761" s="71"/>
      <c r="E761" s="71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</row>
    <row r="762">
      <c r="A762" s="62"/>
      <c r="B762" s="62"/>
      <c r="C762" s="71"/>
      <c r="D762" s="71"/>
      <c r="E762" s="71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</row>
    <row r="763">
      <c r="A763" s="62"/>
      <c r="B763" s="62"/>
      <c r="C763" s="71"/>
      <c r="D763" s="71"/>
      <c r="E763" s="71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</row>
    <row r="764">
      <c r="A764" s="62"/>
      <c r="B764" s="62"/>
      <c r="C764" s="71"/>
      <c r="D764" s="71"/>
      <c r="E764" s="71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</row>
    <row r="765">
      <c r="A765" s="62"/>
      <c r="B765" s="62"/>
      <c r="C765" s="71"/>
      <c r="D765" s="71"/>
      <c r="E765" s="71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</row>
    <row r="766">
      <c r="A766" s="62"/>
      <c r="B766" s="62"/>
      <c r="C766" s="71"/>
      <c r="D766" s="71"/>
      <c r="E766" s="71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</row>
    <row r="767">
      <c r="A767" s="62"/>
      <c r="B767" s="62"/>
      <c r="C767" s="71"/>
      <c r="D767" s="71"/>
      <c r="E767" s="71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</row>
    <row r="768">
      <c r="A768" s="62"/>
      <c r="B768" s="62"/>
      <c r="C768" s="71"/>
      <c r="D768" s="71"/>
      <c r="E768" s="71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</row>
    <row r="769">
      <c r="A769" s="62"/>
      <c r="B769" s="62"/>
      <c r="C769" s="71"/>
      <c r="D769" s="71"/>
      <c r="E769" s="71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</row>
    <row r="770">
      <c r="A770" s="62"/>
      <c r="B770" s="62"/>
      <c r="C770" s="71"/>
      <c r="D770" s="71"/>
      <c r="E770" s="71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</row>
    <row r="771">
      <c r="A771" s="62"/>
      <c r="B771" s="62"/>
      <c r="C771" s="71"/>
      <c r="D771" s="71"/>
      <c r="E771" s="71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</row>
    <row r="772">
      <c r="A772" s="62"/>
      <c r="B772" s="62"/>
      <c r="C772" s="71"/>
      <c r="D772" s="71"/>
      <c r="E772" s="71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</row>
    <row r="773">
      <c r="A773" s="62"/>
      <c r="B773" s="62"/>
      <c r="C773" s="71"/>
      <c r="D773" s="71"/>
      <c r="E773" s="71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</row>
    <row r="774">
      <c r="A774" s="62"/>
      <c r="B774" s="62"/>
      <c r="C774" s="71"/>
      <c r="D774" s="71"/>
      <c r="E774" s="71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</row>
    <row r="775">
      <c r="A775" s="62"/>
      <c r="B775" s="62"/>
      <c r="C775" s="71"/>
      <c r="D775" s="71"/>
      <c r="E775" s="71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</row>
    <row r="776">
      <c r="A776" s="62"/>
      <c r="B776" s="62"/>
      <c r="C776" s="71"/>
      <c r="D776" s="71"/>
      <c r="E776" s="71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</row>
    <row r="777">
      <c r="A777" s="62"/>
      <c r="B777" s="62"/>
      <c r="C777" s="71"/>
      <c r="D777" s="71"/>
      <c r="E777" s="71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</row>
    <row r="778">
      <c r="A778" s="62"/>
      <c r="B778" s="62"/>
      <c r="C778" s="71"/>
      <c r="D778" s="71"/>
      <c r="E778" s="71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</row>
    <row r="779">
      <c r="A779" s="62"/>
      <c r="B779" s="62"/>
      <c r="C779" s="71"/>
      <c r="D779" s="71"/>
      <c r="E779" s="71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</row>
    <row r="780">
      <c r="A780" s="62"/>
      <c r="B780" s="62"/>
      <c r="C780" s="71"/>
      <c r="D780" s="71"/>
      <c r="E780" s="71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</row>
    <row r="781">
      <c r="A781" s="62"/>
      <c r="B781" s="62"/>
      <c r="C781" s="71"/>
      <c r="D781" s="71"/>
      <c r="E781" s="71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</row>
    <row r="782">
      <c r="A782" s="62"/>
      <c r="B782" s="62"/>
      <c r="C782" s="71"/>
      <c r="D782" s="71"/>
      <c r="E782" s="71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</row>
    <row r="783">
      <c r="A783" s="62"/>
      <c r="B783" s="62"/>
      <c r="C783" s="71"/>
      <c r="D783" s="71"/>
      <c r="E783" s="71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</row>
    <row r="784">
      <c r="A784" s="62"/>
      <c r="B784" s="62"/>
      <c r="C784" s="71"/>
      <c r="D784" s="71"/>
      <c r="E784" s="71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</row>
    <row r="785">
      <c r="A785" s="62"/>
      <c r="B785" s="62"/>
      <c r="C785" s="71"/>
      <c r="D785" s="71"/>
      <c r="E785" s="71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</row>
    <row r="786">
      <c r="A786" s="62"/>
      <c r="B786" s="62"/>
      <c r="C786" s="71"/>
      <c r="D786" s="71"/>
      <c r="E786" s="71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</row>
    <row r="787">
      <c r="A787" s="62"/>
      <c r="B787" s="62"/>
      <c r="C787" s="71"/>
      <c r="D787" s="71"/>
      <c r="E787" s="71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</row>
    <row r="788">
      <c r="A788" s="62"/>
      <c r="B788" s="62"/>
      <c r="C788" s="71"/>
      <c r="D788" s="71"/>
      <c r="E788" s="71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</row>
    <row r="789">
      <c r="A789" s="62"/>
      <c r="B789" s="62"/>
      <c r="C789" s="71"/>
      <c r="D789" s="71"/>
      <c r="E789" s="71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</row>
    <row r="790">
      <c r="A790" s="62"/>
      <c r="B790" s="62"/>
      <c r="C790" s="71"/>
      <c r="D790" s="71"/>
      <c r="E790" s="71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</row>
    <row r="791">
      <c r="A791" s="62"/>
      <c r="B791" s="62"/>
      <c r="C791" s="71"/>
      <c r="D791" s="71"/>
      <c r="E791" s="71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</row>
    <row r="792">
      <c r="A792" s="62"/>
      <c r="B792" s="62"/>
      <c r="C792" s="71"/>
      <c r="D792" s="71"/>
      <c r="E792" s="71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</row>
    <row r="793">
      <c r="A793" s="62"/>
      <c r="B793" s="62"/>
      <c r="C793" s="71"/>
      <c r="D793" s="71"/>
      <c r="E793" s="71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</row>
    <row r="794">
      <c r="A794" s="62"/>
      <c r="B794" s="62"/>
      <c r="C794" s="71"/>
      <c r="D794" s="71"/>
      <c r="E794" s="71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</row>
    <row r="795">
      <c r="A795" s="62"/>
      <c r="B795" s="62"/>
      <c r="C795" s="71"/>
      <c r="D795" s="71"/>
      <c r="E795" s="71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</row>
    <row r="796">
      <c r="A796" s="62"/>
      <c r="B796" s="62"/>
      <c r="C796" s="71"/>
      <c r="D796" s="71"/>
      <c r="E796" s="71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</row>
    <row r="797">
      <c r="A797" s="62"/>
      <c r="B797" s="62"/>
      <c r="C797" s="71"/>
      <c r="D797" s="71"/>
      <c r="E797" s="71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</row>
    <row r="798">
      <c r="A798" s="62"/>
      <c r="B798" s="62"/>
      <c r="C798" s="71"/>
      <c r="D798" s="71"/>
      <c r="E798" s="71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</row>
    <row r="799">
      <c r="A799" s="62"/>
      <c r="B799" s="62"/>
      <c r="C799" s="71"/>
      <c r="D799" s="71"/>
      <c r="E799" s="71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</row>
    <row r="800">
      <c r="A800" s="62"/>
      <c r="B800" s="62"/>
      <c r="C800" s="71"/>
      <c r="D800" s="71"/>
      <c r="E800" s="71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</row>
    <row r="801">
      <c r="A801" s="62"/>
      <c r="B801" s="62"/>
      <c r="C801" s="71"/>
      <c r="D801" s="71"/>
      <c r="E801" s="71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</row>
    <row r="802">
      <c r="A802" s="62"/>
      <c r="B802" s="62"/>
      <c r="C802" s="71"/>
      <c r="D802" s="71"/>
      <c r="E802" s="71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</row>
    <row r="803">
      <c r="A803" s="62"/>
      <c r="B803" s="62"/>
      <c r="C803" s="71"/>
      <c r="D803" s="71"/>
      <c r="E803" s="71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</row>
    <row r="804">
      <c r="A804" s="62"/>
      <c r="B804" s="62"/>
      <c r="C804" s="71"/>
      <c r="D804" s="71"/>
      <c r="E804" s="71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</row>
    <row r="805">
      <c r="A805" s="62"/>
      <c r="B805" s="62"/>
      <c r="C805" s="71"/>
      <c r="D805" s="71"/>
      <c r="E805" s="71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</row>
    <row r="806">
      <c r="A806" s="62"/>
      <c r="B806" s="62"/>
      <c r="C806" s="71"/>
      <c r="D806" s="71"/>
      <c r="E806" s="71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</row>
    <row r="807">
      <c r="A807" s="62"/>
      <c r="B807" s="62"/>
      <c r="C807" s="71"/>
      <c r="D807" s="71"/>
      <c r="E807" s="71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</row>
    <row r="808">
      <c r="A808" s="62"/>
      <c r="B808" s="62"/>
      <c r="C808" s="71"/>
      <c r="D808" s="71"/>
      <c r="E808" s="71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</row>
    <row r="809">
      <c r="A809" s="62"/>
      <c r="B809" s="62"/>
      <c r="C809" s="71"/>
      <c r="D809" s="71"/>
      <c r="E809" s="71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</row>
    <row r="810">
      <c r="A810" s="62"/>
      <c r="B810" s="62"/>
      <c r="C810" s="71"/>
      <c r="D810" s="71"/>
      <c r="E810" s="71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</row>
    <row r="811">
      <c r="A811" s="62"/>
      <c r="B811" s="62"/>
      <c r="C811" s="71"/>
      <c r="D811" s="71"/>
      <c r="E811" s="71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</row>
    <row r="812">
      <c r="A812" s="62"/>
      <c r="B812" s="62"/>
      <c r="C812" s="71"/>
      <c r="D812" s="71"/>
      <c r="E812" s="71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</row>
    <row r="813">
      <c r="A813" s="62"/>
      <c r="B813" s="62"/>
      <c r="C813" s="71"/>
      <c r="D813" s="71"/>
      <c r="E813" s="71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</row>
    <row r="814">
      <c r="A814" s="62"/>
      <c r="B814" s="62"/>
      <c r="C814" s="71"/>
      <c r="D814" s="71"/>
      <c r="E814" s="71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</row>
    <row r="815">
      <c r="A815" s="62"/>
      <c r="B815" s="62"/>
      <c r="C815" s="71"/>
      <c r="D815" s="71"/>
      <c r="E815" s="71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</row>
    <row r="816">
      <c r="A816" s="62"/>
      <c r="B816" s="62"/>
      <c r="C816" s="71"/>
      <c r="D816" s="71"/>
      <c r="E816" s="71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</row>
    <row r="817">
      <c r="A817" s="62"/>
      <c r="B817" s="62"/>
      <c r="C817" s="71"/>
      <c r="D817" s="71"/>
      <c r="E817" s="71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</row>
    <row r="818">
      <c r="A818" s="62"/>
      <c r="B818" s="62"/>
      <c r="C818" s="71"/>
      <c r="D818" s="71"/>
      <c r="E818" s="71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</row>
    <row r="819">
      <c r="A819" s="62"/>
      <c r="B819" s="62"/>
      <c r="C819" s="71"/>
      <c r="D819" s="71"/>
      <c r="E819" s="71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</row>
    <row r="820">
      <c r="A820" s="62"/>
      <c r="B820" s="62"/>
      <c r="C820" s="71"/>
      <c r="D820" s="71"/>
      <c r="E820" s="71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</row>
    <row r="821">
      <c r="A821" s="62"/>
      <c r="B821" s="62"/>
      <c r="C821" s="71"/>
      <c r="D821" s="71"/>
      <c r="E821" s="71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</row>
    <row r="822">
      <c r="A822" s="62"/>
      <c r="B822" s="62"/>
      <c r="C822" s="71"/>
      <c r="D822" s="71"/>
      <c r="E822" s="71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</row>
    <row r="823">
      <c r="A823" s="62"/>
      <c r="B823" s="62"/>
      <c r="C823" s="71"/>
      <c r="D823" s="71"/>
      <c r="E823" s="71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</row>
    <row r="824">
      <c r="A824" s="62"/>
      <c r="B824" s="62"/>
      <c r="C824" s="71"/>
      <c r="D824" s="71"/>
      <c r="E824" s="71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</row>
    <row r="825">
      <c r="A825" s="62"/>
      <c r="B825" s="62"/>
      <c r="C825" s="71"/>
      <c r="D825" s="71"/>
      <c r="E825" s="71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</row>
    <row r="826">
      <c r="A826" s="62"/>
      <c r="B826" s="62"/>
      <c r="C826" s="71"/>
      <c r="D826" s="71"/>
      <c r="E826" s="71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</row>
    <row r="827">
      <c r="A827" s="62"/>
      <c r="B827" s="62"/>
      <c r="C827" s="71"/>
      <c r="D827" s="71"/>
      <c r="E827" s="71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</row>
    <row r="828">
      <c r="A828" s="62"/>
      <c r="B828" s="62"/>
      <c r="C828" s="71"/>
      <c r="D828" s="71"/>
      <c r="E828" s="71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</row>
    <row r="829">
      <c r="A829" s="62"/>
      <c r="B829" s="62"/>
      <c r="C829" s="71"/>
      <c r="D829" s="71"/>
      <c r="E829" s="71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</row>
    <row r="830">
      <c r="A830" s="62"/>
      <c r="B830" s="62"/>
      <c r="C830" s="71"/>
      <c r="D830" s="71"/>
      <c r="E830" s="71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</row>
    <row r="831">
      <c r="A831" s="62"/>
      <c r="B831" s="62"/>
      <c r="C831" s="71"/>
      <c r="D831" s="71"/>
      <c r="E831" s="71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</row>
    <row r="832">
      <c r="A832" s="62"/>
      <c r="B832" s="62"/>
      <c r="C832" s="71"/>
      <c r="D832" s="71"/>
      <c r="E832" s="71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</row>
    <row r="833">
      <c r="A833" s="62"/>
      <c r="B833" s="62"/>
      <c r="C833" s="71"/>
      <c r="D833" s="71"/>
      <c r="E833" s="71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</row>
    <row r="834">
      <c r="A834" s="62"/>
      <c r="B834" s="62"/>
      <c r="C834" s="71"/>
      <c r="D834" s="71"/>
      <c r="E834" s="71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</row>
    <row r="835">
      <c r="A835" s="62"/>
      <c r="B835" s="62"/>
      <c r="C835" s="71"/>
      <c r="D835" s="71"/>
      <c r="E835" s="71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</row>
    <row r="836">
      <c r="A836" s="62"/>
      <c r="B836" s="62"/>
      <c r="C836" s="71"/>
      <c r="D836" s="71"/>
      <c r="E836" s="71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</row>
    <row r="837">
      <c r="A837" s="62"/>
      <c r="B837" s="62"/>
      <c r="C837" s="71"/>
      <c r="D837" s="71"/>
      <c r="E837" s="71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</row>
    <row r="838">
      <c r="A838" s="62"/>
      <c r="B838" s="62"/>
      <c r="C838" s="71"/>
      <c r="D838" s="71"/>
      <c r="E838" s="71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</row>
    <row r="839">
      <c r="A839" s="62"/>
      <c r="B839" s="62"/>
      <c r="C839" s="71"/>
      <c r="D839" s="71"/>
      <c r="E839" s="71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</row>
    <row r="840">
      <c r="A840" s="62"/>
      <c r="B840" s="62"/>
      <c r="C840" s="71"/>
      <c r="D840" s="71"/>
      <c r="E840" s="71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</row>
    <row r="841">
      <c r="A841" s="62"/>
      <c r="B841" s="62"/>
      <c r="C841" s="71"/>
      <c r="D841" s="71"/>
      <c r="E841" s="71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</row>
    <row r="842">
      <c r="A842" s="62"/>
      <c r="B842" s="62"/>
      <c r="C842" s="71"/>
      <c r="D842" s="71"/>
      <c r="E842" s="71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</row>
    <row r="843">
      <c r="A843" s="62"/>
      <c r="B843" s="62"/>
      <c r="C843" s="71"/>
      <c r="D843" s="71"/>
      <c r="E843" s="71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</row>
    <row r="844">
      <c r="A844" s="62"/>
      <c r="B844" s="62"/>
      <c r="C844" s="71"/>
      <c r="D844" s="71"/>
      <c r="E844" s="71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</row>
    <row r="845">
      <c r="A845" s="62"/>
      <c r="B845" s="62"/>
      <c r="C845" s="71"/>
      <c r="D845" s="71"/>
      <c r="E845" s="71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</row>
    <row r="846">
      <c r="A846" s="62"/>
      <c r="B846" s="62"/>
      <c r="C846" s="71"/>
      <c r="D846" s="71"/>
      <c r="E846" s="71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</row>
    <row r="847">
      <c r="A847" s="62"/>
      <c r="B847" s="62"/>
      <c r="C847" s="71"/>
      <c r="D847" s="71"/>
      <c r="E847" s="71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</row>
    <row r="848">
      <c r="A848" s="62"/>
      <c r="B848" s="62"/>
      <c r="C848" s="71"/>
      <c r="D848" s="71"/>
      <c r="E848" s="71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</row>
    <row r="849">
      <c r="A849" s="62"/>
      <c r="B849" s="62"/>
      <c r="C849" s="71"/>
      <c r="D849" s="71"/>
      <c r="E849" s="71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</row>
    <row r="850">
      <c r="A850" s="62"/>
      <c r="B850" s="62"/>
      <c r="C850" s="71"/>
      <c r="D850" s="71"/>
      <c r="E850" s="71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</row>
    <row r="851">
      <c r="A851" s="62"/>
      <c r="B851" s="62"/>
      <c r="C851" s="71"/>
      <c r="D851" s="71"/>
      <c r="E851" s="71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</row>
    <row r="852">
      <c r="A852" s="62"/>
      <c r="B852" s="62"/>
      <c r="C852" s="71"/>
      <c r="D852" s="71"/>
      <c r="E852" s="71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</row>
    <row r="853">
      <c r="A853" s="62"/>
      <c r="B853" s="62"/>
      <c r="C853" s="71"/>
      <c r="D853" s="71"/>
      <c r="E853" s="71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</row>
    <row r="854">
      <c r="A854" s="62"/>
      <c r="B854" s="62"/>
      <c r="C854" s="71"/>
      <c r="D854" s="71"/>
      <c r="E854" s="71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</row>
    <row r="855">
      <c r="A855" s="62"/>
      <c r="B855" s="62"/>
      <c r="C855" s="71"/>
      <c r="D855" s="71"/>
      <c r="E855" s="71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</row>
    <row r="856">
      <c r="A856" s="62"/>
      <c r="B856" s="62"/>
      <c r="C856" s="71"/>
      <c r="D856" s="71"/>
      <c r="E856" s="71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</row>
    <row r="857">
      <c r="A857" s="62"/>
      <c r="B857" s="62"/>
      <c r="C857" s="71"/>
      <c r="D857" s="71"/>
      <c r="E857" s="71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</row>
    <row r="858">
      <c r="A858" s="62"/>
      <c r="B858" s="62"/>
      <c r="C858" s="71"/>
      <c r="D858" s="71"/>
      <c r="E858" s="71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</row>
    <row r="859">
      <c r="A859" s="62"/>
      <c r="B859" s="62"/>
      <c r="C859" s="71"/>
      <c r="D859" s="71"/>
      <c r="E859" s="71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</row>
    <row r="860">
      <c r="A860" s="62"/>
      <c r="B860" s="62"/>
      <c r="C860" s="71"/>
      <c r="D860" s="71"/>
      <c r="E860" s="71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</row>
    <row r="861">
      <c r="A861" s="62"/>
      <c r="B861" s="62"/>
      <c r="C861" s="71"/>
      <c r="D861" s="71"/>
      <c r="E861" s="71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</row>
    <row r="862">
      <c r="A862" s="62"/>
      <c r="B862" s="62"/>
      <c r="C862" s="71"/>
      <c r="D862" s="71"/>
      <c r="E862" s="71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</row>
    <row r="863">
      <c r="A863" s="62"/>
      <c r="B863" s="62"/>
      <c r="C863" s="71"/>
      <c r="D863" s="71"/>
      <c r="E863" s="71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</row>
    <row r="864">
      <c r="A864" s="62"/>
      <c r="B864" s="62"/>
      <c r="C864" s="71"/>
      <c r="D864" s="71"/>
      <c r="E864" s="71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</row>
    <row r="865">
      <c r="A865" s="62"/>
      <c r="B865" s="62"/>
      <c r="C865" s="71"/>
      <c r="D865" s="71"/>
      <c r="E865" s="71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</row>
    <row r="866">
      <c r="A866" s="62"/>
      <c r="B866" s="62"/>
      <c r="C866" s="71"/>
      <c r="D866" s="71"/>
      <c r="E866" s="71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</row>
    <row r="867">
      <c r="A867" s="62"/>
      <c r="B867" s="62"/>
      <c r="C867" s="71"/>
      <c r="D867" s="71"/>
      <c r="E867" s="71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</row>
    <row r="868">
      <c r="A868" s="62"/>
      <c r="B868" s="62"/>
      <c r="C868" s="71"/>
      <c r="D868" s="71"/>
      <c r="E868" s="71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</row>
    <row r="869">
      <c r="A869" s="62"/>
      <c r="B869" s="62"/>
      <c r="C869" s="71"/>
      <c r="D869" s="71"/>
      <c r="E869" s="71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</row>
    <row r="870">
      <c r="A870" s="62"/>
      <c r="B870" s="62"/>
      <c r="C870" s="71"/>
      <c r="D870" s="71"/>
      <c r="E870" s="71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</row>
    <row r="871">
      <c r="A871" s="62"/>
      <c r="B871" s="62"/>
      <c r="C871" s="71"/>
      <c r="D871" s="71"/>
      <c r="E871" s="71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</row>
    <row r="872">
      <c r="A872" s="62"/>
      <c r="B872" s="62"/>
      <c r="C872" s="71"/>
      <c r="D872" s="71"/>
      <c r="E872" s="71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</row>
    <row r="873">
      <c r="A873" s="62"/>
      <c r="B873" s="62"/>
      <c r="C873" s="71"/>
      <c r="D873" s="71"/>
      <c r="E873" s="71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</row>
    <row r="874">
      <c r="A874" s="62"/>
      <c r="B874" s="62"/>
      <c r="C874" s="71"/>
      <c r="D874" s="71"/>
      <c r="E874" s="71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</row>
    <row r="875">
      <c r="A875" s="62"/>
      <c r="B875" s="62"/>
      <c r="C875" s="71"/>
      <c r="D875" s="71"/>
      <c r="E875" s="71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</row>
    <row r="876">
      <c r="A876" s="62"/>
      <c r="B876" s="62"/>
      <c r="C876" s="71"/>
      <c r="D876" s="71"/>
      <c r="E876" s="71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</row>
    <row r="877">
      <c r="A877" s="62"/>
      <c r="B877" s="62"/>
      <c r="C877" s="71"/>
      <c r="D877" s="71"/>
      <c r="E877" s="71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</row>
    <row r="878">
      <c r="A878" s="62"/>
      <c r="B878" s="62"/>
      <c r="C878" s="71"/>
      <c r="D878" s="71"/>
      <c r="E878" s="71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</row>
    <row r="879">
      <c r="A879" s="62"/>
      <c r="B879" s="62"/>
      <c r="C879" s="71"/>
      <c r="D879" s="71"/>
      <c r="E879" s="71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</row>
    <row r="880">
      <c r="A880" s="62"/>
      <c r="B880" s="62"/>
      <c r="C880" s="71"/>
      <c r="D880" s="71"/>
      <c r="E880" s="71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</row>
    <row r="881">
      <c r="A881" s="62"/>
      <c r="B881" s="62"/>
      <c r="C881" s="71"/>
      <c r="D881" s="71"/>
      <c r="E881" s="71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</row>
    <row r="882">
      <c r="A882" s="62"/>
      <c r="B882" s="62"/>
      <c r="C882" s="71"/>
      <c r="D882" s="71"/>
      <c r="E882" s="71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</row>
    <row r="883">
      <c r="A883" s="62"/>
      <c r="B883" s="62"/>
      <c r="C883" s="71"/>
      <c r="D883" s="71"/>
      <c r="E883" s="71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</row>
    <row r="884">
      <c r="A884" s="62"/>
      <c r="B884" s="62"/>
      <c r="C884" s="71"/>
      <c r="D884" s="71"/>
      <c r="E884" s="71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</row>
    <row r="885">
      <c r="A885" s="62"/>
      <c r="B885" s="62"/>
      <c r="C885" s="71"/>
      <c r="D885" s="71"/>
      <c r="E885" s="71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</row>
    <row r="886">
      <c r="A886" s="62"/>
      <c r="B886" s="62"/>
      <c r="C886" s="71"/>
      <c r="D886" s="71"/>
      <c r="E886" s="71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</row>
    <row r="887">
      <c r="A887" s="62"/>
      <c r="B887" s="62"/>
      <c r="C887" s="71"/>
      <c r="D887" s="71"/>
      <c r="E887" s="71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</row>
    <row r="888">
      <c r="A888" s="62"/>
      <c r="B888" s="62"/>
      <c r="C888" s="71"/>
      <c r="D888" s="71"/>
      <c r="E888" s="71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</row>
    <row r="889">
      <c r="A889" s="62"/>
      <c r="B889" s="62"/>
      <c r="C889" s="71"/>
      <c r="D889" s="71"/>
      <c r="E889" s="71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</row>
    <row r="890">
      <c r="A890" s="62"/>
      <c r="B890" s="62"/>
      <c r="C890" s="71"/>
      <c r="D890" s="71"/>
      <c r="E890" s="71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</row>
    <row r="891">
      <c r="A891" s="62"/>
      <c r="B891" s="62"/>
      <c r="C891" s="71"/>
      <c r="D891" s="71"/>
      <c r="E891" s="71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</row>
    <row r="892">
      <c r="A892" s="62"/>
      <c r="B892" s="62"/>
      <c r="C892" s="71"/>
      <c r="D892" s="71"/>
      <c r="E892" s="71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</row>
    <row r="893">
      <c r="A893" s="62"/>
      <c r="B893" s="62"/>
      <c r="C893" s="71"/>
      <c r="D893" s="71"/>
      <c r="E893" s="71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</row>
    <row r="894">
      <c r="A894" s="62"/>
      <c r="B894" s="62"/>
      <c r="C894" s="71"/>
      <c r="D894" s="71"/>
      <c r="E894" s="71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</row>
    <row r="895">
      <c r="A895" s="62"/>
      <c r="B895" s="62"/>
      <c r="C895" s="71"/>
      <c r="D895" s="71"/>
      <c r="E895" s="71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</row>
    <row r="896">
      <c r="A896" s="62"/>
      <c r="B896" s="62"/>
      <c r="C896" s="71"/>
      <c r="D896" s="71"/>
      <c r="E896" s="71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</row>
    <row r="897">
      <c r="A897" s="62"/>
      <c r="B897" s="62"/>
      <c r="C897" s="71"/>
      <c r="D897" s="71"/>
      <c r="E897" s="71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</row>
    <row r="898">
      <c r="A898" s="62"/>
      <c r="B898" s="62"/>
      <c r="C898" s="71"/>
      <c r="D898" s="71"/>
      <c r="E898" s="71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</row>
    <row r="899">
      <c r="A899" s="62"/>
      <c r="B899" s="62"/>
      <c r="C899" s="71"/>
      <c r="D899" s="71"/>
      <c r="E899" s="71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</row>
    <row r="900">
      <c r="A900" s="62"/>
      <c r="B900" s="62"/>
      <c r="C900" s="71"/>
      <c r="D900" s="71"/>
      <c r="E900" s="71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</row>
    <row r="901">
      <c r="A901" s="62"/>
      <c r="B901" s="62"/>
      <c r="C901" s="71"/>
      <c r="D901" s="71"/>
      <c r="E901" s="71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</row>
    <row r="902">
      <c r="A902" s="62"/>
      <c r="B902" s="62"/>
      <c r="C902" s="71"/>
      <c r="D902" s="71"/>
      <c r="E902" s="71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</row>
    <row r="903">
      <c r="A903" s="62"/>
      <c r="B903" s="62"/>
      <c r="C903" s="71"/>
      <c r="D903" s="71"/>
      <c r="E903" s="71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</row>
    <row r="904">
      <c r="A904" s="62"/>
      <c r="B904" s="62"/>
      <c r="C904" s="71"/>
      <c r="D904" s="71"/>
      <c r="E904" s="71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</row>
    <row r="905">
      <c r="A905" s="62"/>
      <c r="B905" s="62"/>
      <c r="C905" s="71"/>
      <c r="D905" s="71"/>
      <c r="E905" s="71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</row>
    <row r="906">
      <c r="A906" s="62"/>
      <c r="B906" s="62"/>
      <c r="C906" s="71"/>
      <c r="D906" s="71"/>
      <c r="E906" s="71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</row>
    <row r="907">
      <c r="A907" s="62"/>
      <c r="B907" s="62"/>
      <c r="C907" s="71"/>
      <c r="D907" s="71"/>
      <c r="E907" s="71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</row>
    <row r="908">
      <c r="A908" s="62"/>
      <c r="B908" s="62"/>
      <c r="C908" s="71"/>
      <c r="D908" s="71"/>
      <c r="E908" s="71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</row>
    <row r="909">
      <c r="A909" s="62"/>
      <c r="B909" s="62"/>
      <c r="C909" s="71"/>
      <c r="D909" s="71"/>
      <c r="E909" s="71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</row>
    <row r="910">
      <c r="A910" s="62"/>
      <c r="B910" s="62"/>
      <c r="C910" s="71"/>
      <c r="D910" s="71"/>
      <c r="E910" s="71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</row>
    <row r="911">
      <c r="A911" s="62"/>
      <c r="B911" s="62"/>
      <c r="C911" s="71"/>
      <c r="D911" s="71"/>
      <c r="E911" s="71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</row>
    <row r="912">
      <c r="A912" s="62"/>
      <c r="B912" s="62"/>
      <c r="C912" s="71"/>
      <c r="D912" s="71"/>
      <c r="E912" s="71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</row>
    <row r="913">
      <c r="A913" s="62"/>
      <c r="B913" s="62"/>
      <c r="C913" s="71"/>
      <c r="D913" s="71"/>
      <c r="E913" s="71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</row>
    <row r="914">
      <c r="A914" s="62"/>
      <c r="B914" s="62"/>
      <c r="C914" s="71"/>
      <c r="D914" s="71"/>
      <c r="E914" s="71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</row>
    <row r="915">
      <c r="A915" s="62"/>
      <c r="B915" s="62"/>
      <c r="C915" s="71"/>
      <c r="D915" s="71"/>
      <c r="E915" s="71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</row>
    <row r="916">
      <c r="A916" s="62"/>
      <c r="B916" s="62"/>
      <c r="C916" s="71"/>
      <c r="D916" s="71"/>
      <c r="E916" s="71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</row>
    <row r="917">
      <c r="A917" s="62"/>
      <c r="B917" s="62"/>
      <c r="C917" s="71"/>
      <c r="D917" s="71"/>
      <c r="E917" s="71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</row>
    <row r="918">
      <c r="A918" s="62"/>
      <c r="B918" s="62"/>
      <c r="C918" s="71"/>
      <c r="D918" s="71"/>
      <c r="E918" s="71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</row>
    <row r="919">
      <c r="A919" s="62"/>
      <c r="B919" s="62"/>
      <c r="C919" s="71"/>
      <c r="D919" s="71"/>
      <c r="E919" s="71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</row>
    <row r="920">
      <c r="A920" s="62"/>
      <c r="B920" s="62"/>
      <c r="C920" s="71"/>
      <c r="D920" s="71"/>
      <c r="E920" s="71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</row>
    <row r="921">
      <c r="A921" s="62"/>
      <c r="B921" s="62"/>
      <c r="C921" s="71"/>
      <c r="D921" s="71"/>
      <c r="E921" s="71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</row>
    <row r="922">
      <c r="A922" s="62"/>
      <c r="B922" s="62"/>
      <c r="C922" s="71"/>
      <c r="D922" s="71"/>
      <c r="E922" s="71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</row>
    <row r="923">
      <c r="A923" s="62"/>
      <c r="B923" s="62"/>
      <c r="C923" s="71"/>
      <c r="D923" s="71"/>
      <c r="E923" s="71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</row>
    <row r="924">
      <c r="A924" s="62"/>
      <c r="B924" s="62"/>
      <c r="C924" s="71"/>
      <c r="D924" s="71"/>
      <c r="E924" s="71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</row>
    <row r="925">
      <c r="A925" s="62"/>
      <c r="B925" s="62"/>
      <c r="C925" s="71"/>
      <c r="D925" s="71"/>
      <c r="E925" s="71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</row>
    <row r="926">
      <c r="A926" s="62"/>
      <c r="B926" s="62"/>
      <c r="C926" s="71"/>
      <c r="D926" s="71"/>
      <c r="E926" s="71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</row>
    <row r="927">
      <c r="A927" s="62"/>
      <c r="B927" s="62"/>
      <c r="C927" s="71"/>
      <c r="D927" s="71"/>
      <c r="E927" s="71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</row>
    <row r="928">
      <c r="A928" s="62"/>
      <c r="B928" s="62"/>
      <c r="C928" s="71"/>
      <c r="D928" s="71"/>
      <c r="E928" s="71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</row>
    <row r="929">
      <c r="A929" s="62"/>
      <c r="B929" s="62"/>
      <c r="C929" s="71"/>
      <c r="D929" s="71"/>
      <c r="E929" s="71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</row>
    <row r="930">
      <c r="A930" s="62"/>
      <c r="B930" s="62"/>
      <c r="C930" s="71"/>
      <c r="D930" s="71"/>
      <c r="E930" s="71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</row>
    <row r="931">
      <c r="A931" s="62"/>
      <c r="B931" s="62"/>
      <c r="C931" s="71"/>
      <c r="D931" s="71"/>
      <c r="E931" s="71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</row>
    <row r="932">
      <c r="A932" s="62"/>
      <c r="B932" s="62"/>
      <c r="C932" s="71"/>
      <c r="D932" s="71"/>
      <c r="E932" s="71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</row>
    <row r="933">
      <c r="A933" s="62"/>
      <c r="B933" s="62"/>
      <c r="C933" s="71"/>
      <c r="D933" s="71"/>
      <c r="E933" s="71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</row>
    <row r="934">
      <c r="A934" s="62"/>
      <c r="B934" s="62"/>
      <c r="C934" s="71"/>
      <c r="D934" s="71"/>
      <c r="E934" s="71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</row>
    <row r="935">
      <c r="A935" s="62"/>
      <c r="B935" s="62"/>
      <c r="C935" s="71"/>
      <c r="D935" s="71"/>
      <c r="E935" s="71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</row>
    <row r="936">
      <c r="A936" s="62"/>
      <c r="B936" s="62"/>
      <c r="C936" s="71"/>
      <c r="D936" s="71"/>
      <c r="E936" s="71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</row>
    <row r="937">
      <c r="A937" s="62"/>
      <c r="B937" s="62"/>
      <c r="C937" s="71"/>
      <c r="D937" s="71"/>
      <c r="E937" s="71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</row>
    <row r="938">
      <c r="A938" s="62"/>
      <c r="B938" s="62"/>
      <c r="C938" s="71"/>
      <c r="D938" s="71"/>
      <c r="E938" s="71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</row>
    <row r="939">
      <c r="A939" s="62"/>
      <c r="B939" s="62"/>
      <c r="C939" s="71"/>
      <c r="D939" s="71"/>
      <c r="E939" s="71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</row>
    <row r="940">
      <c r="A940" s="62"/>
      <c r="B940" s="62"/>
      <c r="C940" s="71"/>
      <c r="D940" s="71"/>
      <c r="E940" s="71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</row>
    <row r="941">
      <c r="A941" s="62"/>
      <c r="B941" s="62"/>
      <c r="C941" s="71"/>
      <c r="D941" s="71"/>
      <c r="E941" s="71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</row>
    <row r="942">
      <c r="A942" s="62"/>
      <c r="B942" s="62"/>
      <c r="C942" s="71"/>
      <c r="D942" s="71"/>
      <c r="E942" s="71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</row>
    <row r="943">
      <c r="A943" s="62"/>
      <c r="B943" s="62"/>
      <c r="C943" s="71"/>
      <c r="D943" s="71"/>
      <c r="E943" s="71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</row>
    <row r="944">
      <c r="A944" s="62"/>
      <c r="B944" s="62"/>
      <c r="C944" s="71"/>
      <c r="D944" s="71"/>
      <c r="E944" s="71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</row>
    <row r="945">
      <c r="A945" s="62"/>
      <c r="B945" s="62"/>
      <c r="C945" s="71"/>
      <c r="D945" s="71"/>
      <c r="E945" s="71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</row>
    <row r="946">
      <c r="A946" s="62"/>
      <c r="B946" s="62"/>
      <c r="C946" s="71"/>
      <c r="D946" s="71"/>
      <c r="E946" s="71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</row>
    <row r="947">
      <c r="A947" s="62"/>
      <c r="B947" s="62"/>
      <c r="C947" s="71"/>
      <c r="D947" s="71"/>
      <c r="E947" s="71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</row>
    <row r="948">
      <c r="A948" s="62"/>
      <c r="B948" s="62"/>
      <c r="C948" s="71"/>
      <c r="D948" s="71"/>
      <c r="E948" s="71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</row>
    <row r="949">
      <c r="A949" s="62"/>
      <c r="B949" s="62"/>
      <c r="C949" s="71"/>
      <c r="D949" s="71"/>
      <c r="E949" s="71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</row>
    <row r="950">
      <c r="A950" s="62"/>
      <c r="B950" s="62"/>
      <c r="C950" s="71"/>
      <c r="D950" s="71"/>
      <c r="E950" s="71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</row>
    <row r="951">
      <c r="A951" s="62"/>
      <c r="B951" s="62"/>
      <c r="C951" s="71"/>
      <c r="D951" s="71"/>
      <c r="E951" s="71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</row>
    <row r="952">
      <c r="A952" s="62"/>
      <c r="B952" s="62"/>
      <c r="C952" s="71"/>
      <c r="D952" s="71"/>
      <c r="E952" s="71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</row>
    <row r="953">
      <c r="A953" s="62"/>
      <c r="B953" s="62"/>
      <c r="C953" s="71"/>
      <c r="D953" s="71"/>
      <c r="E953" s="71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</row>
    <row r="954">
      <c r="A954" s="62"/>
      <c r="B954" s="62"/>
      <c r="C954" s="71"/>
      <c r="D954" s="71"/>
      <c r="E954" s="71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</row>
    <row r="955">
      <c r="A955" s="62"/>
      <c r="B955" s="62"/>
      <c r="C955" s="71"/>
      <c r="D955" s="71"/>
      <c r="E955" s="71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</row>
    <row r="956">
      <c r="A956" s="62"/>
      <c r="B956" s="62"/>
      <c r="C956" s="71"/>
      <c r="D956" s="71"/>
      <c r="E956" s="71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</row>
    <row r="957">
      <c r="A957" s="62"/>
      <c r="B957" s="62"/>
      <c r="C957" s="71"/>
      <c r="D957" s="71"/>
      <c r="E957" s="71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</row>
    <row r="958">
      <c r="A958" s="62"/>
      <c r="B958" s="62"/>
      <c r="C958" s="71"/>
      <c r="D958" s="71"/>
      <c r="E958" s="71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</row>
    <row r="959">
      <c r="A959" s="62"/>
      <c r="B959" s="62"/>
      <c r="C959" s="71"/>
      <c r="D959" s="71"/>
      <c r="E959" s="71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</row>
    <row r="960">
      <c r="A960" s="62"/>
      <c r="B960" s="62"/>
      <c r="C960" s="71"/>
      <c r="D960" s="71"/>
      <c r="E960" s="71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</row>
    <row r="961">
      <c r="A961" s="62"/>
      <c r="B961" s="62"/>
      <c r="C961" s="71"/>
      <c r="D961" s="71"/>
      <c r="E961" s="71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</row>
    <row r="962">
      <c r="A962" s="62"/>
      <c r="B962" s="62"/>
      <c r="C962" s="71"/>
      <c r="D962" s="71"/>
      <c r="E962" s="71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</row>
    <row r="963">
      <c r="A963" s="62"/>
      <c r="B963" s="62"/>
      <c r="C963" s="71"/>
      <c r="D963" s="71"/>
      <c r="E963" s="71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</row>
    <row r="964">
      <c r="A964" s="62"/>
      <c r="B964" s="62"/>
      <c r="C964" s="71"/>
      <c r="D964" s="71"/>
      <c r="E964" s="71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</row>
    <row r="965">
      <c r="A965" s="62"/>
      <c r="B965" s="62"/>
      <c r="C965" s="71"/>
      <c r="D965" s="71"/>
      <c r="E965" s="71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</row>
    <row r="966">
      <c r="A966" s="62"/>
      <c r="B966" s="62"/>
      <c r="C966" s="71"/>
      <c r="D966" s="71"/>
      <c r="E966" s="71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</row>
    <row r="967">
      <c r="A967" s="62"/>
      <c r="B967" s="62"/>
      <c r="C967" s="71"/>
      <c r="D967" s="71"/>
      <c r="E967" s="71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</row>
    <row r="968">
      <c r="A968" s="62"/>
      <c r="B968" s="62"/>
      <c r="C968" s="71"/>
      <c r="D968" s="71"/>
      <c r="E968" s="71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</row>
    <row r="969">
      <c r="A969" s="62"/>
      <c r="B969" s="62"/>
      <c r="C969" s="71"/>
      <c r="D969" s="71"/>
      <c r="E969" s="71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</row>
    <row r="970">
      <c r="A970" s="62"/>
      <c r="B970" s="62"/>
      <c r="C970" s="71"/>
      <c r="D970" s="71"/>
      <c r="E970" s="71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</row>
    <row r="971">
      <c r="A971" s="62"/>
      <c r="B971" s="62"/>
      <c r="C971" s="71"/>
      <c r="D971" s="71"/>
      <c r="E971" s="71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</row>
    <row r="972">
      <c r="A972" s="62"/>
      <c r="B972" s="62"/>
      <c r="C972" s="71"/>
      <c r="D972" s="71"/>
      <c r="E972" s="71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</row>
    <row r="973">
      <c r="A973" s="62"/>
      <c r="B973" s="62"/>
      <c r="C973" s="71"/>
      <c r="D973" s="71"/>
      <c r="E973" s="71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</row>
    <row r="974">
      <c r="A974" s="62"/>
      <c r="B974" s="62"/>
      <c r="C974" s="71"/>
      <c r="D974" s="71"/>
      <c r="E974" s="71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</row>
    <row r="975">
      <c r="A975" s="62"/>
      <c r="B975" s="62"/>
      <c r="C975" s="71"/>
      <c r="D975" s="71"/>
      <c r="E975" s="71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</row>
    <row r="976">
      <c r="A976" s="62"/>
      <c r="B976" s="62"/>
      <c r="C976" s="71"/>
      <c r="D976" s="71"/>
      <c r="E976" s="71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</row>
    <row r="977">
      <c r="A977" s="62"/>
      <c r="B977" s="62"/>
      <c r="C977" s="71"/>
      <c r="D977" s="71"/>
      <c r="E977" s="71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</row>
    <row r="978">
      <c r="A978" s="62"/>
      <c r="B978" s="62"/>
      <c r="C978" s="71"/>
      <c r="D978" s="71"/>
      <c r="E978" s="71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</row>
    <row r="979">
      <c r="A979" s="62"/>
      <c r="B979" s="62"/>
      <c r="C979" s="71"/>
      <c r="D979" s="71"/>
      <c r="E979" s="71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</row>
    <row r="980">
      <c r="A980" s="62"/>
      <c r="B980" s="62"/>
      <c r="C980" s="71"/>
      <c r="D980" s="71"/>
      <c r="E980" s="71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</row>
    <row r="981">
      <c r="A981" s="62"/>
      <c r="B981" s="62"/>
      <c r="C981" s="71"/>
      <c r="D981" s="71"/>
      <c r="E981" s="71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</row>
    <row r="982">
      <c r="A982" s="62"/>
      <c r="B982" s="62"/>
      <c r="C982" s="71"/>
      <c r="D982" s="71"/>
      <c r="E982" s="71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</row>
    <row r="983">
      <c r="A983" s="62"/>
      <c r="B983" s="62"/>
      <c r="C983" s="71"/>
      <c r="D983" s="71"/>
      <c r="E983" s="71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</row>
    <row r="984">
      <c r="A984" s="62"/>
      <c r="B984" s="62"/>
      <c r="C984" s="71"/>
      <c r="D984" s="71"/>
      <c r="E984" s="71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</row>
    <row r="985">
      <c r="A985" s="62"/>
      <c r="B985" s="62"/>
      <c r="C985" s="71"/>
      <c r="D985" s="71"/>
      <c r="E985" s="71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</row>
    <row r="986">
      <c r="A986" s="62"/>
      <c r="B986" s="62"/>
      <c r="C986" s="71"/>
      <c r="D986" s="71"/>
      <c r="E986" s="71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</row>
    <row r="987">
      <c r="A987" s="62"/>
      <c r="B987" s="62"/>
      <c r="C987" s="71"/>
      <c r="D987" s="71"/>
      <c r="E987" s="71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</row>
    <row r="988">
      <c r="A988" s="62"/>
      <c r="B988" s="62"/>
      <c r="C988" s="71"/>
      <c r="D988" s="71"/>
      <c r="E988" s="71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</row>
    <row r="989">
      <c r="A989" s="62"/>
      <c r="B989" s="62"/>
      <c r="C989" s="71"/>
      <c r="D989" s="71"/>
      <c r="E989" s="71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</row>
    <row r="990">
      <c r="A990" s="62"/>
      <c r="B990" s="62"/>
      <c r="C990" s="71"/>
      <c r="D990" s="71"/>
      <c r="E990" s="71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</row>
    <row r="991">
      <c r="A991" s="62"/>
      <c r="B991" s="62"/>
      <c r="C991" s="71"/>
      <c r="D991" s="71"/>
      <c r="E991" s="71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</row>
    <row r="992">
      <c r="A992" s="62"/>
      <c r="B992" s="62"/>
      <c r="C992" s="71"/>
      <c r="D992" s="71"/>
      <c r="E992" s="71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</row>
    <row r="993">
      <c r="A993" s="62"/>
      <c r="B993" s="62"/>
      <c r="C993" s="71"/>
      <c r="D993" s="71"/>
      <c r="E993" s="71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</row>
    <row r="994">
      <c r="A994" s="62"/>
      <c r="B994" s="62"/>
      <c r="C994" s="71"/>
      <c r="D994" s="71"/>
      <c r="E994" s="71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</row>
    <row r="995">
      <c r="A995" s="62"/>
      <c r="B995" s="62"/>
      <c r="C995" s="71"/>
      <c r="D995" s="71"/>
      <c r="E995" s="71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</row>
    <row r="996">
      <c r="A996" s="62"/>
      <c r="B996" s="62"/>
      <c r="C996" s="71"/>
      <c r="D996" s="71"/>
      <c r="E996" s="71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</row>
    <row r="997">
      <c r="A997" s="62"/>
      <c r="B997" s="62"/>
      <c r="C997" s="71"/>
      <c r="D997" s="71"/>
      <c r="E997" s="71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</row>
    <row r="998">
      <c r="A998" s="62"/>
      <c r="B998" s="62"/>
      <c r="C998" s="71"/>
      <c r="D998" s="71"/>
      <c r="E998" s="71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</row>
    <row r="999">
      <c r="A999" s="62"/>
      <c r="B999" s="62"/>
      <c r="C999" s="71"/>
      <c r="D999" s="71"/>
      <c r="E999" s="71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</row>
    <row r="1000">
      <c r="A1000" s="62"/>
      <c r="B1000" s="62"/>
      <c r="C1000" s="71"/>
      <c r="D1000" s="71"/>
      <c r="E1000" s="71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</row>
    <row r="1001">
      <c r="A1001" s="62"/>
      <c r="B1001" s="62"/>
      <c r="C1001" s="71"/>
      <c r="D1001" s="71"/>
      <c r="E1001" s="71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</row>
    <row r="1002">
      <c r="A1002" s="62"/>
      <c r="B1002" s="62"/>
      <c r="C1002" s="71"/>
      <c r="D1002" s="71"/>
      <c r="E1002" s="71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</row>
    <row r="1003">
      <c r="A1003" s="62"/>
      <c r="B1003" s="62"/>
      <c r="C1003" s="71"/>
      <c r="D1003" s="71"/>
      <c r="E1003" s="71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</row>
    <row r="1004">
      <c r="A1004" s="62"/>
      <c r="B1004" s="62"/>
      <c r="C1004" s="71"/>
      <c r="D1004" s="71"/>
      <c r="E1004" s="71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</row>
    <row r="1005">
      <c r="A1005" s="62"/>
      <c r="B1005" s="62"/>
      <c r="C1005" s="71"/>
      <c r="D1005" s="71"/>
      <c r="E1005" s="71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</row>
    <row r="1006">
      <c r="A1006" s="62"/>
      <c r="B1006" s="62"/>
      <c r="C1006" s="71"/>
      <c r="D1006" s="71"/>
      <c r="E1006" s="71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</row>
    <row r="1007">
      <c r="A1007" s="62"/>
      <c r="B1007" s="62"/>
      <c r="C1007" s="71"/>
      <c r="D1007" s="71"/>
      <c r="E1007" s="71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</row>
    <row r="1008">
      <c r="A1008" s="62"/>
      <c r="B1008" s="62"/>
      <c r="C1008" s="71"/>
      <c r="D1008" s="71"/>
      <c r="E1008" s="71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</row>
    <row r="1009">
      <c r="A1009" s="62"/>
      <c r="B1009" s="62"/>
      <c r="C1009" s="71"/>
      <c r="D1009" s="71"/>
      <c r="E1009" s="71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</row>
  </sheetData>
  <mergeCells count="17">
    <mergeCell ref="B2:H2"/>
    <mergeCell ref="B4:B5"/>
    <mergeCell ref="C4:C5"/>
    <mergeCell ref="D4:E4"/>
    <mergeCell ref="F4:H4"/>
    <mergeCell ref="B20:H20"/>
    <mergeCell ref="F25:G25"/>
    <mergeCell ref="C38:C39"/>
    <mergeCell ref="D38:E38"/>
    <mergeCell ref="F27:G27"/>
    <mergeCell ref="F29:G29"/>
    <mergeCell ref="F31:H31"/>
    <mergeCell ref="F32:G32"/>
    <mergeCell ref="F33:G33"/>
    <mergeCell ref="F34:G34"/>
    <mergeCell ref="B38:B39"/>
    <mergeCell ref="F38:H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13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4.88"/>
    <col customWidth="1" min="3" max="3" width="22.88"/>
    <col customWidth="1" min="6" max="6" width="12.0"/>
    <col customWidth="1" min="7" max="7" width="14.88"/>
    <col customWidth="1" min="8" max="8" width="11.0"/>
    <col customWidth="1" min="9" max="9" width="3.25"/>
    <col customWidth="1" min="10" max="10" width="6.13"/>
  </cols>
  <sheetData>
    <row r="1">
      <c r="A1" s="294"/>
      <c r="B1" s="295"/>
      <c r="C1" s="296"/>
      <c r="D1" s="295"/>
      <c r="E1" s="295"/>
      <c r="F1" s="295"/>
      <c r="G1" s="295"/>
      <c r="H1" s="295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</row>
    <row r="2">
      <c r="A2" s="11"/>
      <c r="B2" s="14" t="s">
        <v>14</v>
      </c>
      <c r="C2" s="15"/>
      <c r="D2" s="15"/>
      <c r="E2" s="15"/>
      <c r="F2" s="15"/>
      <c r="G2" s="15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6.75" customHeight="1">
      <c r="A3" s="11"/>
      <c r="B3" s="11"/>
      <c r="C3" s="12"/>
      <c r="D3" s="13"/>
      <c r="E3" s="13"/>
      <c r="F3" s="13"/>
      <c r="G3" s="13"/>
      <c r="H3" s="1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1"/>
      <c r="B4" s="16" t="s">
        <v>15</v>
      </c>
      <c r="C4" s="16" t="s">
        <v>16</v>
      </c>
      <c r="D4" s="17" t="s">
        <v>17</v>
      </c>
      <c r="E4" s="18"/>
      <c r="F4" s="17" t="s">
        <v>18</v>
      </c>
      <c r="G4" s="19"/>
      <c r="H4" s="1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/>
      <c r="B5" s="20"/>
      <c r="C5" s="20"/>
      <c r="D5" s="21" t="s">
        <v>19</v>
      </c>
      <c r="E5" s="21" t="s">
        <v>258</v>
      </c>
      <c r="F5" s="21" t="s">
        <v>21</v>
      </c>
      <c r="G5" s="21" t="s">
        <v>22</v>
      </c>
      <c r="H5" s="21" t="s">
        <v>259</v>
      </c>
      <c r="I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294"/>
      <c r="B6" s="297">
        <v>1.0</v>
      </c>
      <c r="C6" s="26" t="s">
        <v>260</v>
      </c>
      <c r="D6" s="297">
        <v>35.5</v>
      </c>
      <c r="E6" s="297">
        <f t="shared" ref="E6:E20" si="1">D6*5</f>
        <v>177.5</v>
      </c>
      <c r="F6" s="297">
        <v>320.0</v>
      </c>
      <c r="G6" s="298">
        <f t="shared" ref="G6:G20" si="2">F6/1000</f>
        <v>0.32</v>
      </c>
      <c r="H6" s="298">
        <f t="shared" ref="H6:H20" si="3">E6*G6</f>
        <v>56.8</v>
      </c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</row>
    <row r="7">
      <c r="A7" s="294"/>
      <c r="B7" s="297">
        <v>2.0</v>
      </c>
      <c r="C7" s="26" t="s">
        <v>25</v>
      </c>
      <c r="D7" s="297">
        <v>24.85</v>
      </c>
      <c r="E7" s="297">
        <f t="shared" si="1"/>
        <v>124.25</v>
      </c>
      <c r="F7" s="297">
        <v>70.0</v>
      </c>
      <c r="G7" s="298">
        <f t="shared" si="2"/>
        <v>0.07</v>
      </c>
      <c r="H7" s="298">
        <f t="shared" si="3"/>
        <v>8.6975</v>
      </c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</row>
    <row r="8">
      <c r="A8" s="294"/>
      <c r="B8" s="297">
        <v>3.0</v>
      </c>
      <c r="C8" s="26" t="s">
        <v>30</v>
      </c>
      <c r="D8" s="297">
        <v>5.0</v>
      </c>
      <c r="E8" s="297">
        <f t="shared" si="1"/>
        <v>25</v>
      </c>
      <c r="F8" s="297">
        <v>170.0</v>
      </c>
      <c r="G8" s="298">
        <f t="shared" si="2"/>
        <v>0.17</v>
      </c>
      <c r="H8" s="298">
        <f t="shared" si="3"/>
        <v>4.25</v>
      </c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</row>
    <row r="9">
      <c r="A9" s="294"/>
      <c r="B9" s="297">
        <v>4.0</v>
      </c>
      <c r="C9" s="26" t="s">
        <v>261</v>
      </c>
      <c r="D9" s="297">
        <v>8.0</v>
      </c>
      <c r="E9" s="297">
        <f t="shared" si="1"/>
        <v>40</v>
      </c>
      <c r="F9" s="297">
        <v>270.0</v>
      </c>
      <c r="G9" s="298">
        <f t="shared" si="2"/>
        <v>0.27</v>
      </c>
      <c r="H9" s="298">
        <f t="shared" si="3"/>
        <v>10.8</v>
      </c>
      <c r="I9" s="27">
        <v>1.0</v>
      </c>
      <c r="J9" s="28" t="s">
        <v>282</v>
      </c>
      <c r="K9" s="28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</row>
    <row r="10">
      <c r="A10" s="294"/>
      <c r="B10" s="297">
        <v>5.0</v>
      </c>
      <c r="C10" s="26" t="s">
        <v>262</v>
      </c>
      <c r="D10" s="297">
        <v>15.0</v>
      </c>
      <c r="E10" s="297">
        <f t="shared" si="1"/>
        <v>75</v>
      </c>
      <c r="F10" s="297">
        <v>290.0</v>
      </c>
      <c r="G10" s="298">
        <f t="shared" si="2"/>
        <v>0.29</v>
      </c>
      <c r="H10" s="298">
        <f t="shared" si="3"/>
        <v>21.75</v>
      </c>
      <c r="I10" s="27">
        <v>2.0</v>
      </c>
      <c r="J10" s="29" t="s">
        <v>283</v>
      </c>
      <c r="K10" s="62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4"/>
      <c r="AB10" s="294"/>
    </row>
    <row r="11">
      <c r="A11" s="294"/>
      <c r="B11" s="297">
        <v>6.0</v>
      </c>
      <c r="C11" s="26" t="s">
        <v>263</v>
      </c>
      <c r="D11" s="297">
        <v>2.0</v>
      </c>
      <c r="E11" s="297">
        <f t="shared" si="1"/>
        <v>10</v>
      </c>
      <c r="F11" s="297">
        <v>180.0</v>
      </c>
      <c r="G11" s="298">
        <f t="shared" si="2"/>
        <v>0.18</v>
      </c>
      <c r="H11" s="298">
        <f t="shared" si="3"/>
        <v>1.8</v>
      </c>
      <c r="I11" s="294"/>
      <c r="J11" s="294"/>
      <c r="K11" s="294"/>
      <c r="L11" s="11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</row>
    <row r="12">
      <c r="A12" s="294"/>
      <c r="B12" s="297">
        <v>7.0</v>
      </c>
      <c r="C12" s="26" t="s">
        <v>284</v>
      </c>
      <c r="D12" s="297">
        <v>3.5</v>
      </c>
      <c r="E12" s="297">
        <f t="shared" si="1"/>
        <v>17.5</v>
      </c>
      <c r="F12" s="297">
        <v>800.0</v>
      </c>
      <c r="G12" s="298">
        <f t="shared" si="2"/>
        <v>0.8</v>
      </c>
      <c r="H12" s="298">
        <f t="shared" si="3"/>
        <v>14</v>
      </c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</row>
    <row r="13">
      <c r="A13" s="294"/>
      <c r="B13" s="297">
        <v>8.0</v>
      </c>
      <c r="C13" s="26" t="s">
        <v>268</v>
      </c>
      <c r="D13" s="297">
        <v>0.1</v>
      </c>
      <c r="E13" s="297">
        <f t="shared" si="1"/>
        <v>0.5</v>
      </c>
      <c r="F13" s="297">
        <v>450.0</v>
      </c>
      <c r="G13" s="298">
        <f t="shared" si="2"/>
        <v>0.45</v>
      </c>
      <c r="H13" s="298">
        <f t="shared" si="3"/>
        <v>0.225</v>
      </c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</row>
    <row r="14">
      <c r="A14" s="294"/>
      <c r="B14" s="297">
        <v>9.0</v>
      </c>
      <c r="C14" s="26" t="s">
        <v>269</v>
      </c>
      <c r="D14" s="297">
        <v>0.05</v>
      </c>
      <c r="E14" s="297">
        <f t="shared" si="1"/>
        <v>0.25</v>
      </c>
      <c r="F14" s="297">
        <v>1450.0</v>
      </c>
      <c r="G14" s="298">
        <f t="shared" si="2"/>
        <v>1.45</v>
      </c>
      <c r="H14" s="298">
        <f t="shared" si="3"/>
        <v>0.3625</v>
      </c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</row>
    <row r="15">
      <c r="A15" s="294"/>
      <c r="B15" s="297">
        <v>10.0</v>
      </c>
      <c r="C15" s="26" t="s">
        <v>285</v>
      </c>
      <c r="D15" s="297">
        <v>1.5</v>
      </c>
      <c r="E15" s="297">
        <f t="shared" si="1"/>
        <v>7.5</v>
      </c>
      <c r="F15" s="297">
        <v>700.0</v>
      </c>
      <c r="G15" s="298">
        <f t="shared" si="2"/>
        <v>0.7</v>
      </c>
      <c r="H15" s="298">
        <f t="shared" si="3"/>
        <v>5.25</v>
      </c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</row>
    <row r="16">
      <c r="A16" s="294"/>
      <c r="B16" s="297">
        <v>11.0</v>
      </c>
      <c r="C16" s="26" t="s">
        <v>286</v>
      </c>
      <c r="D16" s="297">
        <v>2.0</v>
      </c>
      <c r="E16" s="297">
        <f t="shared" si="1"/>
        <v>10</v>
      </c>
      <c r="F16" s="297">
        <v>350.0</v>
      </c>
      <c r="G16" s="298">
        <f t="shared" si="2"/>
        <v>0.35</v>
      </c>
      <c r="H16" s="298">
        <f t="shared" si="3"/>
        <v>3.5</v>
      </c>
      <c r="I16" s="299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</row>
    <row r="17">
      <c r="A17" s="294"/>
      <c r="B17" s="297">
        <v>12.0</v>
      </c>
      <c r="C17" s="26" t="s">
        <v>287</v>
      </c>
      <c r="D17" s="297">
        <v>1.0</v>
      </c>
      <c r="E17" s="297">
        <f t="shared" si="1"/>
        <v>5</v>
      </c>
      <c r="F17" s="297">
        <v>650.0</v>
      </c>
      <c r="G17" s="298">
        <f t="shared" si="2"/>
        <v>0.65</v>
      </c>
      <c r="H17" s="298">
        <f t="shared" si="3"/>
        <v>3.25</v>
      </c>
      <c r="I17" s="299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</row>
    <row r="18">
      <c r="A18" s="294"/>
      <c r="B18" s="297">
        <v>13.0</v>
      </c>
      <c r="C18" s="26" t="s">
        <v>288</v>
      </c>
      <c r="D18" s="297">
        <v>0.5</v>
      </c>
      <c r="E18" s="297">
        <f t="shared" si="1"/>
        <v>2.5</v>
      </c>
      <c r="F18" s="297">
        <v>180.0</v>
      </c>
      <c r="G18" s="298">
        <f t="shared" si="2"/>
        <v>0.18</v>
      </c>
      <c r="H18" s="298">
        <f t="shared" si="3"/>
        <v>0.45</v>
      </c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</row>
    <row r="19">
      <c r="A19" s="294"/>
      <c r="B19" s="297">
        <v>14.0</v>
      </c>
      <c r="C19" s="26" t="s">
        <v>289</v>
      </c>
      <c r="D19" s="297">
        <v>0.5</v>
      </c>
      <c r="E19" s="297">
        <f t="shared" si="1"/>
        <v>2.5</v>
      </c>
      <c r="F19" s="297">
        <v>180.0</v>
      </c>
      <c r="G19" s="298">
        <f t="shared" si="2"/>
        <v>0.18</v>
      </c>
      <c r="H19" s="298">
        <f t="shared" si="3"/>
        <v>0.45</v>
      </c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</row>
    <row r="20">
      <c r="A20" s="294"/>
      <c r="B20" s="300">
        <v>15.0</v>
      </c>
      <c r="C20" s="301" t="s">
        <v>290</v>
      </c>
      <c r="D20" s="300">
        <v>0.5</v>
      </c>
      <c r="E20" s="300">
        <f t="shared" si="1"/>
        <v>2.5</v>
      </c>
      <c r="F20" s="300">
        <v>100.0</v>
      </c>
      <c r="G20" s="302">
        <f t="shared" si="2"/>
        <v>0.1</v>
      </c>
      <c r="H20" s="302">
        <f t="shared" si="3"/>
        <v>0.25</v>
      </c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</row>
    <row r="21">
      <c r="A21" s="294"/>
      <c r="B21" s="303"/>
      <c r="C21" s="48"/>
      <c r="D21" s="304">
        <f t="shared" ref="D21:E21" si="4">SUM(D6:D20)</f>
        <v>100</v>
      </c>
      <c r="E21" s="21">
        <f t="shared" si="4"/>
        <v>500</v>
      </c>
      <c r="F21" s="303"/>
      <c r="G21" s="303"/>
      <c r="H21" s="305">
        <f>SUM(H6:H20)</f>
        <v>131.835</v>
      </c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</row>
    <row r="22">
      <c r="A22" s="294"/>
      <c r="B22" s="303"/>
      <c r="C22" s="37"/>
      <c r="D22" s="303"/>
      <c r="E22" s="303"/>
      <c r="F22" s="303"/>
      <c r="G22" s="303"/>
      <c r="H22" s="306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</row>
    <row r="23">
      <c r="A23" s="11"/>
      <c r="B23" s="14" t="s">
        <v>35</v>
      </c>
      <c r="C23" s="15"/>
      <c r="D23" s="15"/>
      <c r="E23" s="15"/>
      <c r="F23" s="15"/>
      <c r="G23" s="15"/>
      <c r="H23" s="2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6.75" customHeight="1">
      <c r="A24" s="11"/>
      <c r="B24" s="11"/>
      <c r="C24" s="12"/>
      <c r="D24" s="13"/>
      <c r="E24" s="13"/>
      <c r="F24" s="13"/>
      <c r="G24" s="13"/>
      <c r="H24" s="13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294"/>
      <c r="B25" s="307"/>
      <c r="C25" s="40" t="s">
        <v>278</v>
      </c>
      <c r="D25" s="308"/>
      <c r="E25" s="308"/>
      <c r="F25" s="308"/>
      <c r="G25" s="309"/>
      <c r="H25" s="310">
        <v>20.0</v>
      </c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</row>
    <row r="26">
      <c r="A26" s="294"/>
      <c r="B26" s="311"/>
      <c r="C26" s="44" t="s">
        <v>279</v>
      </c>
      <c r="D26" s="312"/>
      <c r="E26" s="312"/>
      <c r="F26" s="312"/>
      <c r="G26" s="313"/>
      <c r="H26" s="314">
        <f>'Contract (1 yr)'!C43</f>
        <v>7</v>
      </c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</row>
    <row r="27" ht="6.75" customHeight="1">
      <c r="A27" s="11"/>
      <c r="B27" s="11"/>
      <c r="C27" s="12"/>
      <c r="D27" s="13"/>
      <c r="E27" s="13"/>
      <c r="F27" s="13"/>
      <c r="G27" s="13"/>
      <c r="H27" s="13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294"/>
      <c r="B28" s="303"/>
      <c r="C28" s="48"/>
      <c r="D28" s="303"/>
      <c r="E28" s="303"/>
      <c r="F28" s="32" t="s">
        <v>38</v>
      </c>
      <c r="G28" s="2"/>
      <c r="H28" s="315">
        <f>sum(H21:H26)</f>
        <v>158.835</v>
      </c>
      <c r="I28" s="294"/>
      <c r="J28" s="294"/>
      <c r="K28" s="316">
        <f>H28*800</f>
        <v>127068</v>
      </c>
      <c r="L28" s="317" t="s">
        <v>291</v>
      </c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</row>
    <row r="29">
      <c r="A29" s="11"/>
      <c r="B29" s="11"/>
      <c r="C29" s="12"/>
      <c r="D29" s="13"/>
      <c r="E29" s="13"/>
      <c r="F29" s="13"/>
      <c r="G29" s="13"/>
      <c r="H29" s="1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294"/>
      <c r="B30" s="295"/>
      <c r="C30" s="296"/>
      <c r="D30" s="295"/>
      <c r="E30" s="295"/>
      <c r="F30" s="32" t="s">
        <v>39</v>
      </c>
      <c r="G30" s="2"/>
      <c r="H30" s="318">
        <v>2.0E7</v>
      </c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</row>
    <row r="31">
      <c r="A31" s="294"/>
      <c r="B31" s="295"/>
      <c r="C31" s="296"/>
      <c r="D31" s="295"/>
      <c r="E31" s="295"/>
      <c r="F31" s="319"/>
      <c r="G31" s="319"/>
      <c r="H31" s="295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</row>
    <row r="32">
      <c r="A32" s="294"/>
      <c r="B32" s="295"/>
      <c r="C32" s="296"/>
      <c r="D32" s="295"/>
      <c r="E32" s="295"/>
      <c r="F32" s="32" t="s">
        <v>40</v>
      </c>
      <c r="G32" s="2"/>
      <c r="H32" s="320">
        <f>H30/H28</f>
        <v>125916.8319</v>
      </c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</row>
    <row r="33">
      <c r="A33" s="294"/>
      <c r="B33" s="295"/>
      <c r="C33" s="296"/>
      <c r="D33" s="295"/>
      <c r="E33" s="295"/>
      <c r="F33" s="295"/>
      <c r="G33" s="295"/>
      <c r="H33" s="295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</row>
    <row r="34">
      <c r="A34" s="294"/>
      <c r="B34" s="295"/>
      <c r="C34" s="296"/>
      <c r="D34" s="295"/>
      <c r="E34" s="295"/>
      <c r="F34" s="321" t="s">
        <v>42</v>
      </c>
      <c r="G34" s="15"/>
      <c r="H34" s="2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</row>
    <row r="35">
      <c r="A35" s="294"/>
      <c r="B35" s="295"/>
      <c r="C35" s="296"/>
      <c r="D35" s="295"/>
      <c r="E35" s="295"/>
      <c r="F35" s="322" t="s">
        <v>43</v>
      </c>
      <c r="G35" s="18"/>
      <c r="H35" s="310" t="str">
        <f>IFERROR(__xludf.DUMMYFUNCTION("importrange(""https://docs.google.com/spreadsheets/d/1DXOBRjKEc9pOcmohKWx0l59g3hrSjk2ZicxFB9zphD4/edit?gid=1408855594#gid=1408855594"",""COGS Breakup!C103:C105"")"),"#REF!")</f>
        <v>#REF!</v>
      </c>
      <c r="I35" s="52" t="s">
        <v>44</v>
      </c>
      <c r="J35" s="323">
        <f>H28</f>
        <v>158.835</v>
      </c>
      <c r="K35" s="5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  <c r="AB35" s="294"/>
    </row>
    <row r="36">
      <c r="A36" s="294"/>
      <c r="B36" s="295"/>
      <c r="C36" s="296"/>
      <c r="D36" s="295"/>
      <c r="E36" s="295"/>
      <c r="F36" s="324" t="s">
        <v>45</v>
      </c>
      <c r="G36" s="56"/>
      <c r="H36" s="297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</row>
    <row r="37">
      <c r="A37" s="294"/>
      <c r="B37" s="295"/>
      <c r="C37" s="296"/>
      <c r="D37" s="295"/>
      <c r="E37" s="295"/>
      <c r="F37" s="325" t="s">
        <v>46</v>
      </c>
      <c r="G37" s="58"/>
      <c r="H37" s="300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</row>
    <row r="38">
      <c r="A38" s="294"/>
      <c r="B38" s="295"/>
      <c r="C38" s="296"/>
      <c r="D38" s="295"/>
      <c r="E38" s="295"/>
      <c r="F38" s="295"/>
      <c r="G38" s="295"/>
      <c r="H38" s="295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</row>
    <row r="39">
      <c r="A39" s="294"/>
      <c r="B39" s="295"/>
      <c r="C39" s="326" t="s">
        <v>292</v>
      </c>
      <c r="D39" s="295"/>
      <c r="E39" s="295"/>
      <c r="F39" s="295"/>
      <c r="G39" s="295"/>
      <c r="H39" s="295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</row>
    <row r="40">
      <c r="A40" s="294"/>
      <c r="B40" s="16" t="s">
        <v>15</v>
      </c>
      <c r="C40" s="16" t="s">
        <v>16</v>
      </c>
      <c r="D40" s="17" t="s">
        <v>17</v>
      </c>
      <c r="E40" s="18"/>
      <c r="F40" s="17" t="s">
        <v>18</v>
      </c>
      <c r="G40" s="19"/>
      <c r="H40" s="18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</row>
    <row r="41">
      <c r="A41" s="294"/>
      <c r="B41" s="20"/>
      <c r="C41" s="20"/>
      <c r="D41" s="21" t="s">
        <v>19</v>
      </c>
      <c r="E41" s="21" t="s">
        <v>258</v>
      </c>
      <c r="F41" s="21" t="s">
        <v>21</v>
      </c>
      <c r="G41" s="21" t="s">
        <v>22</v>
      </c>
      <c r="H41" s="21" t="s">
        <v>259</v>
      </c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4"/>
      <c r="AB41" s="294"/>
    </row>
    <row r="42">
      <c r="A42" s="294"/>
      <c r="B42" s="297">
        <v>1.0</v>
      </c>
      <c r="C42" s="26" t="s">
        <v>260</v>
      </c>
      <c r="D42" s="297">
        <v>35.0</v>
      </c>
      <c r="E42" s="297">
        <f t="shared" ref="E42:E56" si="5">D42*5</f>
        <v>175</v>
      </c>
      <c r="F42" s="297">
        <v>240.0</v>
      </c>
      <c r="G42" s="298">
        <f t="shared" ref="G42:G56" si="6">F42/1000</f>
        <v>0.24</v>
      </c>
      <c r="H42" s="298">
        <f t="shared" ref="H42:H56" si="7">E42*G42</f>
        <v>42</v>
      </c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</row>
    <row r="43">
      <c r="A43" s="294"/>
      <c r="B43" s="297">
        <v>2.0</v>
      </c>
      <c r="C43" s="26" t="s">
        <v>25</v>
      </c>
      <c r="D43" s="297">
        <v>25.0</v>
      </c>
      <c r="E43" s="297">
        <f t="shared" si="5"/>
        <v>125</v>
      </c>
      <c r="F43" s="297">
        <v>50.0</v>
      </c>
      <c r="G43" s="298">
        <f t="shared" si="6"/>
        <v>0.05</v>
      </c>
      <c r="H43" s="298">
        <f t="shared" si="7"/>
        <v>6.25</v>
      </c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</row>
    <row r="44">
      <c r="A44" s="294"/>
      <c r="B44" s="297">
        <v>3.0</v>
      </c>
      <c r="C44" s="26" t="s">
        <v>30</v>
      </c>
      <c r="D44" s="297">
        <v>5.0</v>
      </c>
      <c r="E44" s="297">
        <f t="shared" si="5"/>
        <v>25</v>
      </c>
      <c r="F44" s="297">
        <v>170.0</v>
      </c>
      <c r="G44" s="298">
        <f t="shared" si="6"/>
        <v>0.17</v>
      </c>
      <c r="H44" s="298">
        <f t="shared" si="7"/>
        <v>4.25</v>
      </c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4"/>
    </row>
    <row r="45">
      <c r="A45" s="294"/>
      <c r="B45" s="297">
        <v>4.0</v>
      </c>
      <c r="C45" s="26" t="s">
        <v>261</v>
      </c>
      <c r="D45" s="297">
        <v>8.35</v>
      </c>
      <c r="E45" s="297">
        <f t="shared" si="5"/>
        <v>41.75</v>
      </c>
      <c r="F45" s="297">
        <v>270.0</v>
      </c>
      <c r="G45" s="298">
        <f t="shared" si="6"/>
        <v>0.27</v>
      </c>
      <c r="H45" s="298">
        <f t="shared" si="7"/>
        <v>11.2725</v>
      </c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  <c r="AB45" s="294"/>
    </row>
    <row r="46">
      <c r="A46" s="294"/>
      <c r="B46" s="297">
        <v>5.0</v>
      </c>
      <c r="C46" s="26" t="s">
        <v>262</v>
      </c>
      <c r="D46" s="297">
        <v>15.0</v>
      </c>
      <c r="E46" s="297">
        <f t="shared" si="5"/>
        <v>75</v>
      </c>
      <c r="F46" s="297">
        <v>290.0</v>
      </c>
      <c r="G46" s="298">
        <f t="shared" si="6"/>
        <v>0.29</v>
      </c>
      <c r="H46" s="298">
        <f t="shared" si="7"/>
        <v>21.75</v>
      </c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</row>
    <row r="47">
      <c r="A47" s="294"/>
      <c r="B47" s="297">
        <v>6.0</v>
      </c>
      <c r="C47" s="26" t="s">
        <v>263</v>
      </c>
      <c r="D47" s="297">
        <v>2.0</v>
      </c>
      <c r="E47" s="297">
        <f t="shared" si="5"/>
        <v>10</v>
      </c>
      <c r="F47" s="297">
        <v>180.0</v>
      </c>
      <c r="G47" s="298">
        <f t="shared" si="6"/>
        <v>0.18</v>
      </c>
      <c r="H47" s="298">
        <f t="shared" si="7"/>
        <v>1.8</v>
      </c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</row>
    <row r="48">
      <c r="A48" s="294"/>
      <c r="B48" s="297">
        <v>7.0</v>
      </c>
      <c r="C48" s="26" t="s">
        <v>284</v>
      </c>
      <c r="D48" s="297">
        <v>3.5</v>
      </c>
      <c r="E48" s="297">
        <f t="shared" si="5"/>
        <v>17.5</v>
      </c>
      <c r="F48" s="297">
        <v>800.0</v>
      </c>
      <c r="G48" s="298">
        <f t="shared" si="6"/>
        <v>0.8</v>
      </c>
      <c r="H48" s="298">
        <f t="shared" si="7"/>
        <v>14</v>
      </c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</row>
    <row r="49">
      <c r="A49" s="294"/>
      <c r="B49" s="297">
        <v>8.0</v>
      </c>
      <c r="C49" s="26" t="s">
        <v>268</v>
      </c>
      <c r="D49" s="297">
        <v>0.1</v>
      </c>
      <c r="E49" s="297">
        <f t="shared" si="5"/>
        <v>0.5</v>
      </c>
      <c r="F49" s="297">
        <v>450.0</v>
      </c>
      <c r="G49" s="298">
        <f t="shared" si="6"/>
        <v>0.45</v>
      </c>
      <c r="H49" s="298">
        <f t="shared" si="7"/>
        <v>0.225</v>
      </c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94"/>
      <c r="AB49" s="294"/>
    </row>
    <row r="50">
      <c r="A50" s="294"/>
      <c r="B50" s="297">
        <v>9.0</v>
      </c>
      <c r="C50" s="26" t="s">
        <v>269</v>
      </c>
      <c r="D50" s="297">
        <v>0.05</v>
      </c>
      <c r="E50" s="297">
        <f t="shared" si="5"/>
        <v>0.25</v>
      </c>
      <c r="F50" s="297">
        <v>1300.0</v>
      </c>
      <c r="G50" s="298">
        <f t="shared" si="6"/>
        <v>1.3</v>
      </c>
      <c r="H50" s="298">
        <f t="shared" si="7"/>
        <v>0.325</v>
      </c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</row>
    <row r="51">
      <c r="A51" s="294"/>
      <c r="B51" s="297">
        <v>10.0</v>
      </c>
      <c r="C51" s="26" t="s">
        <v>293</v>
      </c>
      <c r="D51" s="297">
        <v>2.0</v>
      </c>
      <c r="E51" s="297">
        <f t="shared" si="5"/>
        <v>10</v>
      </c>
      <c r="F51" s="297">
        <v>700.0</v>
      </c>
      <c r="G51" s="298">
        <f t="shared" si="6"/>
        <v>0.7</v>
      </c>
      <c r="H51" s="298">
        <f t="shared" si="7"/>
        <v>7</v>
      </c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</row>
    <row r="52">
      <c r="A52" s="294"/>
      <c r="B52" s="297">
        <v>11.0</v>
      </c>
      <c r="C52" s="26" t="s">
        <v>286</v>
      </c>
      <c r="D52" s="297">
        <v>2.0</v>
      </c>
      <c r="E52" s="297">
        <f t="shared" si="5"/>
        <v>10</v>
      </c>
      <c r="F52" s="297">
        <v>350.0</v>
      </c>
      <c r="G52" s="298">
        <f t="shared" si="6"/>
        <v>0.35</v>
      </c>
      <c r="H52" s="298">
        <f t="shared" si="7"/>
        <v>3.5</v>
      </c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</row>
    <row r="53">
      <c r="A53" s="294"/>
      <c r="B53" s="297">
        <v>12.0</v>
      </c>
      <c r="C53" s="26" t="s">
        <v>287</v>
      </c>
      <c r="D53" s="297">
        <v>1.0</v>
      </c>
      <c r="E53" s="297">
        <f t="shared" si="5"/>
        <v>5</v>
      </c>
      <c r="F53" s="297">
        <v>190.0</v>
      </c>
      <c r="G53" s="298">
        <f t="shared" si="6"/>
        <v>0.19</v>
      </c>
      <c r="H53" s="298">
        <f t="shared" si="7"/>
        <v>0.95</v>
      </c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</row>
    <row r="54">
      <c r="A54" s="294"/>
      <c r="B54" s="297">
        <v>13.0</v>
      </c>
      <c r="C54" s="26" t="s">
        <v>288</v>
      </c>
      <c r="D54" s="297">
        <v>0.5</v>
      </c>
      <c r="E54" s="297">
        <f t="shared" si="5"/>
        <v>2.5</v>
      </c>
      <c r="F54" s="297">
        <v>180.0</v>
      </c>
      <c r="G54" s="298">
        <f t="shared" si="6"/>
        <v>0.18</v>
      </c>
      <c r="H54" s="298">
        <f t="shared" si="7"/>
        <v>0.45</v>
      </c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</row>
    <row r="55">
      <c r="A55" s="294"/>
      <c r="B55" s="297">
        <v>14.0</v>
      </c>
      <c r="C55" s="26" t="s">
        <v>294</v>
      </c>
      <c r="D55" s="297">
        <v>0.5</v>
      </c>
      <c r="E55" s="297">
        <f t="shared" si="5"/>
        <v>2.5</v>
      </c>
      <c r="F55" s="297">
        <v>180.0</v>
      </c>
      <c r="G55" s="298">
        <f t="shared" si="6"/>
        <v>0.18</v>
      </c>
      <c r="H55" s="298">
        <f t="shared" si="7"/>
        <v>0.45</v>
      </c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</row>
    <row r="56">
      <c r="A56" s="294"/>
      <c r="B56" s="300"/>
      <c r="C56" s="301"/>
      <c r="D56" s="300">
        <v>0.0</v>
      </c>
      <c r="E56" s="300">
        <f t="shared" si="5"/>
        <v>0</v>
      </c>
      <c r="F56" s="300"/>
      <c r="G56" s="302">
        <f t="shared" si="6"/>
        <v>0</v>
      </c>
      <c r="H56" s="302">
        <f t="shared" si="7"/>
        <v>0</v>
      </c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</row>
    <row r="57">
      <c r="A57" s="294"/>
      <c r="B57" s="303"/>
      <c r="C57" s="48"/>
      <c r="D57" s="304">
        <f t="shared" ref="D57:E57" si="8">SUM(D42:D56)</f>
        <v>100</v>
      </c>
      <c r="E57" s="21">
        <f t="shared" si="8"/>
        <v>500</v>
      </c>
      <c r="F57" s="303"/>
      <c r="G57" s="303"/>
      <c r="H57" s="305">
        <f>SUM(H42:H56)</f>
        <v>114.2225</v>
      </c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</row>
    <row r="58">
      <c r="A58" s="294"/>
      <c r="B58" s="295"/>
      <c r="C58" s="296"/>
      <c r="D58" s="295"/>
      <c r="E58" s="295"/>
      <c r="F58" s="295"/>
      <c r="G58" s="295"/>
      <c r="H58" s="295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</row>
    <row r="59">
      <c r="A59" s="294"/>
      <c r="B59" s="295"/>
      <c r="C59" s="296"/>
      <c r="D59" s="295"/>
      <c r="E59" s="295"/>
      <c r="F59" s="295"/>
      <c r="G59" s="295"/>
      <c r="H59" s="295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</row>
    <row r="60">
      <c r="A60" s="294"/>
      <c r="B60" s="295"/>
      <c r="C60" s="296"/>
      <c r="D60" s="295"/>
      <c r="E60" s="295"/>
      <c r="F60" s="295"/>
      <c r="G60" s="295"/>
      <c r="H60" s="295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</row>
    <row r="61">
      <c r="A61" s="294"/>
      <c r="B61" s="295"/>
      <c r="C61" s="296"/>
      <c r="D61" s="295"/>
      <c r="E61" s="295"/>
      <c r="F61" s="295"/>
      <c r="G61" s="295"/>
      <c r="H61" s="295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</row>
    <row r="62">
      <c r="A62" s="294"/>
      <c r="B62" s="295"/>
      <c r="C62" s="296"/>
      <c r="D62" s="295"/>
      <c r="E62" s="295"/>
      <c r="F62" s="295"/>
      <c r="G62" s="295"/>
      <c r="H62" s="295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</row>
    <row r="63">
      <c r="A63" s="294"/>
      <c r="B63" s="295"/>
      <c r="C63" s="296"/>
      <c r="D63" s="295"/>
      <c r="E63" s="295"/>
      <c r="F63" s="295"/>
      <c r="G63" s="295"/>
      <c r="H63" s="295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</row>
    <row r="64">
      <c r="A64" s="294"/>
      <c r="B64" s="295"/>
      <c r="C64" s="296"/>
      <c r="D64" s="295"/>
      <c r="E64" s="295"/>
      <c r="F64" s="295"/>
      <c r="G64" s="295"/>
      <c r="H64" s="295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</row>
    <row r="65">
      <c r="A65" s="294"/>
      <c r="B65" s="295"/>
      <c r="C65" s="296"/>
      <c r="D65" s="295"/>
      <c r="E65" s="295"/>
      <c r="F65" s="295"/>
      <c r="G65" s="295"/>
      <c r="H65" s="295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</row>
    <row r="66">
      <c r="A66" s="294"/>
      <c r="B66" s="295"/>
      <c r="C66" s="296"/>
      <c r="D66" s="295"/>
      <c r="E66" s="295"/>
      <c r="F66" s="295"/>
      <c r="G66" s="295"/>
      <c r="H66" s="295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</row>
    <row r="67">
      <c r="A67" s="294"/>
      <c r="B67" s="295"/>
      <c r="C67" s="296"/>
      <c r="D67" s="295"/>
      <c r="E67" s="295"/>
      <c r="F67" s="295"/>
      <c r="G67" s="295"/>
      <c r="H67" s="295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</row>
    <row r="68">
      <c r="A68" s="294"/>
      <c r="B68" s="295"/>
      <c r="C68" s="296"/>
      <c r="D68" s="295"/>
      <c r="E68" s="295"/>
      <c r="F68" s="295"/>
      <c r="G68" s="295"/>
      <c r="H68" s="295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</row>
    <row r="69">
      <c r="A69" s="294"/>
      <c r="B69" s="295"/>
      <c r="C69" s="296"/>
      <c r="D69" s="295"/>
      <c r="E69" s="295"/>
      <c r="F69" s="295"/>
      <c r="G69" s="295"/>
      <c r="H69" s="295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</row>
    <row r="70">
      <c r="A70" s="294"/>
      <c r="B70" s="295"/>
      <c r="C70" s="296"/>
      <c r="D70" s="295"/>
      <c r="E70" s="295"/>
      <c r="F70" s="295"/>
      <c r="G70" s="295"/>
      <c r="H70" s="295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</row>
    <row r="71">
      <c r="A71" s="294"/>
      <c r="B71" s="295"/>
      <c r="C71" s="296"/>
      <c r="D71" s="295"/>
      <c r="E71" s="295"/>
      <c r="F71" s="295"/>
      <c r="G71" s="295"/>
      <c r="H71" s="295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</row>
    <row r="72">
      <c r="A72" s="294"/>
      <c r="B72" s="295"/>
      <c r="C72" s="296"/>
      <c r="D72" s="295"/>
      <c r="E72" s="295"/>
      <c r="F72" s="295"/>
      <c r="G72" s="295"/>
      <c r="H72" s="295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</row>
    <row r="73">
      <c r="A73" s="294"/>
      <c r="B73" s="295"/>
      <c r="C73" s="296"/>
      <c r="D73" s="295"/>
      <c r="E73" s="295"/>
      <c r="F73" s="295"/>
      <c r="G73" s="295"/>
      <c r="H73" s="295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</row>
    <row r="74">
      <c r="A74" s="294"/>
      <c r="B74" s="295"/>
      <c r="C74" s="296"/>
      <c r="D74" s="295"/>
      <c r="E74" s="295"/>
      <c r="F74" s="295"/>
      <c r="G74" s="295"/>
      <c r="H74" s="295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</row>
    <row r="75">
      <c r="A75" s="294"/>
      <c r="B75" s="295"/>
      <c r="C75" s="296"/>
      <c r="D75" s="295"/>
      <c r="E75" s="295"/>
      <c r="F75" s="295"/>
      <c r="G75" s="295"/>
      <c r="H75" s="295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</row>
    <row r="76">
      <c r="A76" s="294"/>
      <c r="B76" s="295"/>
      <c r="C76" s="296"/>
      <c r="D76" s="295"/>
      <c r="E76" s="295"/>
      <c r="F76" s="295"/>
      <c r="G76" s="295"/>
      <c r="H76" s="295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</row>
    <row r="77">
      <c r="A77" s="294"/>
      <c r="B77" s="295"/>
      <c r="C77" s="296"/>
      <c r="D77" s="295"/>
      <c r="E77" s="295"/>
      <c r="F77" s="295"/>
      <c r="G77" s="295"/>
      <c r="H77" s="295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</row>
    <row r="78">
      <c r="A78" s="294"/>
      <c r="B78" s="295"/>
      <c r="C78" s="296"/>
      <c r="D78" s="295"/>
      <c r="E78" s="295"/>
      <c r="F78" s="295"/>
      <c r="G78" s="295"/>
      <c r="H78" s="295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</row>
    <row r="79">
      <c r="A79" s="294"/>
      <c r="B79" s="295"/>
      <c r="C79" s="296"/>
      <c r="D79" s="295"/>
      <c r="E79" s="295"/>
      <c r="F79" s="295"/>
      <c r="G79" s="295"/>
      <c r="H79" s="295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</row>
    <row r="80">
      <c r="A80" s="294"/>
      <c r="B80" s="295"/>
      <c r="C80" s="296"/>
      <c r="D80" s="295"/>
      <c r="E80" s="295"/>
      <c r="F80" s="295"/>
      <c r="G80" s="295"/>
      <c r="H80" s="295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</row>
    <row r="81">
      <c r="A81" s="294"/>
      <c r="B81" s="295"/>
      <c r="C81" s="296"/>
      <c r="D81" s="295"/>
      <c r="E81" s="295"/>
      <c r="F81" s="295"/>
      <c r="G81" s="295"/>
      <c r="H81" s="295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</row>
    <row r="82">
      <c r="A82" s="294"/>
      <c r="B82" s="295"/>
      <c r="C82" s="296"/>
      <c r="D82" s="295"/>
      <c r="E82" s="295"/>
      <c r="F82" s="295"/>
      <c r="G82" s="295"/>
      <c r="H82" s="295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</row>
    <row r="83">
      <c r="A83" s="294"/>
      <c r="B83" s="295"/>
      <c r="C83" s="296"/>
      <c r="D83" s="295"/>
      <c r="E83" s="295"/>
      <c r="F83" s="295"/>
      <c r="G83" s="295"/>
      <c r="H83" s="295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</row>
    <row r="84">
      <c r="A84" s="294"/>
      <c r="B84" s="295"/>
      <c r="C84" s="296"/>
      <c r="D84" s="295"/>
      <c r="E84" s="295"/>
      <c r="F84" s="295"/>
      <c r="G84" s="295"/>
      <c r="H84" s="295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</row>
    <row r="85">
      <c r="A85" s="294"/>
      <c r="B85" s="295"/>
      <c r="C85" s="296"/>
      <c r="D85" s="295"/>
      <c r="E85" s="295"/>
      <c r="F85" s="295"/>
      <c r="G85" s="295"/>
      <c r="H85" s="295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</row>
    <row r="86">
      <c r="A86" s="294"/>
      <c r="B86" s="295"/>
      <c r="C86" s="296"/>
      <c r="D86" s="295"/>
      <c r="E86" s="295"/>
      <c r="F86" s="295"/>
      <c r="G86" s="295"/>
      <c r="H86" s="295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</row>
    <row r="87">
      <c r="A87" s="294"/>
      <c r="B87" s="295"/>
      <c r="C87" s="296"/>
      <c r="D87" s="295"/>
      <c r="E87" s="295"/>
      <c r="F87" s="295"/>
      <c r="G87" s="295"/>
      <c r="H87" s="295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</row>
    <row r="88">
      <c r="A88" s="294"/>
      <c r="B88" s="295"/>
      <c r="C88" s="296"/>
      <c r="D88" s="295"/>
      <c r="E88" s="295"/>
      <c r="F88" s="295"/>
      <c r="G88" s="295"/>
      <c r="H88" s="295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</row>
    <row r="89">
      <c r="A89" s="294"/>
      <c r="B89" s="295"/>
      <c r="C89" s="296"/>
      <c r="D89" s="295"/>
      <c r="E89" s="295"/>
      <c r="F89" s="295"/>
      <c r="G89" s="295"/>
      <c r="H89" s="295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</row>
    <row r="90">
      <c r="A90" s="294"/>
      <c r="B90" s="295"/>
      <c r="C90" s="296"/>
      <c r="D90" s="295"/>
      <c r="E90" s="295"/>
      <c r="F90" s="295"/>
      <c r="G90" s="295"/>
      <c r="H90" s="295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</row>
    <row r="91">
      <c r="A91" s="294"/>
      <c r="B91" s="295"/>
      <c r="C91" s="296"/>
      <c r="D91" s="295"/>
      <c r="E91" s="295"/>
      <c r="F91" s="295"/>
      <c r="G91" s="295"/>
      <c r="H91" s="295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</row>
    <row r="92">
      <c r="A92" s="294"/>
      <c r="B92" s="295"/>
      <c r="C92" s="296"/>
      <c r="D92" s="295"/>
      <c r="E92" s="295"/>
      <c r="F92" s="295"/>
      <c r="G92" s="295"/>
      <c r="H92" s="295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</row>
    <row r="93">
      <c r="A93" s="294"/>
      <c r="B93" s="295"/>
      <c r="C93" s="296"/>
      <c r="D93" s="295"/>
      <c r="E93" s="295"/>
      <c r="F93" s="295"/>
      <c r="G93" s="295"/>
      <c r="H93" s="295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</row>
    <row r="94">
      <c r="A94" s="294"/>
      <c r="B94" s="295"/>
      <c r="C94" s="296"/>
      <c r="D94" s="295"/>
      <c r="E94" s="295"/>
      <c r="F94" s="295"/>
      <c r="G94" s="295"/>
      <c r="H94" s="295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</row>
    <row r="95">
      <c r="A95" s="294"/>
      <c r="B95" s="295"/>
      <c r="C95" s="296"/>
      <c r="D95" s="295"/>
      <c r="E95" s="295"/>
      <c r="F95" s="295"/>
      <c r="G95" s="295"/>
      <c r="H95" s="295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</row>
    <row r="96">
      <c r="A96" s="294"/>
      <c r="B96" s="295"/>
      <c r="C96" s="296"/>
      <c r="D96" s="295"/>
      <c r="E96" s="295"/>
      <c r="F96" s="295"/>
      <c r="G96" s="295"/>
      <c r="H96" s="295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4"/>
      <c r="AB96" s="294"/>
    </row>
    <row r="97">
      <c r="A97" s="294"/>
      <c r="B97" s="295"/>
      <c r="C97" s="296"/>
      <c r="D97" s="295"/>
      <c r="E97" s="295"/>
      <c r="F97" s="295"/>
      <c r="G97" s="295"/>
      <c r="H97" s="295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</row>
    <row r="98">
      <c r="A98" s="294"/>
      <c r="B98" s="295"/>
      <c r="C98" s="296"/>
      <c r="D98" s="295"/>
      <c r="E98" s="295"/>
      <c r="F98" s="295"/>
      <c r="G98" s="295"/>
      <c r="H98" s="295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</row>
    <row r="99">
      <c r="A99" s="294"/>
      <c r="B99" s="295"/>
      <c r="C99" s="296"/>
      <c r="D99" s="295"/>
      <c r="E99" s="295"/>
      <c r="F99" s="295"/>
      <c r="G99" s="295"/>
      <c r="H99" s="295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94"/>
      <c r="AB99" s="294"/>
    </row>
    <row r="100">
      <c r="A100" s="294"/>
      <c r="B100" s="295"/>
      <c r="C100" s="296"/>
      <c r="D100" s="295"/>
      <c r="E100" s="295"/>
      <c r="F100" s="295"/>
      <c r="G100" s="295"/>
      <c r="H100" s="295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294"/>
    </row>
    <row r="101">
      <c r="A101" s="294"/>
      <c r="B101" s="295"/>
      <c r="C101" s="296"/>
      <c r="D101" s="295"/>
      <c r="E101" s="295"/>
      <c r="F101" s="295"/>
      <c r="G101" s="295"/>
      <c r="H101" s="295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</row>
    <row r="102">
      <c r="A102" s="294"/>
      <c r="B102" s="295"/>
      <c r="C102" s="296"/>
      <c r="D102" s="295"/>
      <c r="E102" s="295"/>
      <c r="F102" s="295"/>
      <c r="G102" s="295"/>
      <c r="H102" s="295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</row>
    <row r="103">
      <c r="A103" s="294"/>
      <c r="B103" s="295"/>
      <c r="C103" s="296"/>
      <c r="D103" s="295"/>
      <c r="E103" s="295"/>
      <c r="F103" s="295"/>
      <c r="G103" s="295"/>
      <c r="H103" s="295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</row>
    <row r="104">
      <c r="A104" s="294"/>
      <c r="B104" s="295"/>
      <c r="C104" s="296"/>
      <c r="D104" s="295"/>
      <c r="E104" s="295"/>
      <c r="F104" s="295"/>
      <c r="G104" s="295"/>
      <c r="H104" s="295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</row>
    <row r="105">
      <c r="A105" s="294"/>
      <c r="B105" s="295"/>
      <c r="C105" s="296"/>
      <c r="D105" s="295"/>
      <c r="E105" s="295"/>
      <c r="F105" s="295"/>
      <c r="G105" s="295"/>
      <c r="H105" s="295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</row>
    <row r="106">
      <c r="A106" s="294"/>
      <c r="B106" s="295"/>
      <c r="C106" s="296"/>
      <c r="D106" s="295"/>
      <c r="E106" s="295"/>
      <c r="F106" s="295"/>
      <c r="G106" s="295"/>
      <c r="H106" s="295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</row>
    <row r="107">
      <c r="A107" s="294"/>
      <c r="B107" s="295"/>
      <c r="C107" s="296"/>
      <c r="D107" s="295"/>
      <c r="E107" s="295"/>
      <c r="F107" s="295"/>
      <c r="G107" s="295"/>
      <c r="H107" s="295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294"/>
    </row>
    <row r="108">
      <c r="A108" s="294"/>
      <c r="B108" s="295"/>
      <c r="C108" s="296"/>
      <c r="D108" s="295"/>
      <c r="E108" s="295"/>
      <c r="F108" s="295"/>
      <c r="G108" s="295"/>
      <c r="H108" s="295"/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294"/>
      <c r="AB108" s="294"/>
    </row>
    <row r="109">
      <c r="A109" s="294"/>
      <c r="B109" s="295"/>
      <c r="C109" s="296"/>
      <c r="D109" s="295"/>
      <c r="E109" s="295"/>
      <c r="F109" s="295"/>
      <c r="G109" s="295"/>
      <c r="H109" s="295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</row>
    <row r="110">
      <c r="A110" s="294"/>
      <c r="B110" s="295"/>
      <c r="C110" s="296"/>
      <c r="D110" s="295"/>
      <c r="E110" s="295"/>
      <c r="F110" s="295"/>
      <c r="G110" s="295"/>
      <c r="H110" s="295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</row>
    <row r="111">
      <c r="A111" s="294"/>
      <c r="B111" s="295"/>
      <c r="C111" s="296"/>
      <c r="D111" s="295"/>
      <c r="E111" s="295"/>
      <c r="F111" s="295"/>
      <c r="G111" s="295"/>
      <c r="H111" s="295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</row>
    <row r="112">
      <c r="A112" s="294"/>
      <c r="B112" s="295"/>
      <c r="C112" s="296"/>
      <c r="D112" s="295"/>
      <c r="E112" s="295"/>
      <c r="F112" s="295"/>
      <c r="G112" s="295"/>
      <c r="H112" s="295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</row>
    <row r="113">
      <c r="A113" s="294"/>
      <c r="B113" s="295"/>
      <c r="C113" s="296"/>
      <c r="D113" s="295"/>
      <c r="E113" s="295"/>
      <c r="F113" s="295"/>
      <c r="G113" s="295"/>
      <c r="H113" s="295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  <c r="AA113" s="294"/>
      <c r="AB113" s="294"/>
    </row>
    <row r="114">
      <c r="A114" s="294"/>
      <c r="B114" s="295"/>
      <c r="C114" s="296"/>
      <c r="D114" s="295"/>
      <c r="E114" s="295"/>
      <c r="F114" s="295"/>
      <c r="G114" s="295"/>
      <c r="H114" s="295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  <c r="AA114" s="294"/>
      <c r="AB114" s="294"/>
    </row>
    <row r="115">
      <c r="A115" s="294"/>
      <c r="B115" s="295"/>
      <c r="C115" s="296"/>
      <c r="D115" s="295"/>
      <c r="E115" s="295"/>
      <c r="F115" s="295"/>
      <c r="G115" s="295"/>
      <c r="H115" s="295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  <c r="AA115" s="294"/>
      <c r="AB115" s="294"/>
    </row>
    <row r="116">
      <c r="A116" s="294"/>
      <c r="B116" s="295"/>
      <c r="C116" s="296"/>
      <c r="D116" s="295"/>
      <c r="E116" s="295"/>
      <c r="F116" s="295"/>
      <c r="G116" s="295"/>
      <c r="H116" s="295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94"/>
      <c r="AB116" s="294"/>
    </row>
    <row r="117">
      <c r="A117" s="294"/>
      <c r="B117" s="295"/>
      <c r="C117" s="296"/>
      <c r="D117" s="295"/>
      <c r="E117" s="295"/>
      <c r="F117" s="295"/>
      <c r="G117" s="295"/>
      <c r="H117" s="295"/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  <c r="AA117" s="294"/>
      <c r="AB117" s="294"/>
    </row>
    <row r="118">
      <c r="A118" s="294"/>
      <c r="B118" s="295"/>
      <c r="C118" s="296"/>
      <c r="D118" s="295"/>
      <c r="E118" s="295"/>
      <c r="F118" s="295"/>
      <c r="G118" s="295"/>
      <c r="H118" s="295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  <c r="AA118" s="294"/>
      <c r="AB118" s="294"/>
    </row>
    <row r="119">
      <c r="A119" s="294"/>
      <c r="B119" s="295"/>
      <c r="C119" s="296"/>
      <c r="D119" s="295"/>
      <c r="E119" s="295"/>
      <c r="F119" s="295"/>
      <c r="G119" s="295"/>
      <c r="H119" s="295"/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  <c r="AA119" s="294"/>
      <c r="AB119" s="294"/>
    </row>
    <row r="120">
      <c r="A120" s="294"/>
      <c r="B120" s="295"/>
      <c r="C120" s="296"/>
      <c r="D120" s="295"/>
      <c r="E120" s="295"/>
      <c r="F120" s="295"/>
      <c r="G120" s="295"/>
      <c r="H120" s="295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</row>
    <row r="121">
      <c r="A121" s="294"/>
      <c r="B121" s="295"/>
      <c r="C121" s="296"/>
      <c r="D121" s="295"/>
      <c r="E121" s="295"/>
      <c r="F121" s="295"/>
      <c r="G121" s="295"/>
      <c r="H121" s="295"/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</row>
    <row r="122">
      <c r="A122" s="294"/>
      <c r="B122" s="295"/>
      <c r="C122" s="296"/>
      <c r="D122" s="295"/>
      <c r="E122" s="295"/>
      <c r="F122" s="295"/>
      <c r="G122" s="295"/>
      <c r="H122" s="295"/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</row>
    <row r="123">
      <c r="A123" s="294"/>
      <c r="B123" s="295"/>
      <c r="C123" s="296"/>
      <c r="D123" s="295"/>
      <c r="E123" s="295"/>
      <c r="F123" s="295"/>
      <c r="G123" s="295"/>
      <c r="H123" s="295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</row>
    <row r="124">
      <c r="A124" s="294"/>
      <c r="B124" s="295"/>
      <c r="C124" s="296"/>
      <c r="D124" s="295"/>
      <c r="E124" s="295"/>
      <c r="F124" s="295"/>
      <c r="G124" s="295"/>
      <c r="H124" s="295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</row>
    <row r="125">
      <c r="A125" s="294"/>
      <c r="B125" s="295"/>
      <c r="C125" s="296"/>
      <c r="D125" s="295"/>
      <c r="E125" s="295"/>
      <c r="F125" s="295"/>
      <c r="G125" s="295"/>
      <c r="H125" s="295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</row>
    <row r="126">
      <c r="A126" s="294"/>
      <c r="B126" s="295"/>
      <c r="C126" s="296"/>
      <c r="D126" s="295"/>
      <c r="E126" s="295"/>
      <c r="F126" s="295"/>
      <c r="G126" s="295"/>
      <c r="H126" s="295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</row>
    <row r="127">
      <c r="A127" s="294"/>
      <c r="B127" s="295"/>
      <c r="C127" s="296"/>
      <c r="D127" s="295"/>
      <c r="E127" s="295"/>
      <c r="F127" s="295"/>
      <c r="G127" s="295"/>
      <c r="H127" s="295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  <c r="AA127" s="294"/>
      <c r="AB127" s="294"/>
    </row>
    <row r="128">
      <c r="A128" s="294"/>
      <c r="B128" s="295"/>
      <c r="C128" s="296"/>
      <c r="D128" s="295"/>
      <c r="E128" s="295"/>
      <c r="F128" s="295"/>
      <c r="G128" s="295"/>
      <c r="H128" s="295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  <c r="AA128" s="294"/>
      <c r="AB128" s="294"/>
    </row>
    <row r="129">
      <c r="A129" s="294"/>
      <c r="B129" s="295"/>
      <c r="C129" s="296"/>
      <c r="D129" s="295"/>
      <c r="E129" s="295"/>
      <c r="F129" s="295"/>
      <c r="G129" s="295"/>
      <c r="H129" s="295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94"/>
      <c r="AB129" s="294"/>
    </row>
    <row r="130">
      <c r="A130" s="294"/>
      <c r="B130" s="295"/>
      <c r="C130" s="296"/>
      <c r="D130" s="295"/>
      <c r="E130" s="295"/>
      <c r="F130" s="295"/>
      <c r="G130" s="295"/>
      <c r="H130" s="295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  <c r="AA130" s="294"/>
      <c r="AB130" s="294"/>
    </row>
    <row r="131">
      <c r="A131" s="294"/>
      <c r="B131" s="295"/>
      <c r="C131" s="296"/>
      <c r="D131" s="295"/>
      <c r="E131" s="295"/>
      <c r="F131" s="295"/>
      <c r="G131" s="295"/>
      <c r="H131" s="295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</row>
    <row r="132">
      <c r="A132" s="294"/>
      <c r="B132" s="295"/>
      <c r="C132" s="296"/>
      <c r="D132" s="295"/>
      <c r="E132" s="295"/>
      <c r="F132" s="295"/>
      <c r="G132" s="295"/>
      <c r="H132" s="295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  <c r="AA132" s="294"/>
      <c r="AB132" s="294"/>
    </row>
    <row r="133">
      <c r="A133" s="294"/>
      <c r="B133" s="295"/>
      <c r="C133" s="296"/>
      <c r="D133" s="295"/>
      <c r="E133" s="295"/>
      <c r="F133" s="295"/>
      <c r="G133" s="295"/>
      <c r="H133" s="295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  <c r="AA133" s="294"/>
      <c r="AB133" s="294"/>
    </row>
    <row r="134">
      <c r="A134" s="294"/>
      <c r="B134" s="295"/>
      <c r="C134" s="296"/>
      <c r="D134" s="295"/>
      <c r="E134" s="295"/>
      <c r="F134" s="295"/>
      <c r="G134" s="295"/>
      <c r="H134" s="295"/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4"/>
      <c r="AB134" s="294"/>
    </row>
    <row r="135">
      <c r="A135" s="294"/>
      <c r="B135" s="295"/>
      <c r="C135" s="296"/>
      <c r="D135" s="295"/>
      <c r="E135" s="295"/>
      <c r="F135" s="295"/>
      <c r="G135" s="295"/>
      <c r="H135" s="295"/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4"/>
      <c r="AB135" s="294"/>
    </row>
    <row r="136">
      <c r="A136" s="294"/>
      <c r="B136" s="295"/>
      <c r="C136" s="296"/>
      <c r="D136" s="295"/>
      <c r="E136" s="295"/>
      <c r="F136" s="295"/>
      <c r="G136" s="295"/>
      <c r="H136" s="295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4"/>
      <c r="AB136" s="294"/>
    </row>
    <row r="137">
      <c r="A137" s="294"/>
      <c r="B137" s="295"/>
      <c r="C137" s="296"/>
      <c r="D137" s="295"/>
      <c r="E137" s="295"/>
      <c r="F137" s="295"/>
      <c r="G137" s="295"/>
      <c r="H137" s="295"/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4"/>
      <c r="AB137" s="294"/>
    </row>
    <row r="138">
      <c r="A138" s="294"/>
      <c r="B138" s="295"/>
      <c r="C138" s="296"/>
      <c r="D138" s="295"/>
      <c r="E138" s="295"/>
      <c r="F138" s="295"/>
      <c r="G138" s="295"/>
      <c r="H138" s="295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</row>
    <row r="139">
      <c r="A139" s="294"/>
      <c r="B139" s="295"/>
      <c r="C139" s="296"/>
      <c r="D139" s="295"/>
      <c r="E139" s="295"/>
      <c r="F139" s="295"/>
      <c r="G139" s="295"/>
      <c r="H139" s="295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4"/>
      <c r="AB139" s="294"/>
    </row>
    <row r="140">
      <c r="A140" s="294"/>
      <c r="B140" s="295"/>
      <c r="C140" s="296"/>
      <c r="D140" s="295"/>
      <c r="E140" s="295"/>
      <c r="F140" s="295"/>
      <c r="G140" s="295"/>
      <c r="H140" s="295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4"/>
      <c r="AB140" s="294"/>
    </row>
    <row r="141">
      <c r="A141" s="294"/>
      <c r="B141" s="295"/>
      <c r="C141" s="296"/>
      <c r="D141" s="295"/>
      <c r="E141" s="295"/>
      <c r="F141" s="295"/>
      <c r="G141" s="295"/>
      <c r="H141" s="295"/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4"/>
      <c r="AB141" s="294"/>
    </row>
    <row r="142">
      <c r="A142" s="294"/>
      <c r="B142" s="295"/>
      <c r="C142" s="296"/>
      <c r="D142" s="295"/>
      <c r="E142" s="295"/>
      <c r="F142" s="295"/>
      <c r="G142" s="295"/>
      <c r="H142" s="295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</row>
    <row r="143">
      <c r="A143" s="294"/>
      <c r="B143" s="295"/>
      <c r="C143" s="296"/>
      <c r="D143" s="295"/>
      <c r="E143" s="295"/>
      <c r="F143" s="295"/>
      <c r="G143" s="295"/>
      <c r="H143" s="295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</row>
    <row r="144">
      <c r="A144" s="294"/>
      <c r="B144" s="295"/>
      <c r="C144" s="296"/>
      <c r="D144" s="295"/>
      <c r="E144" s="295"/>
      <c r="F144" s="295"/>
      <c r="G144" s="295"/>
      <c r="H144" s="295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</row>
    <row r="145">
      <c r="A145" s="294"/>
      <c r="B145" s="295"/>
      <c r="C145" s="296"/>
      <c r="D145" s="295"/>
      <c r="E145" s="295"/>
      <c r="F145" s="295"/>
      <c r="G145" s="295"/>
      <c r="H145" s="295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</row>
    <row r="146">
      <c r="A146" s="294"/>
      <c r="B146" s="295"/>
      <c r="C146" s="296"/>
      <c r="D146" s="295"/>
      <c r="E146" s="295"/>
      <c r="F146" s="295"/>
      <c r="G146" s="295"/>
      <c r="H146" s="295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</row>
    <row r="147">
      <c r="A147" s="294"/>
      <c r="B147" s="295"/>
      <c r="C147" s="296"/>
      <c r="D147" s="295"/>
      <c r="E147" s="295"/>
      <c r="F147" s="295"/>
      <c r="G147" s="295"/>
      <c r="H147" s="295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</row>
    <row r="148">
      <c r="A148" s="294"/>
      <c r="B148" s="295"/>
      <c r="C148" s="296"/>
      <c r="D148" s="295"/>
      <c r="E148" s="295"/>
      <c r="F148" s="295"/>
      <c r="G148" s="295"/>
      <c r="H148" s="295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294"/>
    </row>
    <row r="149">
      <c r="A149" s="294"/>
      <c r="B149" s="295"/>
      <c r="C149" s="296"/>
      <c r="D149" s="295"/>
      <c r="E149" s="295"/>
      <c r="F149" s="295"/>
      <c r="G149" s="295"/>
      <c r="H149" s="295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294"/>
    </row>
    <row r="150">
      <c r="A150" s="294"/>
      <c r="B150" s="295"/>
      <c r="C150" s="296"/>
      <c r="D150" s="295"/>
      <c r="E150" s="295"/>
      <c r="F150" s="295"/>
      <c r="G150" s="295"/>
      <c r="H150" s="295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</row>
    <row r="151">
      <c r="A151" s="294"/>
      <c r="B151" s="295"/>
      <c r="C151" s="296"/>
      <c r="D151" s="295"/>
      <c r="E151" s="295"/>
      <c r="F151" s="295"/>
      <c r="G151" s="295"/>
      <c r="H151" s="295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4"/>
      <c r="AB151" s="294"/>
    </row>
    <row r="152">
      <c r="A152" s="294"/>
      <c r="B152" s="295"/>
      <c r="C152" s="296"/>
      <c r="D152" s="295"/>
      <c r="E152" s="295"/>
      <c r="F152" s="295"/>
      <c r="G152" s="295"/>
      <c r="H152" s="295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  <c r="AA152" s="294"/>
      <c r="AB152" s="294"/>
    </row>
    <row r="153">
      <c r="A153" s="294"/>
      <c r="B153" s="295"/>
      <c r="C153" s="296"/>
      <c r="D153" s="295"/>
      <c r="E153" s="295"/>
      <c r="F153" s="295"/>
      <c r="G153" s="295"/>
      <c r="H153" s="295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</row>
    <row r="154">
      <c r="A154" s="294"/>
      <c r="B154" s="295"/>
      <c r="C154" s="296"/>
      <c r="D154" s="295"/>
      <c r="E154" s="295"/>
      <c r="F154" s="295"/>
      <c r="G154" s="295"/>
      <c r="H154" s="295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4"/>
      <c r="AB154" s="294"/>
    </row>
    <row r="155">
      <c r="A155" s="294"/>
      <c r="B155" s="295"/>
      <c r="C155" s="296"/>
      <c r="D155" s="295"/>
      <c r="E155" s="295"/>
      <c r="F155" s="295"/>
      <c r="G155" s="295"/>
      <c r="H155" s="295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</row>
    <row r="156">
      <c r="A156" s="294"/>
      <c r="B156" s="295"/>
      <c r="C156" s="296"/>
      <c r="D156" s="295"/>
      <c r="E156" s="295"/>
      <c r="F156" s="295"/>
      <c r="G156" s="295"/>
      <c r="H156" s="295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4"/>
      <c r="AB156" s="294"/>
    </row>
    <row r="157">
      <c r="A157" s="294"/>
      <c r="B157" s="295"/>
      <c r="C157" s="296"/>
      <c r="D157" s="295"/>
      <c r="E157" s="295"/>
      <c r="F157" s="295"/>
      <c r="G157" s="295"/>
      <c r="H157" s="295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4"/>
      <c r="AB157" s="294"/>
    </row>
    <row r="158">
      <c r="A158" s="294"/>
      <c r="B158" s="295"/>
      <c r="C158" s="296"/>
      <c r="D158" s="295"/>
      <c r="E158" s="295"/>
      <c r="F158" s="295"/>
      <c r="G158" s="295"/>
      <c r="H158" s="295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4"/>
      <c r="AB158" s="294"/>
    </row>
    <row r="159">
      <c r="A159" s="294"/>
      <c r="B159" s="295"/>
      <c r="C159" s="296"/>
      <c r="D159" s="295"/>
      <c r="E159" s="295"/>
      <c r="F159" s="295"/>
      <c r="G159" s="295"/>
      <c r="H159" s="295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</row>
    <row r="160">
      <c r="A160" s="294"/>
      <c r="B160" s="295"/>
      <c r="C160" s="296"/>
      <c r="D160" s="295"/>
      <c r="E160" s="295"/>
      <c r="F160" s="295"/>
      <c r="G160" s="295"/>
      <c r="H160" s="295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</row>
    <row r="161">
      <c r="A161" s="294"/>
      <c r="B161" s="295"/>
      <c r="C161" s="296"/>
      <c r="D161" s="295"/>
      <c r="E161" s="295"/>
      <c r="F161" s="295"/>
      <c r="G161" s="295"/>
      <c r="H161" s="295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</row>
    <row r="162">
      <c r="A162" s="294"/>
      <c r="B162" s="295"/>
      <c r="C162" s="296"/>
      <c r="D162" s="295"/>
      <c r="E162" s="295"/>
      <c r="F162" s="295"/>
      <c r="G162" s="295"/>
      <c r="H162" s="295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</row>
    <row r="163">
      <c r="A163" s="294"/>
      <c r="B163" s="295"/>
      <c r="C163" s="296"/>
      <c r="D163" s="295"/>
      <c r="E163" s="295"/>
      <c r="F163" s="295"/>
      <c r="G163" s="295"/>
      <c r="H163" s="295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</row>
    <row r="164">
      <c r="A164" s="294"/>
      <c r="B164" s="295"/>
      <c r="C164" s="296"/>
      <c r="D164" s="295"/>
      <c r="E164" s="295"/>
      <c r="F164" s="295"/>
      <c r="G164" s="295"/>
      <c r="H164" s="295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</row>
    <row r="165">
      <c r="A165" s="294"/>
      <c r="B165" s="295"/>
      <c r="C165" s="296"/>
      <c r="D165" s="295"/>
      <c r="E165" s="295"/>
      <c r="F165" s="295"/>
      <c r="G165" s="295"/>
      <c r="H165" s="295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</row>
    <row r="166">
      <c r="A166" s="294"/>
      <c r="B166" s="295"/>
      <c r="C166" s="296"/>
      <c r="D166" s="295"/>
      <c r="E166" s="295"/>
      <c r="F166" s="295"/>
      <c r="G166" s="295"/>
      <c r="H166" s="295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</row>
    <row r="167">
      <c r="A167" s="294"/>
      <c r="B167" s="295"/>
      <c r="C167" s="296"/>
      <c r="D167" s="295"/>
      <c r="E167" s="295"/>
      <c r="F167" s="295"/>
      <c r="G167" s="295"/>
      <c r="H167" s="295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</row>
    <row r="168">
      <c r="A168" s="294"/>
      <c r="B168" s="295"/>
      <c r="C168" s="296"/>
      <c r="D168" s="295"/>
      <c r="E168" s="295"/>
      <c r="F168" s="295"/>
      <c r="G168" s="295"/>
      <c r="H168" s="295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</row>
    <row r="169">
      <c r="A169" s="294"/>
      <c r="B169" s="295"/>
      <c r="C169" s="296"/>
      <c r="D169" s="295"/>
      <c r="E169" s="295"/>
      <c r="F169" s="295"/>
      <c r="G169" s="295"/>
      <c r="H169" s="295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</row>
    <row r="170">
      <c r="A170" s="294"/>
      <c r="B170" s="295"/>
      <c r="C170" s="296"/>
      <c r="D170" s="295"/>
      <c r="E170" s="295"/>
      <c r="F170" s="295"/>
      <c r="G170" s="295"/>
      <c r="H170" s="295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4"/>
      <c r="AB170" s="294"/>
    </row>
    <row r="171">
      <c r="A171" s="294"/>
      <c r="B171" s="295"/>
      <c r="C171" s="296"/>
      <c r="D171" s="295"/>
      <c r="E171" s="295"/>
      <c r="F171" s="295"/>
      <c r="G171" s="295"/>
      <c r="H171" s="295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94"/>
      <c r="AB171" s="294"/>
    </row>
    <row r="172">
      <c r="A172" s="294"/>
      <c r="B172" s="295"/>
      <c r="C172" s="296"/>
      <c r="D172" s="295"/>
      <c r="E172" s="295"/>
      <c r="F172" s="295"/>
      <c r="G172" s="295"/>
      <c r="H172" s="295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</row>
    <row r="173">
      <c r="A173" s="294"/>
      <c r="B173" s="295"/>
      <c r="C173" s="296"/>
      <c r="D173" s="295"/>
      <c r="E173" s="295"/>
      <c r="F173" s="295"/>
      <c r="G173" s="295"/>
      <c r="H173" s="295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294"/>
    </row>
    <row r="174">
      <c r="A174" s="294"/>
      <c r="B174" s="295"/>
      <c r="C174" s="296"/>
      <c r="D174" s="295"/>
      <c r="E174" s="295"/>
      <c r="F174" s="295"/>
      <c r="G174" s="295"/>
      <c r="H174" s="295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</row>
    <row r="175">
      <c r="A175" s="294"/>
      <c r="B175" s="295"/>
      <c r="C175" s="296"/>
      <c r="D175" s="295"/>
      <c r="E175" s="295"/>
      <c r="F175" s="295"/>
      <c r="G175" s="295"/>
      <c r="H175" s="295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294"/>
    </row>
    <row r="176">
      <c r="A176" s="294"/>
      <c r="B176" s="295"/>
      <c r="C176" s="296"/>
      <c r="D176" s="295"/>
      <c r="E176" s="295"/>
      <c r="F176" s="295"/>
      <c r="G176" s="295"/>
      <c r="H176" s="295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</row>
    <row r="177">
      <c r="A177" s="294"/>
      <c r="B177" s="295"/>
      <c r="C177" s="296"/>
      <c r="D177" s="295"/>
      <c r="E177" s="295"/>
      <c r="F177" s="295"/>
      <c r="G177" s="295"/>
      <c r="H177" s="295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4"/>
      <c r="AB177" s="294"/>
    </row>
    <row r="178">
      <c r="A178" s="294"/>
      <c r="B178" s="295"/>
      <c r="C178" s="296"/>
      <c r="D178" s="295"/>
      <c r="E178" s="295"/>
      <c r="F178" s="295"/>
      <c r="G178" s="295"/>
      <c r="H178" s="295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</row>
    <row r="179">
      <c r="A179" s="294"/>
      <c r="B179" s="295"/>
      <c r="C179" s="296"/>
      <c r="D179" s="295"/>
      <c r="E179" s="295"/>
      <c r="F179" s="295"/>
      <c r="G179" s="295"/>
      <c r="H179" s="295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4"/>
      <c r="AB179" s="294"/>
    </row>
    <row r="180">
      <c r="A180" s="294"/>
      <c r="B180" s="295"/>
      <c r="C180" s="296"/>
      <c r="D180" s="295"/>
      <c r="E180" s="295"/>
      <c r="F180" s="295"/>
      <c r="G180" s="295"/>
      <c r="H180" s="295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4"/>
      <c r="AB180" s="294"/>
    </row>
    <row r="181">
      <c r="A181" s="294"/>
      <c r="B181" s="295"/>
      <c r="C181" s="296"/>
      <c r="D181" s="295"/>
      <c r="E181" s="295"/>
      <c r="F181" s="295"/>
      <c r="G181" s="295"/>
      <c r="H181" s="295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</row>
    <row r="182">
      <c r="A182" s="294"/>
      <c r="B182" s="295"/>
      <c r="C182" s="296"/>
      <c r="D182" s="295"/>
      <c r="E182" s="295"/>
      <c r="F182" s="295"/>
      <c r="G182" s="295"/>
      <c r="H182" s="295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4"/>
      <c r="AB182" s="294"/>
    </row>
    <row r="183">
      <c r="A183" s="294"/>
      <c r="B183" s="295"/>
      <c r="C183" s="296"/>
      <c r="D183" s="295"/>
      <c r="E183" s="295"/>
      <c r="F183" s="295"/>
      <c r="G183" s="295"/>
      <c r="H183" s="295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4"/>
      <c r="AB183" s="294"/>
    </row>
    <row r="184">
      <c r="A184" s="294"/>
      <c r="B184" s="295"/>
      <c r="C184" s="296"/>
      <c r="D184" s="295"/>
      <c r="E184" s="295"/>
      <c r="F184" s="295"/>
      <c r="G184" s="295"/>
      <c r="H184" s="295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4"/>
      <c r="AB184" s="294"/>
    </row>
    <row r="185">
      <c r="A185" s="294"/>
      <c r="B185" s="295"/>
      <c r="C185" s="296"/>
      <c r="D185" s="295"/>
      <c r="E185" s="295"/>
      <c r="F185" s="295"/>
      <c r="G185" s="295"/>
      <c r="H185" s="295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4"/>
      <c r="AB185" s="294"/>
    </row>
    <row r="186">
      <c r="A186" s="294"/>
      <c r="B186" s="295"/>
      <c r="C186" s="296"/>
      <c r="D186" s="295"/>
      <c r="E186" s="295"/>
      <c r="F186" s="295"/>
      <c r="G186" s="295"/>
      <c r="H186" s="295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4"/>
      <c r="AB186" s="294"/>
    </row>
    <row r="187">
      <c r="A187" s="294"/>
      <c r="B187" s="295"/>
      <c r="C187" s="296"/>
      <c r="D187" s="295"/>
      <c r="E187" s="295"/>
      <c r="F187" s="295"/>
      <c r="G187" s="295"/>
      <c r="H187" s="295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4"/>
      <c r="AB187" s="294"/>
    </row>
    <row r="188">
      <c r="A188" s="294"/>
      <c r="B188" s="295"/>
      <c r="C188" s="296"/>
      <c r="D188" s="295"/>
      <c r="E188" s="295"/>
      <c r="F188" s="295"/>
      <c r="G188" s="295"/>
      <c r="H188" s="295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4"/>
      <c r="AB188" s="294"/>
    </row>
    <row r="189">
      <c r="A189" s="294"/>
      <c r="B189" s="295"/>
      <c r="C189" s="296"/>
      <c r="D189" s="295"/>
      <c r="E189" s="295"/>
      <c r="F189" s="295"/>
      <c r="G189" s="295"/>
      <c r="H189" s="295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4"/>
      <c r="AB189" s="294"/>
    </row>
    <row r="190">
      <c r="A190" s="294"/>
      <c r="B190" s="295"/>
      <c r="C190" s="296"/>
      <c r="D190" s="295"/>
      <c r="E190" s="295"/>
      <c r="F190" s="295"/>
      <c r="G190" s="295"/>
      <c r="H190" s="295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4"/>
      <c r="AB190" s="294"/>
    </row>
    <row r="191">
      <c r="A191" s="294"/>
      <c r="B191" s="295"/>
      <c r="C191" s="296"/>
      <c r="D191" s="295"/>
      <c r="E191" s="295"/>
      <c r="F191" s="295"/>
      <c r="G191" s="295"/>
      <c r="H191" s="295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</row>
    <row r="192">
      <c r="A192" s="294"/>
      <c r="B192" s="295"/>
      <c r="C192" s="296"/>
      <c r="D192" s="295"/>
      <c r="E192" s="295"/>
      <c r="F192" s="295"/>
      <c r="G192" s="295"/>
      <c r="H192" s="295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4"/>
      <c r="AB192" s="294"/>
    </row>
    <row r="193">
      <c r="A193" s="294"/>
      <c r="B193" s="295"/>
      <c r="C193" s="296"/>
      <c r="D193" s="295"/>
      <c r="E193" s="295"/>
      <c r="F193" s="295"/>
      <c r="G193" s="295"/>
      <c r="H193" s="295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  <c r="AA193" s="294"/>
      <c r="AB193" s="294"/>
    </row>
    <row r="194">
      <c r="A194" s="294"/>
      <c r="B194" s="295"/>
      <c r="C194" s="296"/>
      <c r="D194" s="295"/>
      <c r="E194" s="295"/>
      <c r="F194" s="295"/>
      <c r="G194" s="295"/>
      <c r="H194" s="295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4"/>
      <c r="AB194" s="294"/>
    </row>
    <row r="195">
      <c r="A195" s="294"/>
      <c r="B195" s="295"/>
      <c r="C195" s="296"/>
      <c r="D195" s="295"/>
      <c r="E195" s="295"/>
      <c r="F195" s="295"/>
      <c r="G195" s="295"/>
      <c r="H195" s="295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4"/>
      <c r="AB195" s="294"/>
    </row>
    <row r="196">
      <c r="A196" s="294"/>
      <c r="B196" s="295"/>
      <c r="C196" s="296"/>
      <c r="D196" s="295"/>
      <c r="E196" s="295"/>
      <c r="F196" s="295"/>
      <c r="G196" s="295"/>
      <c r="H196" s="295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</row>
    <row r="197">
      <c r="A197" s="294"/>
      <c r="B197" s="295"/>
      <c r="C197" s="296"/>
      <c r="D197" s="295"/>
      <c r="E197" s="295"/>
      <c r="F197" s="295"/>
      <c r="G197" s="295"/>
      <c r="H197" s="295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</row>
    <row r="198">
      <c r="A198" s="294"/>
      <c r="B198" s="295"/>
      <c r="C198" s="296"/>
      <c r="D198" s="295"/>
      <c r="E198" s="295"/>
      <c r="F198" s="295"/>
      <c r="G198" s="295"/>
      <c r="H198" s="295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4"/>
      <c r="AB198" s="294"/>
    </row>
    <row r="199">
      <c r="A199" s="294"/>
      <c r="B199" s="295"/>
      <c r="C199" s="296"/>
      <c r="D199" s="295"/>
      <c r="E199" s="295"/>
      <c r="F199" s="295"/>
      <c r="G199" s="295"/>
      <c r="H199" s="295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294"/>
    </row>
    <row r="200">
      <c r="A200" s="294"/>
      <c r="B200" s="295"/>
      <c r="C200" s="296"/>
      <c r="D200" s="295"/>
      <c r="E200" s="295"/>
      <c r="F200" s="295"/>
      <c r="G200" s="295"/>
      <c r="H200" s="295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294"/>
    </row>
    <row r="201">
      <c r="A201" s="294"/>
      <c r="B201" s="295"/>
      <c r="C201" s="296"/>
      <c r="D201" s="295"/>
      <c r="E201" s="295"/>
      <c r="F201" s="295"/>
      <c r="G201" s="295"/>
      <c r="H201" s="295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4"/>
      <c r="AB201" s="294"/>
    </row>
    <row r="202">
      <c r="A202" s="294"/>
      <c r="B202" s="295"/>
      <c r="C202" s="296"/>
      <c r="D202" s="295"/>
      <c r="E202" s="295"/>
      <c r="F202" s="295"/>
      <c r="G202" s="295"/>
      <c r="H202" s="295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  <c r="AA202" s="294"/>
      <c r="AB202" s="294"/>
    </row>
    <row r="203">
      <c r="A203" s="294"/>
      <c r="B203" s="295"/>
      <c r="C203" s="296"/>
      <c r="D203" s="295"/>
      <c r="E203" s="295"/>
      <c r="F203" s="295"/>
      <c r="G203" s="295"/>
      <c r="H203" s="295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4"/>
      <c r="AB203" s="294"/>
    </row>
    <row r="204">
      <c r="A204" s="294"/>
      <c r="B204" s="295"/>
      <c r="C204" s="296"/>
      <c r="D204" s="295"/>
      <c r="E204" s="295"/>
      <c r="F204" s="295"/>
      <c r="G204" s="295"/>
      <c r="H204" s="295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4"/>
      <c r="AB204" s="294"/>
    </row>
    <row r="205">
      <c r="A205" s="294"/>
      <c r="B205" s="295"/>
      <c r="C205" s="296"/>
      <c r="D205" s="295"/>
      <c r="E205" s="295"/>
      <c r="F205" s="295"/>
      <c r="G205" s="295"/>
      <c r="H205" s="295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4"/>
      <c r="AB205" s="294"/>
    </row>
    <row r="206">
      <c r="A206" s="294"/>
      <c r="B206" s="295"/>
      <c r="C206" s="296"/>
      <c r="D206" s="295"/>
      <c r="E206" s="295"/>
      <c r="F206" s="295"/>
      <c r="G206" s="295"/>
      <c r="H206" s="295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</row>
    <row r="207">
      <c r="A207" s="294"/>
      <c r="B207" s="295"/>
      <c r="C207" s="296"/>
      <c r="D207" s="295"/>
      <c r="E207" s="295"/>
      <c r="F207" s="295"/>
      <c r="G207" s="295"/>
      <c r="H207" s="295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94"/>
      <c r="AB207" s="294"/>
    </row>
    <row r="208">
      <c r="A208" s="294"/>
      <c r="B208" s="295"/>
      <c r="C208" s="296"/>
      <c r="D208" s="295"/>
      <c r="E208" s="295"/>
      <c r="F208" s="295"/>
      <c r="G208" s="295"/>
      <c r="H208" s="295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  <c r="AA208" s="294"/>
      <c r="AB208" s="294"/>
    </row>
    <row r="209">
      <c r="A209" s="294"/>
      <c r="B209" s="295"/>
      <c r="C209" s="296"/>
      <c r="D209" s="295"/>
      <c r="E209" s="295"/>
      <c r="F209" s="295"/>
      <c r="G209" s="295"/>
      <c r="H209" s="295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  <c r="AA209" s="294"/>
      <c r="AB209" s="294"/>
    </row>
    <row r="210">
      <c r="A210" s="294"/>
      <c r="B210" s="295"/>
      <c r="C210" s="296"/>
      <c r="D210" s="295"/>
      <c r="E210" s="295"/>
      <c r="F210" s="295"/>
      <c r="G210" s="295"/>
      <c r="H210" s="295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  <c r="AA210" s="294"/>
      <c r="AB210" s="294"/>
    </row>
    <row r="211">
      <c r="A211" s="294"/>
      <c r="B211" s="295"/>
      <c r="C211" s="296"/>
      <c r="D211" s="295"/>
      <c r="E211" s="295"/>
      <c r="F211" s="295"/>
      <c r="G211" s="295"/>
      <c r="H211" s="295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4"/>
      <c r="AB211" s="294"/>
    </row>
    <row r="212">
      <c r="A212" s="294"/>
      <c r="B212" s="295"/>
      <c r="C212" s="296"/>
      <c r="D212" s="295"/>
      <c r="E212" s="295"/>
      <c r="F212" s="295"/>
      <c r="G212" s="295"/>
      <c r="H212" s="295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  <c r="AA212" s="294"/>
      <c r="AB212" s="294"/>
    </row>
    <row r="213">
      <c r="A213" s="294"/>
      <c r="B213" s="295"/>
      <c r="C213" s="296"/>
      <c r="D213" s="295"/>
      <c r="E213" s="295"/>
      <c r="F213" s="295"/>
      <c r="G213" s="295"/>
      <c r="H213" s="295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4"/>
      <c r="AB213" s="294"/>
    </row>
    <row r="214">
      <c r="A214" s="294"/>
      <c r="B214" s="295"/>
      <c r="C214" s="296"/>
      <c r="D214" s="295"/>
      <c r="E214" s="295"/>
      <c r="F214" s="295"/>
      <c r="G214" s="295"/>
      <c r="H214" s="295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  <c r="AA214" s="294"/>
      <c r="AB214" s="294"/>
    </row>
    <row r="215">
      <c r="A215" s="294"/>
      <c r="B215" s="295"/>
      <c r="C215" s="296"/>
      <c r="D215" s="295"/>
      <c r="E215" s="295"/>
      <c r="F215" s="295"/>
      <c r="G215" s="295"/>
      <c r="H215" s="295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  <c r="AA215" s="294"/>
      <c r="AB215" s="294"/>
    </row>
    <row r="216">
      <c r="A216" s="294"/>
      <c r="B216" s="295"/>
      <c r="C216" s="296"/>
      <c r="D216" s="295"/>
      <c r="E216" s="295"/>
      <c r="F216" s="295"/>
      <c r="G216" s="295"/>
      <c r="H216" s="295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  <c r="AA216" s="294"/>
      <c r="AB216" s="294"/>
    </row>
    <row r="217">
      <c r="A217" s="294"/>
      <c r="B217" s="295"/>
      <c r="C217" s="296"/>
      <c r="D217" s="295"/>
      <c r="E217" s="295"/>
      <c r="F217" s="295"/>
      <c r="G217" s="295"/>
      <c r="H217" s="295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94"/>
      <c r="AB217" s="294"/>
    </row>
    <row r="218">
      <c r="A218" s="294"/>
      <c r="B218" s="295"/>
      <c r="C218" s="296"/>
      <c r="D218" s="295"/>
      <c r="E218" s="295"/>
      <c r="F218" s="295"/>
      <c r="G218" s="295"/>
      <c r="H218" s="295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94"/>
      <c r="AB218" s="294"/>
    </row>
    <row r="219">
      <c r="A219" s="294"/>
      <c r="B219" s="295"/>
      <c r="C219" s="296"/>
      <c r="D219" s="295"/>
      <c r="E219" s="295"/>
      <c r="F219" s="295"/>
      <c r="G219" s="295"/>
      <c r="H219" s="295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4"/>
      <c r="AB219" s="294"/>
    </row>
    <row r="220">
      <c r="A220" s="294"/>
      <c r="B220" s="295"/>
      <c r="C220" s="296"/>
      <c r="D220" s="295"/>
      <c r="E220" s="295"/>
      <c r="F220" s="295"/>
      <c r="G220" s="295"/>
      <c r="H220" s="295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  <c r="AA220" s="294"/>
      <c r="AB220" s="294"/>
    </row>
    <row r="221">
      <c r="A221" s="294"/>
      <c r="B221" s="295"/>
      <c r="C221" s="296"/>
      <c r="D221" s="295"/>
      <c r="E221" s="295"/>
      <c r="F221" s="295"/>
      <c r="G221" s="295"/>
      <c r="H221" s="295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  <c r="AA221" s="294"/>
      <c r="AB221" s="294"/>
    </row>
    <row r="222">
      <c r="A222" s="294"/>
      <c r="B222" s="295"/>
      <c r="C222" s="296"/>
      <c r="D222" s="295"/>
      <c r="E222" s="295"/>
      <c r="F222" s="295"/>
      <c r="G222" s="295"/>
      <c r="H222" s="295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  <c r="AA222" s="294"/>
      <c r="AB222" s="294"/>
    </row>
    <row r="223">
      <c r="A223" s="294"/>
      <c r="B223" s="295"/>
      <c r="C223" s="296"/>
      <c r="D223" s="295"/>
      <c r="E223" s="295"/>
      <c r="F223" s="295"/>
      <c r="G223" s="295"/>
      <c r="H223" s="295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94"/>
      <c r="AB223" s="294"/>
    </row>
    <row r="224">
      <c r="A224" s="294"/>
      <c r="B224" s="295"/>
      <c r="C224" s="296"/>
      <c r="D224" s="295"/>
      <c r="E224" s="295"/>
      <c r="F224" s="295"/>
      <c r="G224" s="295"/>
      <c r="H224" s="295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294"/>
    </row>
    <row r="225">
      <c r="A225" s="294"/>
      <c r="B225" s="295"/>
      <c r="C225" s="296"/>
      <c r="D225" s="295"/>
      <c r="E225" s="295"/>
      <c r="F225" s="295"/>
      <c r="G225" s="295"/>
      <c r="H225" s="295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</row>
    <row r="226">
      <c r="A226" s="294"/>
      <c r="B226" s="295"/>
      <c r="C226" s="296"/>
      <c r="D226" s="295"/>
      <c r="E226" s="295"/>
      <c r="F226" s="295"/>
      <c r="G226" s="295"/>
      <c r="H226" s="295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</row>
    <row r="227">
      <c r="A227" s="294"/>
      <c r="B227" s="295"/>
      <c r="C227" s="296"/>
      <c r="D227" s="295"/>
      <c r="E227" s="295"/>
      <c r="F227" s="295"/>
      <c r="G227" s="295"/>
      <c r="H227" s="295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</row>
    <row r="228">
      <c r="A228" s="294"/>
      <c r="B228" s="295"/>
      <c r="C228" s="296"/>
      <c r="D228" s="295"/>
      <c r="E228" s="295"/>
      <c r="F228" s="295"/>
      <c r="G228" s="295"/>
      <c r="H228" s="295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294"/>
      <c r="AB228" s="294"/>
    </row>
    <row r="229">
      <c r="A229" s="294"/>
      <c r="B229" s="295"/>
      <c r="C229" s="296"/>
      <c r="D229" s="295"/>
      <c r="E229" s="295"/>
      <c r="F229" s="295"/>
      <c r="G229" s="295"/>
      <c r="H229" s="295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94"/>
      <c r="AB229" s="294"/>
    </row>
    <row r="230">
      <c r="A230" s="294"/>
      <c r="B230" s="295"/>
      <c r="C230" s="296"/>
      <c r="D230" s="295"/>
      <c r="E230" s="295"/>
      <c r="F230" s="295"/>
      <c r="G230" s="295"/>
      <c r="H230" s="295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4"/>
      <c r="AB230" s="294"/>
    </row>
    <row r="231">
      <c r="A231" s="294"/>
      <c r="B231" s="295"/>
      <c r="C231" s="296"/>
      <c r="D231" s="295"/>
      <c r="E231" s="295"/>
      <c r="F231" s="295"/>
      <c r="G231" s="295"/>
      <c r="H231" s="295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4"/>
      <c r="AB231" s="294"/>
    </row>
    <row r="232">
      <c r="A232" s="294"/>
      <c r="B232" s="295"/>
      <c r="C232" s="296"/>
      <c r="D232" s="295"/>
      <c r="E232" s="295"/>
      <c r="F232" s="295"/>
      <c r="G232" s="295"/>
      <c r="H232" s="295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</row>
    <row r="233">
      <c r="A233" s="294"/>
      <c r="B233" s="295"/>
      <c r="C233" s="296"/>
      <c r="D233" s="295"/>
      <c r="E233" s="295"/>
      <c r="F233" s="295"/>
      <c r="G233" s="295"/>
      <c r="H233" s="295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</row>
    <row r="234">
      <c r="A234" s="294"/>
      <c r="B234" s="295"/>
      <c r="C234" s="296"/>
      <c r="D234" s="295"/>
      <c r="E234" s="295"/>
      <c r="F234" s="295"/>
      <c r="G234" s="295"/>
      <c r="H234" s="295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</row>
    <row r="235">
      <c r="A235" s="294"/>
      <c r="B235" s="295"/>
      <c r="C235" s="296"/>
      <c r="D235" s="295"/>
      <c r="E235" s="295"/>
      <c r="F235" s="295"/>
      <c r="G235" s="295"/>
      <c r="H235" s="295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</row>
    <row r="236">
      <c r="A236" s="294"/>
      <c r="B236" s="295"/>
      <c r="C236" s="296"/>
      <c r="D236" s="295"/>
      <c r="E236" s="295"/>
      <c r="F236" s="295"/>
      <c r="G236" s="295"/>
      <c r="H236" s="295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94"/>
      <c r="AB236" s="294"/>
    </row>
    <row r="237">
      <c r="A237" s="294"/>
      <c r="B237" s="295"/>
      <c r="C237" s="296"/>
      <c r="D237" s="295"/>
      <c r="E237" s="295"/>
      <c r="F237" s="295"/>
      <c r="G237" s="295"/>
      <c r="H237" s="295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294"/>
      <c r="AB237" s="294"/>
    </row>
    <row r="238">
      <c r="A238" s="294"/>
      <c r="B238" s="295"/>
      <c r="C238" s="296"/>
      <c r="D238" s="295"/>
      <c r="E238" s="295"/>
      <c r="F238" s="295"/>
      <c r="G238" s="295"/>
      <c r="H238" s="295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  <c r="AA238" s="294"/>
      <c r="AB238" s="294"/>
    </row>
    <row r="239">
      <c r="A239" s="294"/>
      <c r="B239" s="295"/>
      <c r="C239" s="296"/>
      <c r="D239" s="295"/>
      <c r="E239" s="295"/>
      <c r="F239" s="295"/>
      <c r="G239" s="295"/>
      <c r="H239" s="295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  <c r="AA239" s="294"/>
      <c r="AB239" s="294"/>
    </row>
    <row r="240">
      <c r="A240" s="294"/>
      <c r="B240" s="295"/>
      <c r="C240" s="296"/>
      <c r="D240" s="295"/>
      <c r="E240" s="295"/>
      <c r="F240" s="295"/>
      <c r="G240" s="295"/>
      <c r="H240" s="295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</row>
    <row r="241">
      <c r="A241" s="294"/>
      <c r="B241" s="295"/>
      <c r="C241" s="296"/>
      <c r="D241" s="295"/>
      <c r="E241" s="295"/>
      <c r="F241" s="295"/>
      <c r="G241" s="295"/>
      <c r="H241" s="295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</row>
    <row r="242">
      <c r="A242" s="294"/>
      <c r="B242" s="295"/>
      <c r="C242" s="296"/>
      <c r="D242" s="295"/>
      <c r="E242" s="295"/>
      <c r="F242" s="295"/>
      <c r="G242" s="295"/>
      <c r="H242" s="295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</row>
    <row r="243">
      <c r="A243" s="294"/>
      <c r="B243" s="295"/>
      <c r="C243" s="296"/>
      <c r="D243" s="295"/>
      <c r="E243" s="295"/>
      <c r="F243" s="295"/>
      <c r="G243" s="295"/>
      <c r="H243" s="295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</row>
    <row r="244">
      <c r="A244" s="294"/>
      <c r="B244" s="295"/>
      <c r="C244" s="296"/>
      <c r="D244" s="295"/>
      <c r="E244" s="295"/>
      <c r="F244" s="295"/>
      <c r="G244" s="295"/>
      <c r="H244" s="295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</row>
    <row r="245">
      <c r="A245" s="294"/>
      <c r="B245" s="295"/>
      <c r="C245" s="296"/>
      <c r="D245" s="295"/>
      <c r="E245" s="295"/>
      <c r="F245" s="295"/>
      <c r="G245" s="295"/>
      <c r="H245" s="295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</row>
    <row r="246">
      <c r="A246" s="294"/>
      <c r="B246" s="295"/>
      <c r="C246" s="296"/>
      <c r="D246" s="295"/>
      <c r="E246" s="295"/>
      <c r="F246" s="295"/>
      <c r="G246" s="295"/>
      <c r="H246" s="295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</row>
    <row r="247">
      <c r="A247" s="294"/>
      <c r="B247" s="295"/>
      <c r="C247" s="296"/>
      <c r="D247" s="295"/>
      <c r="E247" s="295"/>
      <c r="F247" s="295"/>
      <c r="G247" s="295"/>
      <c r="H247" s="295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</row>
    <row r="248">
      <c r="A248" s="294"/>
      <c r="B248" s="295"/>
      <c r="C248" s="296"/>
      <c r="D248" s="295"/>
      <c r="E248" s="295"/>
      <c r="F248" s="295"/>
      <c r="G248" s="295"/>
      <c r="H248" s="295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</row>
    <row r="249">
      <c r="A249" s="294"/>
      <c r="B249" s="295"/>
      <c r="C249" s="296"/>
      <c r="D249" s="295"/>
      <c r="E249" s="295"/>
      <c r="F249" s="295"/>
      <c r="G249" s="295"/>
      <c r="H249" s="295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</row>
    <row r="250">
      <c r="A250" s="294"/>
      <c r="B250" s="295"/>
      <c r="C250" s="296"/>
      <c r="D250" s="295"/>
      <c r="E250" s="295"/>
      <c r="F250" s="295"/>
      <c r="G250" s="295"/>
      <c r="H250" s="295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</row>
    <row r="251">
      <c r="A251" s="294"/>
      <c r="B251" s="295"/>
      <c r="C251" s="296"/>
      <c r="D251" s="295"/>
      <c r="E251" s="295"/>
      <c r="F251" s="295"/>
      <c r="G251" s="295"/>
      <c r="H251" s="295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</row>
    <row r="252">
      <c r="A252" s="294"/>
      <c r="B252" s="295"/>
      <c r="C252" s="296"/>
      <c r="D252" s="295"/>
      <c r="E252" s="295"/>
      <c r="F252" s="295"/>
      <c r="G252" s="295"/>
      <c r="H252" s="295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</row>
    <row r="253">
      <c r="A253" s="294"/>
      <c r="B253" s="295"/>
      <c r="C253" s="296"/>
      <c r="D253" s="295"/>
      <c r="E253" s="295"/>
      <c r="F253" s="295"/>
      <c r="G253" s="295"/>
      <c r="H253" s="295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</row>
    <row r="254">
      <c r="A254" s="294"/>
      <c r="B254" s="295"/>
      <c r="C254" s="296"/>
      <c r="D254" s="295"/>
      <c r="E254" s="295"/>
      <c r="F254" s="295"/>
      <c r="G254" s="295"/>
      <c r="H254" s="295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</row>
    <row r="255">
      <c r="A255" s="294"/>
      <c r="B255" s="295"/>
      <c r="C255" s="296"/>
      <c r="D255" s="295"/>
      <c r="E255" s="295"/>
      <c r="F255" s="295"/>
      <c r="G255" s="295"/>
      <c r="H255" s="295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</row>
    <row r="256">
      <c r="A256" s="294"/>
      <c r="B256" s="295"/>
      <c r="C256" s="296"/>
      <c r="D256" s="295"/>
      <c r="E256" s="295"/>
      <c r="F256" s="295"/>
      <c r="G256" s="295"/>
      <c r="H256" s="295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</row>
    <row r="257">
      <c r="A257" s="294"/>
      <c r="B257" s="295"/>
      <c r="C257" s="296"/>
      <c r="D257" s="295"/>
      <c r="E257" s="295"/>
      <c r="F257" s="295"/>
      <c r="G257" s="295"/>
      <c r="H257" s="295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</row>
    <row r="258">
      <c r="A258" s="294"/>
      <c r="B258" s="295"/>
      <c r="C258" s="296"/>
      <c r="D258" s="295"/>
      <c r="E258" s="295"/>
      <c r="F258" s="295"/>
      <c r="G258" s="295"/>
      <c r="H258" s="295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</row>
    <row r="259">
      <c r="A259" s="294"/>
      <c r="B259" s="295"/>
      <c r="C259" s="296"/>
      <c r="D259" s="295"/>
      <c r="E259" s="295"/>
      <c r="F259" s="295"/>
      <c r="G259" s="295"/>
      <c r="H259" s="295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</row>
    <row r="260">
      <c r="A260" s="294"/>
      <c r="B260" s="295"/>
      <c r="C260" s="296"/>
      <c r="D260" s="295"/>
      <c r="E260" s="295"/>
      <c r="F260" s="295"/>
      <c r="G260" s="295"/>
      <c r="H260" s="295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</row>
    <row r="261">
      <c r="A261" s="294"/>
      <c r="B261" s="295"/>
      <c r="C261" s="296"/>
      <c r="D261" s="295"/>
      <c r="E261" s="295"/>
      <c r="F261" s="295"/>
      <c r="G261" s="295"/>
      <c r="H261" s="295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</row>
    <row r="262">
      <c r="A262" s="294"/>
      <c r="B262" s="295"/>
      <c r="C262" s="296"/>
      <c r="D262" s="295"/>
      <c r="E262" s="295"/>
      <c r="F262" s="295"/>
      <c r="G262" s="295"/>
      <c r="H262" s="295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</row>
    <row r="263">
      <c r="A263" s="294"/>
      <c r="B263" s="295"/>
      <c r="C263" s="296"/>
      <c r="D263" s="295"/>
      <c r="E263" s="295"/>
      <c r="F263" s="295"/>
      <c r="G263" s="295"/>
      <c r="H263" s="295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</row>
    <row r="264">
      <c r="A264" s="294"/>
      <c r="B264" s="295"/>
      <c r="C264" s="296"/>
      <c r="D264" s="295"/>
      <c r="E264" s="295"/>
      <c r="F264" s="295"/>
      <c r="G264" s="295"/>
      <c r="H264" s="295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</row>
    <row r="265">
      <c r="A265" s="294"/>
      <c r="B265" s="295"/>
      <c r="C265" s="296"/>
      <c r="D265" s="295"/>
      <c r="E265" s="295"/>
      <c r="F265" s="295"/>
      <c r="G265" s="295"/>
      <c r="H265" s="295"/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</row>
    <row r="266">
      <c r="A266" s="294"/>
      <c r="B266" s="295"/>
      <c r="C266" s="296"/>
      <c r="D266" s="295"/>
      <c r="E266" s="295"/>
      <c r="F266" s="295"/>
      <c r="G266" s="295"/>
      <c r="H266" s="295"/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</row>
    <row r="267">
      <c r="A267" s="294"/>
      <c r="B267" s="295"/>
      <c r="C267" s="296"/>
      <c r="D267" s="295"/>
      <c r="E267" s="295"/>
      <c r="F267" s="295"/>
      <c r="G267" s="295"/>
      <c r="H267" s="295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</row>
    <row r="268">
      <c r="A268" s="294"/>
      <c r="B268" s="295"/>
      <c r="C268" s="296"/>
      <c r="D268" s="295"/>
      <c r="E268" s="295"/>
      <c r="F268" s="295"/>
      <c r="G268" s="295"/>
      <c r="H268" s="295"/>
      <c r="I268" s="294"/>
      <c r="J268" s="294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4"/>
      <c r="AB268" s="294"/>
    </row>
    <row r="269">
      <c r="A269" s="294"/>
      <c r="B269" s="295"/>
      <c r="C269" s="296"/>
      <c r="D269" s="295"/>
      <c r="E269" s="295"/>
      <c r="F269" s="295"/>
      <c r="G269" s="295"/>
      <c r="H269" s="295"/>
      <c r="I269" s="294"/>
      <c r="J269" s="294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  <c r="AA269" s="294"/>
      <c r="AB269" s="294"/>
    </row>
    <row r="270">
      <c r="A270" s="294"/>
      <c r="B270" s="295"/>
      <c r="C270" s="296"/>
      <c r="D270" s="295"/>
      <c r="E270" s="295"/>
      <c r="F270" s="295"/>
      <c r="G270" s="295"/>
      <c r="H270" s="295"/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4"/>
      <c r="AB270" s="294"/>
    </row>
    <row r="271">
      <c r="A271" s="294"/>
      <c r="B271" s="295"/>
      <c r="C271" s="296"/>
      <c r="D271" s="295"/>
      <c r="E271" s="295"/>
      <c r="F271" s="295"/>
      <c r="G271" s="295"/>
      <c r="H271" s="295"/>
      <c r="I271" s="294"/>
      <c r="J271" s="294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4"/>
      <c r="AB271" s="294"/>
    </row>
    <row r="272">
      <c r="A272" s="294"/>
      <c r="B272" s="295"/>
      <c r="C272" s="296"/>
      <c r="D272" s="295"/>
      <c r="E272" s="295"/>
      <c r="F272" s="295"/>
      <c r="G272" s="295"/>
      <c r="H272" s="295"/>
      <c r="I272" s="294"/>
      <c r="J272" s="294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4"/>
      <c r="AB272" s="294"/>
    </row>
    <row r="273">
      <c r="A273" s="294"/>
      <c r="B273" s="295"/>
      <c r="C273" s="296"/>
      <c r="D273" s="295"/>
      <c r="E273" s="295"/>
      <c r="F273" s="295"/>
      <c r="G273" s="295"/>
      <c r="H273" s="295"/>
      <c r="I273" s="294"/>
      <c r="J273" s="294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4"/>
      <c r="AB273" s="294"/>
    </row>
    <row r="274">
      <c r="A274" s="294"/>
      <c r="B274" s="295"/>
      <c r="C274" s="296"/>
      <c r="D274" s="295"/>
      <c r="E274" s="295"/>
      <c r="F274" s="295"/>
      <c r="G274" s="295"/>
      <c r="H274" s="295"/>
      <c r="I274" s="294"/>
      <c r="J274" s="294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4"/>
      <c r="AB274" s="294"/>
    </row>
    <row r="275">
      <c r="A275" s="294"/>
      <c r="B275" s="295"/>
      <c r="C275" s="296"/>
      <c r="D275" s="295"/>
      <c r="E275" s="295"/>
      <c r="F275" s="295"/>
      <c r="G275" s="295"/>
      <c r="H275" s="295"/>
      <c r="I275" s="294"/>
      <c r="J275" s="294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4"/>
      <c r="AB275" s="294"/>
    </row>
    <row r="276">
      <c r="A276" s="294"/>
      <c r="B276" s="295"/>
      <c r="C276" s="296"/>
      <c r="D276" s="295"/>
      <c r="E276" s="295"/>
      <c r="F276" s="295"/>
      <c r="G276" s="295"/>
      <c r="H276" s="295"/>
      <c r="I276" s="294"/>
      <c r="J276" s="294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4"/>
      <c r="AB276" s="294"/>
    </row>
    <row r="277">
      <c r="A277" s="294"/>
      <c r="B277" s="295"/>
      <c r="C277" s="296"/>
      <c r="D277" s="295"/>
      <c r="E277" s="295"/>
      <c r="F277" s="295"/>
      <c r="G277" s="295"/>
      <c r="H277" s="295"/>
      <c r="I277" s="294"/>
      <c r="J277" s="294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</row>
    <row r="278">
      <c r="A278" s="294"/>
      <c r="B278" s="295"/>
      <c r="C278" s="296"/>
      <c r="D278" s="295"/>
      <c r="E278" s="295"/>
      <c r="F278" s="295"/>
      <c r="G278" s="295"/>
      <c r="H278" s="295"/>
      <c r="I278" s="294"/>
      <c r="J278" s="294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</row>
    <row r="279">
      <c r="A279" s="294"/>
      <c r="B279" s="295"/>
      <c r="C279" s="296"/>
      <c r="D279" s="295"/>
      <c r="E279" s="295"/>
      <c r="F279" s="295"/>
      <c r="G279" s="295"/>
      <c r="H279" s="295"/>
      <c r="I279" s="294"/>
      <c r="J279" s="294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  <c r="AA279" s="294"/>
      <c r="AB279" s="294"/>
    </row>
    <row r="280">
      <c r="A280" s="294"/>
      <c r="B280" s="295"/>
      <c r="C280" s="296"/>
      <c r="D280" s="295"/>
      <c r="E280" s="295"/>
      <c r="F280" s="295"/>
      <c r="G280" s="295"/>
      <c r="H280" s="295"/>
      <c r="I280" s="294"/>
      <c r="J280" s="294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  <c r="AA280" s="294"/>
      <c r="AB280" s="294"/>
    </row>
    <row r="281">
      <c r="A281" s="294"/>
      <c r="B281" s="295"/>
      <c r="C281" s="296"/>
      <c r="D281" s="295"/>
      <c r="E281" s="295"/>
      <c r="F281" s="295"/>
      <c r="G281" s="295"/>
      <c r="H281" s="295"/>
      <c r="I281" s="294"/>
      <c r="J281" s="294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  <c r="AA281" s="294"/>
      <c r="AB281" s="294"/>
    </row>
    <row r="282">
      <c r="A282" s="294"/>
      <c r="B282" s="295"/>
      <c r="C282" s="296"/>
      <c r="D282" s="295"/>
      <c r="E282" s="295"/>
      <c r="F282" s="295"/>
      <c r="G282" s="295"/>
      <c r="H282" s="295"/>
      <c r="I282" s="294"/>
      <c r="J282" s="294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  <c r="AA282" s="294"/>
      <c r="AB282" s="294"/>
    </row>
    <row r="283">
      <c r="A283" s="294"/>
      <c r="B283" s="295"/>
      <c r="C283" s="296"/>
      <c r="D283" s="295"/>
      <c r="E283" s="295"/>
      <c r="F283" s="295"/>
      <c r="G283" s="295"/>
      <c r="H283" s="295"/>
      <c r="I283" s="294"/>
      <c r="J283" s="294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</row>
    <row r="284">
      <c r="A284" s="294"/>
      <c r="B284" s="295"/>
      <c r="C284" s="296"/>
      <c r="D284" s="295"/>
      <c r="E284" s="295"/>
      <c r="F284" s="295"/>
      <c r="G284" s="295"/>
      <c r="H284" s="295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</row>
    <row r="285">
      <c r="A285" s="294"/>
      <c r="B285" s="295"/>
      <c r="C285" s="296"/>
      <c r="D285" s="295"/>
      <c r="E285" s="295"/>
      <c r="F285" s="295"/>
      <c r="G285" s="295"/>
      <c r="H285" s="295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</row>
    <row r="286">
      <c r="A286" s="294"/>
      <c r="B286" s="295"/>
      <c r="C286" s="296"/>
      <c r="D286" s="295"/>
      <c r="E286" s="295"/>
      <c r="F286" s="295"/>
      <c r="G286" s="295"/>
      <c r="H286" s="295"/>
      <c r="I286" s="294"/>
      <c r="J286" s="294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</row>
    <row r="287">
      <c r="A287" s="294"/>
      <c r="B287" s="295"/>
      <c r="C287" s="296"/>
      <c r="D287" s="295"/>
      <c r="E287" s="295"/>
      <c r="F287" s="295"/>
      <c r="G287" s="295"/>
      <c r="H287" s="295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</row>
    <row r="288">
      <c r="A288" s="294"/>
      <c r="B288" s="295"/>
      <c r="C288" s="296"/>
      <c r="D288" s="295"/>
      <c r="E288" s="295"/>
      <c r="F288" s="295"/>
      <c r="G288" s="295"/>
      <c r="H288" s="295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</row>
    <row r="289">
      <c r="A289" s="294"/>
      <c r="B289" s="295"/>
      <c r="C289" s="296"/>
      <c r="D289" s="295"/>
      <c r="E289" s="295"/>
      <c r="F289" s="295"/>
      <c r="G289" s="295"/>
      <c r="H289" s="295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</row>
    <row r="290">
      <c r="A290" s="294"/>
      <c r="B290" s="295"/>
      <c r="C290" s="296"/>
      <c r="D290" s="295"/>
      <c r="E290" s="295"/>
      <c r="F290" s="295"/>
      <c r="G290" s="295"/>
      <c r="H290" s="295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</row>
    <row r="291">
      <c r="A291" s="294"/>
      <c r="B291" s="295"/>
      <c r="C291" s="296"/>
      <c r="D291" s="295"/>
      <c r="E291" s="295"/>
      <c r="F291" s="295"/>
      <c r="G291" s="295"/>
      <c r="H291" s="295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</row>
    <row r="292">
      <c r="A292" s="294"/>
      <c r="B292" s="295"/>
      <c r="C292" s="296"/>
      <c r="D292" s="295"/>
      <c r="E292" s="295"/>
      <c r="F292" s="295"/>
      <c r="G292" s="295"/>
      <c r="H292" s="295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</row>
    <row r="293">
      <c r="A293" s="294"/>
      <c r="B293" s="295"/>
      <c r="C293" s="296"/>
      <c r="D293" s="295"/>
      <c r="E293" s="295"/>
      <c r="F293" s="295"/>
      <c r="G293" s="295"/>
      <c r="H293" s="295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</row>
    <row r="294">
      <c r="A294" s="294"/>
      <c r="B294" s="295"/>
      <c r="C294" s="296"/>
      <c r="D294" s="295"/>
      <c r="E294" s="295"/>
      <c r="F294" s="295"/>
      <c r="G294" s="295"/>
      <c r="H294" s="295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</row>
    <row r="295">
      <c r="A295" s="294"/>
      <c r="B295" s="295"/>
      <c r="C295" s="296"/>
      <c r="D295" s="295"/>
      <c r="E295" s="295"/>
      <c r="F295" s="295"/>
      <c r="G295" s="295"/>
      <c r="H295" s="295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</row>
    <row r="296">
      <c r="A296" s="294"/>
      <c r="B296" s="295"/>
      <c r="C296" s="296"/>
      <c r="D296" s="295"/>
      <c r="E296" s="295"/>
      <c r="F296" s="295"/>
      <c r="G296" s="295"/>
      <c r="H296" s="295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</row>
    <row r="297">
      <c r="A297" s="294"/>
      <c r="B297" s="295"/>
      <c r="C297" s="296"/>
      <c r="D297" s="295"/>
      <c r="E297" s="295"/>
      <c r="F297" s="295"/>
      <c r="G297" s="295"/>
      <c r="H297" s="295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</row>
    <row r="298">
      <c r="A298" s="294"/>
      <c r="B298" s="295"/>
      <c r="C298" s="296"/>
      <c r="D298" s="295"/>
      <c r="E298" s="295"/>
      <c r="F298" s="295"/>
      <c r="G298" s="295"/>
      <c r="H298" s="295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</row>
    <row r="299">
      <c r="A299" s="294"/>
      <c r="B299" s="295"/>
      <c r="C299" s="296"/>
      <c r="D299" s="295"/>
      <c r="E299" s="295"/>
      <c r="F299" s="295"/>
      <c r="G299" s="295"/>
      <c r="H299" s="295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</row>
    <row r="300">
      <c r="A300" s="294"/>
      <c r="B300" s="295"/>
      <c r="C300" s="296"/>
      <c r="D300" s="295"/>
      <c r="E300" s="295"/>
      <c r="F300" s="295"/>
      <c r="G300" s="295"/>
      <c r="H300" s="295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</row>
    <row r="301">
      <c r="A301" s="294"/>
      <c r="B301" s="295"/>
      <c r="C301" s="296"/>
      <c r="D301" s="295"/>
      <c r="E301" s="295"/>
      <c r="F301" s="295"/>
      <c r="G301" s="295"/>
      <c r="H301" s="295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</row>
    <row r="302">
      <c r="A302" s="294"/>
      <c r="B302" s="295"/>
      <c r="C302" s="296"/>
      <c r="D302" s="295"/>
      <c r="E302" s="295"/>
      <c r="F302" s="295"/>
      <c r="G302" s="295"/>
      <c r="H302" s="295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</row>
    <row r="303">
      <c r="A303" s="294"/>
      <c r="B303" s="295"/>
      <c r="C303" s="296"/>
      <c r="D303" s="295"/>
      <c r="E303" s="295"/>
      <c r="F303" s="295"/>
      <c r="G303" s="295"/>
      <c r="H303" s="295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  <c r="AA303" s="294"/>
      <c r="AB303" s="294"/>
    </row>
    <row r="304">
      <c r="A304" s="294"/>
      <c r="B304" s="295"/>
      <c r="C304" s="296"/>
      <c r="D304" s="295"/>
      <c r="E304" s="295"/>
      <c r="F304" s="295"/>
      <c r="G304" s="295"/>
      <c r="H304" s="295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  <c r="AA304" s="294"/>
      <c r="AB304" s="294"/>
    </row>
    <row r="305">
      <c r="A305" s="294"/>
      <c r="B305" s="295"/>
      <c r="C305" s="296"/>
      <c r="D305" s="295"/>
      <c r="E305" s="295"/>
      <c r="F305" s="295"/>
      <c r="G305" s="295"/>
      <c r="H305" s="295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</row>
    <row r="306">
      <c r="A306" s="294"/>
      <c r="B306" s="295"/>
      <c r="C306" s="296"/>
      <c r="D306" s="295"/>
      <c r="E306" s="295"/>
      <c r="F306" s="295"/>
      <c r="G306" s="295"/>
      <c r="H306" s="295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</row>
    <row r="307">
      <c r="A307" s="294"/>
      <c r="B307" s="295"/>
      <c r="C307" s="296"/>
      <c r="D307" s="295"/>
      <c r="E307" s="295"/>
      <c r="F307" s="295"/>
      <c r="G307" s="295"/>
      <c r="H307" s="295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  <c r="AA307" s="294"/>
      <c r="AB307" s="294"/>
    </row>
    <row r="308">
      <c r="A308" s="294"/>
      <c r="B308" s="295"/>
      <c r="C308" s="296"/>
      <c r="D308" s="295"/>
      <c r="E308" s="295"/>
      <c r="F308" s="295"/>
      <c r="G308" s="295"/>
      <c r="H308" s="295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  <c r="AA308" s="294"/>
      <c r="AB308" s="294"/>
    </row>
    <row r="309">
      <c r="A309" s="294"/>
      <c r="B309" s="295"/>
      <c r="C309" s="296"/>
      <c r="D309" s="295"/>
      <c r="E309" s="295"/>
      <c r="F309" s="295"/>
      <c r="G309" s="295"/>
      <c r="H309" s="295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</row>
    <row r="310">
      <c r="A310" s="294"/>
      <c r="B310" s="295"/>
      <c r="C310" s="296"/>
      <c r="D310" s="295"/>
      <c r="E310" s="295"/>
      <c r="F310" s="295"/>
      <c r="G310" s="295"/>
      <c r="H310" s="295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  <c r="AA310" s="294"/>
      <c r="AB310" s="294"/>
    </row>
    <row r="311">
      <c r="A311" s="294"/>
      <c r="B311" s="295"/>
      <c r="C311" s="296"/>
      <c r="D311" s="295"/>
      <c r="E311" s="295"/>
      <c r="F311" s="295"/>
      <c r="G311" s="295"/>
      <c r="H311" s="295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  <c r="AA311" s="294"/>
      <c r="AB311" s="294"/>
    </row>
    <row r="312">
      <c r="A312" s="294"/>
      <c r="B312" s="295"/>
      <c r="C312" s="296"/>
      <c r="D312" s="295"/>
      <c r="E312" s="295"/>
      <c r="F312" s="295"/>
      <c r="G312" s="295"/>
      <c r="H312" s="295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  <c r="AA312" s="294"/>
      <c r="AB312" s="294"/>
    </row>
    <row r="313">
      <c r="A313" s="294"/>
      <c r="B313" s="295"/>
      <c r="C313" s="296"/>
      <c r="D313" s="295"/>
      <c r="E313" s="295"/>
      <c r="F313" s="295"/>
      <c r="G313" s="295"/>
      <c r="H313" s="295"/>
      <c r="I313" s="294"/>
      <c r="J313" s="294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  <c r="AA313" s="294"/>
      <c r="AB313" s="294"/>
    </row>
    <row r="314">
      <c r="A314" s="294"/>
      <c r="B314" s="295"/>
      <c r="C314" s="296"/>
      <c r="D314" s="295"/>
      <c r="E314" s="295"/>
      <c r="F314" s="295"/>
      <c r="G314" s="295"/>
      <c r="H314" s="295"/>
      <c r="I314" s="294"/>
      <c r="J314" s="294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  <c r="AA314" s="294"/>
      <c r="AB314" s="294"/>
    </row>
    <row r="315">
      <c r="A315" s="294"/>
      <c r="B315" s="295"/>
      <c r="C315" s="296"/>
      <c r="D315" s="295"/>
      <c r="E315" s="295"/>
      <c r="F315" s="295"/>
      <c r="G315" s="295"/>
      <c r="H315" s="295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  <c r="AA315" s="294"/>
      <c r="AB315" s="294"/>
    </row>
    <row r="316">
      <c r="A316" s="294"/>
      <c r="B316" s="295"/>
      <c r="C316" s="296"/>
      <c r="D316" s="295"/>
      <c r="E316" s="295"/>
      <c r="F316" s="295"/>
      <c r="G316" s="295"/>
      <c r="H316" s="295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  <c r="AA316" s="294"/>
      <c r="AB316" s="294"/>
    </row>
    <row r="317">
      <c r="A317" s="294"/>
      <c r="B317" s="295"/>
      <c r="C317" s="296"/>
      <c r="D317" s="295"/>
      <c r="E317" s="295"/>
      <c r="F317" s="295"/>
      <c r="G317" s="295"/>
      <c r="H317" s="295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  <c r="AA317" s="294"/>
      <c r="AB317" s="294"/>
    </row>
    <row r="318">
      <c r="A318" s="294"/>
      <c r="B318" s="295"/>
      <c r="C318" s="296"/>
      <c r="D318" s="295"/>
      <c r="E318" s="295"/>
      <c r="F318" s="295"/>
      <c r="G318" s="295"/>
      <c r="H318" s="295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  <c r="AA318" s="294"/>
      <c r="AB318" s="294"/>
    </row>
    <row r="319">
      <c r="A319" s="294"/>
      <c r="B319" s="295"/>
      <c r="C319" s="296"/>
      <c r="D319" s="295"/>
      <c r="E319" s="295"/>
      <c r="F319" s="295"/>
      <c r="G319" s="295"/>
      <c r="H319" s="295"/>
      <c r="I319" s="294"/>
      <c r="J319" s="294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  <c r="AA319" s="294"/>
      <c r="AB319" s="294"/>
    </row>
    <row r="320">
      <c r="A320" s="294"/>
      <c r="B320" s="295"/>
      <c r="C320" s="296"/>
      <c r="D320" s="295"/>
      <c r="E320" s="295"/>
      <c r="F320" s="295"/>
      <c r="G320" s="295"/>
      <c r="H320" s="295"/>
      <c r="I320" s="294"/>
      <c r="J320" s="294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  <c r="AA320" s="294"/>
      <c r="AB320" s="294"/>
    </row>
    <row r="321">
      <c r="A321" s="294"/>
      <c r="B321" s="295"/>
      <c r="C321" s="296"/>
      <c r="D321" s="295"/>
      <c r="E321" s="295"/>
      <c r="F321" s="295"/>
      <c r="G321" s="295"/>
      <c r="H321" s="295"/>
      <c r="I321" s="294"/>
      <c r="J321" s="294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  <c r="AA321" s="294"/>
      <c r="AB321" s="294"/>
    </row>
    <row r="322">
      <c r="A322" s="294"/>
      <c r="B322" s="295"/>
      <c r="C322" s="296"/>
      <c r="D322" s="295"/>
      <c r="E322" s="295"/>
      <c r="F322" s="295"/>
      <c r="G322" s="295"/>
      <c r="H322" s="295"/>
      <c r="I322" s="294"/>
      <c r="J322" s="294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  <c r="AA322" s="294"/>
      <c r="AB322" s="294"/>
    </row>
    <row r="323">
      <c r="A323" s="294"/>
      <c r="B323" s="295"/>
      <c r="C323" s="296"/>
      <c r="D323" s="295"/>
      <c r="E323" s="295"/>
      <c r="F323" s="295"/>
      <c r="G323" s="295"/>
      <c r="H323" s="295"/>
      <c r="I323" s="294"/>
      <c r="J323" s="294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  <c r="AA323" s="294"/>
      <c r="AB323" s="294"/>
    </row>
    <row r="324">
      <c r="A324" s="294"/>
      <c r="B324" s="295"/>
      <c r="C324" s="296"/>
      <c r="D324" s="295"/>
      <c r="E324" s="295"/>
      <c r="F324" s="295"/>
      <c r="G324" s="295"/>
      <c r="H324" s="295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  <c r="AA324" s="294"/>
      <c r="AB324" s="294"/>
    </row>
    <row r="325">
      <c r="A325" s="294"/>
      <c r="B325" s="295"/>
      <c r="C325" s="296"/>
      <c r="D325" s="295"/>
      <c r="E325" s="295"/>
      <c r="F325" s="295"/>
      <c r="G325" s="295"/>
      <c r="H325" s="295"/>
      <c r="I325" s="294"/>
      <c r="J325" s="294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  <c r="AA325" s="294"/>
      <c r="AB325" s="294"/>
    </row>
    <row r="326">
      <c r="A326" s="294"/>
      <c r="B326" s="295"/>
      <c r="C326" s="296"/>
      <c r="D326" s="295"/>
      <c r="E326" s="295"/>
      <c r="F326" s="295"/>
      <c r="G326" s="295"/>
      <c r="H326" s="295"/>
      <c r="I326" s="294"/>
      <c r="J326" s="294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  <c r="AA326" s="294"/>
      <c r="AB326" s="294"/>
    </row>
    <row r="327">
      <c r="A327" s="294"/>
      <c r="B327" s="295"/>
      <c r="C327" s="296"/>
      <c r="D327" s="295"/>
      <c r="E327" s="295"/>
      <c r="F327" s="295"/>
      <c r="G327" s="295"/>
      <c r="H327" s="295"/>
      <c r="I327" s="294"/>
      <c r="J327" s="294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  <c r="AA327" s="294"/>
      <c r="AB327" s="294"/>
    </row>
    <row r="328">
      <c r="A328" s="294"/>
      <c r="B328" s="295"/>
      <c r="C328" s="296"/>
      <c r="D328" s="295"/>
      <c r="E328" s="295"/>
      <c r="F328" s="295"/>
      <c r="G328" s="295"/>
      <c r="H328" s="295"/>
      <c r="I328" s="294"/>
      <c r="J328" s="294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  <c r="AA328" s="294"/>
      <c r="AB328" s="294"/>
    </row>
    <row r="329">
      <c r="A329" s="294"/>
      <c r="B329" s="295"/>
      <c r="C329" s="296"/>
      <c r="D329" s="295"/>
      <c r="E329" s="295"/>
      <c r="F329" s="295"/>
      <c r="G329" s="295"/>
      <c r="H329" s="295"/>
      <c r="I329" s="294"/>
      <c r="J329" s="294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  <c r="AA329" s="294"/>
      <c r="AB329" s="294"/>
    </row>
    <row r="330">
      <c r="A330" s="294"/>
      <c r="B330" s="295"/>
      <c r="C330" s="296"/>
      <c r="D330" s="295"/>
      <c r="E330" s="295"/>
      <c r="F330" s="295"/>
      <c r="G330" s="295"/>
      <c r="H330" s="295"/>
      <c r="I330" s="294"/>
      <c r="J330" s="294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  <c r="AA330" s="294"/>
      <c r="AB330" s="294"/>
    </row>
    <row r="331">
      <c r="A331" s="294"/>
      <c r="B331" s="295"/>
      <c r="C331" s="296"/>
      <c r="D331" s="295"/>
      <c r="E331" s="295"/>
      <c r="F331" s="295"/>
      <c r="G331" s="295"/>
      <c r="H331" s="295"/>
      <c r="I331" s="294"/>
      <c r="J331" s="294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  <c r="AA331" s="294"/>
      <c r="AB331" s="294"/>
    </row>
    <row r="332">
      <c r="A332" s="294"/>
      <c r="B332" s="295"/>
      <c r="C332" s="296"/>
      <c r="D332" s="295"/>
      <c r="E332" s="295"/>
      <c r="F332" s="295"/>
      <c r="G332" s="295"/>
      <c r="H332" s="295"/>
      <c r="I332" s="294"/>
      <c r="J332" s="294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  <c r="AA332" s="294"/>
      <c r="AB332" s="294"/>
    </row>
    <row r="333">
      <c r="A333" s="294"/>
      <c r="B333" s="295"/>
      <c r="C333" s="296"/>
      <c r="D333" s="295"/>
      <c r="E333" s="295"/>
      <c r="F333" s="295"/>
      <c r="G333" s="295"/>
      <c r="H333" s="295"/>
      <c r="I333" s="294"/>
      <c r="J333" s="294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  <c r="AA333" s="294"/>
      <c r="AB333" s="294"/>
    </row>
    <row r="334">
      <c r="A334" s="294"/>
      <c r="B334" s="295"/>
      <c r="C334" s="296"/>
      <c r="D334" s="295"/>
      <c r="E334" s="295"/>
      <c r="F334" s="295"/>
      <c r="G334" s="295"/>
      <c r="H334" s="295"/>
      <c r="I334" s="294"/>
      <c r="J334" s="294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  <c r="AA334" s="294"/>
      <c r="AB334" s="294"/>
    </row>
    <row r="335">
      <c r="A335" s="294"/>
      <c r="B335" s="295"/>
      <c r="C335" s="296"/>
      <c r="D335" s="295"/>
      <c r="E335" s="295"/>
      <c r="F335" s="295"/>
      <c r="G335" s="295"/>
      <c r="H335" s="295"/>
      <c r="I335" s="294"/>
      <c r="J335" s="294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  <c r="AA335" s="294"/>
      <c r="AB335" s="294"/>
    </row>
    <row r="336">
      <c r="A336" s="294"/>
      <c r="B336" s="295"/>
      <c r="C336" s="296"/>
      <c r="D336" s="295"/>
      <c r="E336" s="295"/>
      <c r="F336" s="295"/>
      <c r="G336" s="295"/>
      <c r="H336" s="295"/>
      <c r="I336" s="294"/>
      <c r="J336" s="294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  <c r="AA336" s="294"/>
      <c r="AB336" s="294"/>
    </row>
    <row r="337">
      <c r="A337" s="294"/>
      <c r="B337" s="295"/>
      <c r="C337" s="296"/>
      <c r="D337" s="295"/>
      <c r="E337" s="295"/>
      <c r="F337" s="295"/>
      <c r="G337" s="295"/>
      <c r="H337" s="295"/>
      <c r="I337" s="294"/>
      <c r="J337" s="294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  <c r="AA337" s="294"/>
      <c r="AB337" s="294"/>
    </row>
    <row r="338">
      <c r="A338" s="294"/>
      <c r="B338" s="295"/>
      <c r="C338" s="296"/>
      <c r="D338" s="295"/>
      <c r="E338" s="295"/>
      <c r="F338" s="295"/>
      <c r="G338" s="295"/>
      <c r="H338" s="295"/>
      <c r="I338" s="294"/>
      <c r="J338" s="294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  <c r="AA338" s="294"/>
      <c r="AB338" s="294"/>
    </row>
    <row r="339">
      <c r="A339" s="294"/>
      <c r="B339" s="295"/>
      <c r="C339" s="296"/>
      <c r="D339" s="295"/>
      <c r="E339" s="295"/>
      <c r="F339" s="295"/>
      <c r="G339" s="295"/>
      <c r="H339" s="295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294"/>
    </row>
    <row r="340">
      <c r="A340" s="294"/>
      <c r="B340" s="295"/>
      <c r="C340" s="296"/>
      <c r="D340" s="295"/>
      <c r="E340" s="295"/>
      <c r="F340" s="295"/>
      <c r="G340" s="295"/>
      <c r="H340" s="295"/>
      <c r="I340" s="294"/>
      <c r="J340" s="294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  <c r="AA340" s="294"/>
      <c r="AB340" s="294"/>
    </row>
    <row r="341">
      <c r="A341" s="294"/>
      <c r="B341" s="295"/>
      <c r="C341" s="296"/>
      <c r="D341" s="295"/>
      <c r="E341" s="295"/>
      <c r="F341" s="295"/>
      <c r="G341" s="295"/>
      <c r="H341" s="295"/>
      <c r="I341" s="294"/>
      <c r="J341" s="294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  <c r="AA341" s="294"/>
      <c r="AB341" s="294"/>
    </row>
    <row r="342">
      <c r="A342" s="294"/>
      <c r="B342" s="295"/>
      <c r="C342" s="296"/>
      <c r="D342" s="295"/>
      <c r="E342" s="295"/>
      <c r="F342" s="295"/>
      <c r="G342" s="295"/>
      <c r="H342" s="295"/>
      <c r="I342" s="294"/>
      <c r="J342" s="294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  <c r="AA342" s="294"/>
      <c r="AB342" s="294"/>
    </row>
    <row r="343">
      <c r="A343" s="294"/>
      <c r="B343" s="295"/>
      <c r="C343" s="296"/>
      <c r="D343" s="295"/>
      <c r="E343" s="295"/>
      <c r="F343" s="295"/>
      <c r="G343" s="295"/>
      <c r="H343" s="295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</row>
    <row r="344">
      <c r="A344" s="294"/>
      <c r="B344" s="295"/>
      <c r="C344" s="296"/>
      <c r="D344" s="295"/>
      <c r="E344" s="295"/>
      <c r="F344" s="295"/>
      <c r="G344" s="295"/>
      <c r="H344" s="295"/>
      <c r="I344" s="294"/>
      <c r="J344" s="294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  <c r="AA344" s="294"/>
      <c r="AB344" s="294"/>
    </row>
    <row r="345">
      <c r="A345" s="294"/>
      <c r="B345" s="295"/>
      <c r="C345" s="296"/>
      <c r="D345" s="295"/>
      <c r="E345" s="295"/>
      <c r="F345" s="295"/>
      <c r="G345" s="295"/>
      <c r="H345" s="295"/>
      <c r="I345" s="294"/>
      <c r="J345" s="294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  <c r="AA345" s="294"/>
      <c r="AB345" s="294"/>
    </row>
    <row r="346">
      <c r="A346" s="294"/>
      <c r="B346" s="295"/>
      <c r="C346" s="296"/>
      <c r="D346" s="295"/>
      <c r="E346" s="295"/>
      <c r="F346" s="295"/>
      <c r="G346" s="295"/>
      <c r="H346" s="295"/>
      <c r="I346" s="294"/>
      <c r="J346" s="294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  <c r="AA346" s="294"/>
      <c r="AB346" s="294"/>
    </row>
    <row r="347">
      <c r="A347" s="294"/>
      <c r="B347" s="295"/>
      <c r="C347" s="296"/>
      <c r="D347" s="295"/>
      <c r="E347" s="295"/>
      <c r="F347" s="295"/>
      <c r="G347" s="295"/>
      <c r="H347" s="295"/>
      <c r="I347" s="294"/>
      <c r="J347" s="294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  <c r="AA347" s="294"/>
      <c r="AB347" s="294"/>
    </row>
    <row r="348">
      <c r="A348" s="294"/>
      <c r="B348" s="295"/>
      <c r="C348" s="296"/>
      <c r="D348" s="295"/>
      <c r="E348" s="295"/>
      <c r="F348" s="295"/>
      <c r="G348" s="295"/>
      <c r="H348" s="295"/>
      <c r="I348" s="294"/>
      <c r="J348" s="294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  <c r="AA348" s="294"/>
      <c r="AB348" s="294"/>
    </row>
    <row r="349">
      <c r="A349" s="294"/>
      <c r="B349" s="295"/>
      <c r="C349" s="296"/>
      <c r="D349" s="295"/>
      <c r="E349" s="295"/>
      <c r="F349" s="295"/>
      <c r="G349" s="295"/>
      <c r="H349" s="295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  <c r="AA349" s="294"/>
      <c r="AB349" s="294"/>
    </row>
    <row r="350">
      <c r="A350" s="294"/>
      <c r="B350" s="295"/>
      <c r="C350" s="296"/>
      <c r="D350" s="295"/>
      <c r="E350" s="295"/>
      <c r="F350" s="295"/>
      <c r="G350" s="295"/>
      <c r="H350" s="295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  <c r="AA350" s="294"/>
      <c r="AB350" s="294"/>
    </row>
    <row r="351">
      <c r="A351" s="294"/>
      <c r="B351" s="295"/>
      <c r="C351" s="296"/>
      <c r="D351" s="295"/>
      <c r="E351" s="295"/>
      <c r="F351" s="295"/>
      <c r="G351" s="295"/>
      <c r="H351" s="295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  <c r="AA351" s="294"/>
      <c r="AB351" s="294"/>
    </row>
    <row r="352">
      <c r="A352" s="294"/>
      <c r="B352" s="295"/>
      <c r="C352" s="296"/>
      <c r="D352" s="295"/>
      <c r="E352" s="295"/>
      <c r="F352" s="295"/>
      <c r="G352" s="295"/>
      <c r="H352" s="295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  <c r="AA352" s="294"/>
      <c r="AB352" s="294"/>
    </row>
    <row r="353">
      <c r="A353" s="294"/>
      <c r="B353" s="295"/>
      <c r="C353" s="296"/>
      <c r="D353" s="295"/>
      <c r="E353" s="295"/>
      <c r="F353" s="295"/>
      <c r="G353" s="295"/>
      <c r="H353" s="295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  <c r="AA353" s="294"/>
      <c r="AB353" s="294"/>
    </row>
    <row r="354">
      <c r="A354" s="294"/>
      <c r="B354" s="295"/>
      <c r="C354" s="296"/>
      <c r="D354" s="295"/>
      <c r="E354" s="295"/>
      <c r="F354" s="295"/>
      <c r="G354" s="295"/>
      <c r="H354" s="295"/>
      <c r="I354" s="294"/>
      <c r="J354" s="294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  <c r="AA354" s="294"/>
      <c r="AB354" s="294"/>
    </row>
    <row r="355">
      <c r="A355" s="294"/>
      <c r="B355" s="295"/>
      <c r="C355" s="296"/>
      <c r="D355" s="295"/>
      <c r="E355" s="295"/>
      <c r="F355" s="295"/>
      <c r="G355" s="295"/>
      <c r="H355" s="295"/>
      <c r="I355" s="294"/>
      <c r="J355" s="294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  <c r="AA355" s="294"/>
      <c r="AB355" s="294"/>
    </row>
    <row r="356">
      <c r="A356" s="294"/>
      <c r="B356" s="295"/>
      <c r="C356" s="296"/>
      <c r="D356" s="295"/>
      <c r="E356" s="295"/>
      <c r="F356" s="295"/>
      <c r="G356" s="295"/>
      <c r="H356" s="295"/>
      <c r="I356" s="294"/>
      <c r="J356" s="294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  <c r="AA356" s="294"/>
      <c r="AB356" s="294"/>
    </row>
    <row r="357">
      <c r="A357" s="294"/>
      <c r="B357" s="295"/>
      <c r="C357" s="296"/>
      <c r="D357" s="295"/>
      <c r="E357" s="295"/>
      <c r="F357" s="295"/>
      <c r="G357" s="295"/>
      <c r="H357" s="295"/>
      <c r="I357" s="294"/>
      <c r="J357" s="294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  <c r="AA357" s="294"/>
      <c r="AB357" s="294"/>
    </row>
    <row r="358">
      <c r="A358" s="294"/>
      <c r="B358" s="295"/>
      <c r="C358" s="296"/>
      <c r="D358" s="295"/>
      <c r="E358" s="295"/>
      <c r="F358" s="295"/>
      <c r="G358" s="295"/>
      <c r="H358" s="295"/>
      <c r="I358" s="294"/>
      <c r="J358" s="294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  <c r="AA358" s="294"/>
      <c r="AB358" s="294"/>
    </row>
    <row r="359">
      <c r="A359" s="294"/>
      <c r="B359" s="295"/>
      <c r="C359" s="296"/>
      <c r="D359" s="295"/>
      <c r="E359" s="295"/>
      <c r="F359" s="295"/>
      <c r="G359" s="295"/>
      <c r="H359" s="295"/>
      <c r="I359" s="294"/>
      <c r="J359" s="294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  <c r="AA359" s="294"/>
      <c r="AB359" s="294"/>
    </row>
    <row r="360">
      <c r="A360" s="294"/>
      <c r="B360" s="295"/>
      <c r="C360" s="296"/>
      <c r="D360" s="295"/>
      <c r="E360" s="295"/>
      <c r="F360" s="295"/>
      <c r="G360" s="295"/>
      <c r="H360" s="295"/>
      <c r="I360" s="294"/>
      <c r="J360" s="294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  <c r="AA360" s="294"/>
      <c r="AB360" s="294"/>
    </row>
    <row r="361">
      <c r="A361" s="294"/>
      <c r="B361" s="295"/>
      <c r="C361" s="296"/>
      <c r="D361" s="295"/>
      <c r="E361" s="295"/>
      <c r="F361" s="295"/>
      <c r="G361" s="295"/>
      <c r="H361" s="295"/>
      <c r="I361" s="294"/>
      <c r="J361" s="294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  <c r="AA361" s="294"/>
      <c r="AB361" s="294"/>
    </row>
    <row r="362">
      <c r="A362" s="294"/>
      <c r="B362" s="295"/>
      <c r="C362" s="296"/>
      <c r="D362" s="295"/>
      <c r="E362" s="295"/>
      <c r="F362" s="295"/>
      <c r="G362" s="295"/>
      <c r="H362" s="295"/>
      <c r="I362" s="294"/>
      <c r="J362" s="294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  <c r="AA362" s="294"/>
      <c r="AB362" s="294"/>
    </row>
    <row r="363">
      <c r="A363" s="294"/>
      <c r="B363" s="295"/>
      <c r="C363" s="296"/>
      <c r="D363" s="295"/>
      <c r="E363" s="295"/>
      <c r="F363" s="295"/>
      <c r="G363" s="295"/>
      <c r="H363" s="295"/>
      <c r="I363" s="294"/>
      <c r="J363" s="294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  <c r="AA363" s="294"/>
      <c r="AB363" s="294"/>
    </row>
    <row r="364">
      <c r="A364" s="294"/>
      <c r="B364" s="295"/>
      <c r="C364" s="296"/>
      <c r="D364" s="295"/>
      <c r="E364" s="295"/>
      <c r="F364" s="295"/>
      <c r="G364" s="295"/>
      <c r="H364" s="295"/>
      <c r="I364" s="294"/>
      <c r="J364" s="294"/>
      <c r="K364" s="294"/>
      <c r="L364" s="294"/>
      <c r="M364" s="294"/>
      <c r="N364" s="294"/>
      <c r="O364" s="294"/>
      <c r="P364" s="294"/>
      <c r="Q364" s="294"/>
      <c r="R364" s="294"/>
      <c r="S364" s="294"/>
      <c r="T364" s="294"/>
      <c r="U364" s="294"/>
      <c r="V364" s="294"/>
      <c r="W364" s="294"/>
      <c r="X364" s="294"/>
      <c r="Y364" s="294"/>
      <c r="Z364" s="294"/>
      <c r="AA364" s="294"/>
      <c r="AB364" s="294"/>
    </row>
    <row r="365">
      <c r="A365" s="294"/>
      <c r="B365" s="295"/>
      <c r="C365" s="296"/>
      <c r="D365" s="295"/>
      <c r="E365" s="295"/>
      <c r="F365" s="295"/>
      <c r="G365" s="295"/>
      <c r="H365" s="295"/>
      <c r="I365" s="294"/>
      <c r="J365" s="294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  <c r="AA365" s="294"/>
      <c r="AB365" s="294"/>
    </row>
    <row r="366">
      <c r="A366" s="294"/>
      <c r="B366" s="295"/>
      <c r="C366" s="296"/>
      <c r="D366" s="295"/>
      <c r="E366" s="295"/>
      <c r="F366" s="295"/>
      <c r="G366" s="295"/>
      <c r="H366" s="295"/>
      <c r="I366" s="294"/>
      <c r="J366" s="294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  <c r="AA366" s="294"/>
      <c r="AB366" s="294"/>
    </row>
    <row r="367">
      <c r="A367" s="294"/>
      <c r="B367" s="295"/>
      <c r="C367" s="296"/>
      <c r="D367" s="295"/>
      <c r="E367" s="295"/>
      <c r="F367" s="295"/>
      <c r="G367" s="295"/>
      <c r="H367" s="295"/>
      <c r="I367" s="294"/>
      <c r="J367" s="294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  <c r="AA367" s="294"/>
      <c r="AB367" s="294"/>
    </row>
    <row r="368">
      <c r="A368" s="294"/>
      <c r="B368" s="295"/>
      <c r="C368" s="296"/>
      <c r="D368" s="295"/>
      <c r="E368" s="295"/>
      <c r="F368" s="295"/>
      <c r="G368" s="295"/>
      <c r="H368" s="295"/>
      <c r="I368" s="294"/>
      <c r="J368" s="294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  <c r="AA368" s="294"/>
      <c r="AB368" s="294"/>
    </row>
    <row r="369">
      <c r="A369" s="294"/>
      <c r="B369" s="295"/>
      <c r="C369" s="296"/>
      <c r="D369" s="295"/>
      <c r="E369" s="295"/>
      <c r="F369" s="295"/>
      <c r="G369" s="295"/>
      <c r="H369" s="295"/>
      <c r="I369" s="294"/>
      <c r="J369" s="294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  <c r="AA369" s="294"/>
      <c r="AB369" s="294"/>
    </row>
    <row r="370">
      <c r="A370" s="294"/>
      <c r="B370" s="295"/>
      <c r="C370" s="296"/>
      <c r="D370" s="295"/>
      <c r="E370" s="295"/>
      <c r="F370" s="295"/>
      <c r="G370" s="295"/>
      <c r="H370" s="295"/>
      <c r="I370" s="294"/>
      <c r="J370" s="294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  <c r="AA370" s="294"/>
      <c r="AB370" s="294"/>
    </row>
    <row r="371">
      <c r="A371" s="294"/>
      <c r="B371" s="295"/>
      <c r="C371" s="296"/>
      <c r="D371" s="295"/>
      <c r="E371" s="295"/>
      <c r="F371" s="295"/>
      <c r="G371" s="295"/>
      <c r="H371" s="295"/>
      <c r="I371" s="294"/>
      <c r="J371" s="294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  <c r="AA371" s="294"/>
      <c r="AB371" s="294"/>
    </row>
    <row r="372">
      <c r="A372" s="294"/>
      <c r="B372" s="295"/>
      <c r="C372" s="296"/>
      <c r="D372" s="295"/>
      <c r="E372" s="295"/>
      <c r="F372" s="295"/>
      <c r="G372" s="295"/>
      <c r="H372" s="295"/>
      <c r="I372" s="294"/>
      <c r="J372" s="294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  <c r="AA372" s="294"/>
      <c r="AB372" s="294"/>
    </row>
    <row r="373">
      <c r="A373" s="294"/>
      <c r="B373" s="295"/>
      <c r="C373" s="296"/>
      <c r="D373" s="295"/>
      <c r="E373" s="295"/>
      <c r="F373" s="295"/>
      <c r="G373" s="295"/>
      <c r="H373" s="295"/>
      <c r="I373" s="294"/>
      <c r="J373" s="294"/>
      <c r="K373" s="294"/>
      <c r="L373" s="294"/>
      <c r="M373" s="294"/>
      <c r="N373" s="294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  <c r="AA373" s="294"/>
      <c r="AB373" s="294"/>
    </row>
    <row r="374">
      <c r="A374" s="294"/>
      <c r="B374" s="295"/>
      <c r="C374" s="296"/>
      <c r="D374" s="295"/>
      <c r="E374" s="295"/>
      <c r="F374" s="295"/>
      <c r="G374" s="295"/>
      <c r="H374" s="295"/>
      <c r="I374" s="294"/>
      <c r="J374" s="294"/>
      <c r="K374" s="294"/>
      <c r="L374" s="294"/>
      <c r="M374" s="294"/>
      <c r="N374" s="294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  <c r="AA374" s="294"/>
      <c r="AB374" s="294"/>
    </row>
    <row r="375">
      <c r="A375" s="294"/>
      <c r="B375" s="295"/>
      <c r="C375" s="296"/>
      <c r="D375" s="295"/>
      <c r="E375" s="295"/>
      <c r="F375" s="295"/>
      <c r="G375" s="295"/>
      <c r="H375" s="295"/>
      <c r="I375" s="294"/>
      <c r="J375" s="294"/>
      <c r="K375" s="294"/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  <c r="AA375" s="294"/>
      <c r="AB375" s="294"/>
    </row>
    <row r="376">
      <c r="A376" s="294"/>
      <c r="B376" s="295"/>
      <c r="C376" s="296"/>
      <c r="D376" s="295"/>
      <c r="E376" s="295"/>
      <c r="F376" s="295"/>
      <c r="G376" s="295"/>
      <c r="H376" s="295"/>
      <c r="I376" s="294"/>
      <c r="J376" s="294"/>
      <c r="K376" s="294"/>
      <c r="L376" s="294"/>
      <c r="M376" s="294"/>
      <c r="N376" s="294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  <c r="AA376" s="294"/>
      <c r="AB376" s="294"/>
    </row>
    <row r="377">
      <c r="A377" s="294"/>
      <c r="B377" s="295"/>
      <c r="C377" s="296"/>
      <c r="D377" s="295"/>
      <c r="E377" s="295"/>
      <c r="F377" s="295"/>
      <c r="G377" s="295"/>
      <c r="H377" s="295"/>
      <c r="I377" s="294"/>
      <c r="J377" s="294"/>
      <c r="K377" s="294"/>
      <c r="L377" s="294"/>
      <c r="M377" s="294"/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  <c r="AA377" s="294"/>
      <c r="AB377" s="294"/>
    </row>
    <row r="378">
      <c r="A378" s="294"/>
      <c r="B378" s="295"/>
      <c r="C378" s="296"/>
      <c r="D378" s="295"/>
      <c r="E378" s="295"/>
      <c r="F378" s="295"/>
      <c r="G378" s="295"/>
      <c r="H378" s="295"/>
      <c r="I378" s="294"/>
      <c r="J378" s="294"/>
      <c r="K378" s="294"/>
      <c r="L378" s="294"/>
      <c r="M378" s="294"/>
      <c r="N378" s="294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  <c r="AA378" s="294"/>
      <c r="AB378" s="294"/>
    </row>
    <row r="379">
      <c r="A379" s="294"/>
      <c r="B379" s="295"/>
      <c r="C379" s="296"/>
      <c r="D379" s="295"/>
      <c r="E379" s="295"/>
      <c r="F379" s="295"/>
      <c r="G379" s="295"/>
      <c r="H379" s="295"/>
      <c r="I379" s="294"/>
      <c r="J379" s="294"/>
      <c r="K379" s="294"/>
      <c r="L379" s="294"/>
      <c r="M379" s="294"/>
      <c r="N379" s="294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  <c r="AA379" s="294"/>
      <c r="AB379" s="294"/>
    </row>
    <row r="380">
      <c r="A380" s="294"/>
      <c r="B380" s="295"/>
      <c r="C380" s="296"/>
      <c r="D380" s="295"/>
      <c r="E380" s="295"/>
      <c r="F380" s="295"/>
      <c r="G380" s="295"/>
      <c r="H380" s="295"/>
      <c r="I380" s="294"/>
      <c r="J380" s="294"/>
      <c r="K380" s="294"/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  <c r="AA380" s="294"/>
      <c r="AB380" s="294"/>
    </row>
    <row r="381">
      <c r="A381" s="294"/>
      <c r="B381" s="295"/>
      <c r="C381" s="296"/>
      <c r="D381" s="295"/>
      <c r="E381" s="295"/>
      <c r="F381" s="295"/>
      <c r="G381" s="295"/>
      <c r="H381" s="295"/>
      <c r="I381" s="294"/>
      <c r="J381" s="294"/>
      <c r="K381" s="294"/>
      <c r="L381" s="294"/>
      <c r="M381" s="294"/>
      <c r="N381" s="294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  <c r="AA381" s="294"/>
      <c r="AB381" s="294"/>
    </row>
    <row r="382">
      <c r="A382" s="294"/>
      <c r="B382" s="295"/>
      <c r="C382" s="296"/>
      <c r="D382" s="295"/>
      <c r="E382" s="295"/>
      <c r="F382" s="295"/>
      <c r="G382" s="295"/>
      <c r="H382" s="295"/>
      <c r="I382" s="294"/>
      <c r="J382" s="294"/>
      <c r="K382" s="294"/>
      <c r="L382" s="294"/>
      <c r="M382" s="294"/>
      <c r="N382" s="294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  <c r="AA382" s="294"/>
      <c r="AB382" s="294"/>
    </row>
    <row r="383">
      <c r="A383" s="294"/>
      <c r="B383" s="295"/>
      <c r="C383" s="296"/>
      <c r="D383" s="295"/>
      <c r="E383" s="295"/>
      <c r="F383" s="295"/>
      <c r="G383" s="295"/>
      <c r="H383" s="295"/>
      <c r="I383" s="294"/>
      <c r="J383" s="294"/>
      <c r="K383" s="294"/>
      <c r="L383" s="294"/>
      <c r="M383" s="294"/>
      <c r="N383" s="294"/>
      <c r="O383" s="294"/>
      <c r="P383" s="294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  <c r="AA383" s="294"/>
      <c r="AB383" s="294"/>
    </row>
    <row r="384">
      <c r="A384" s="294"/>
      <c r="B384" s="295"/>
      <c r="C384" s="296"/>
      <c r="D384" s="295"/>
      <c r="E384" s="295"/>
      <c r="F384" s="295"/>
      <c r="G384" s="295"/>
      <c r="H384" s="295"/>
      <c r="I384" s="294"/>
      <c r="J384" s="294"/>
      <c r="K384" s="294"/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  <c r="AA384" s="294"/>
      <c r="AB384" s="294"/>
    </row>
    <row r="385">
      <c r="A385" s="294"/>
      <c r="B385" s="295"/>
      <c r="C385" s="296"/>
      <c r="D385" s="295"/>
      <c r="E385" s="295"/>
      <c r="F385" s="295"/>
      <c r="G385" s="295"/>
      <c r="H385" s="295"/>
      <c r="I385" s="294"/>
      <c r="J385" s="294"/>
      <c r="K385" s="294"/>
      <c r="L385" s="294"/>
      <c r="M385" s="294"/>
      <c r="N385" s="294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  <c r="AA385" s="294"/>
      <c r="AB385" s="294"/>
    </row>
    <row r="386">
      <c r="A386" s="294"/>
      <c r="B386" s="295"/>
      <c r="C386" s="296"/>
      <c r="D386" s="295"/>
      <c r="E386" s="295"/>
      <c r="F386" s="295"/>
      <c r="G386" s="295"/>
      <c r="H386" s="295"/>
      <c r="I386" s="294"/>
      <c r="J386" s="294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  <c r="AA386" s="294"/>
      <c r="AB386" s="294"/>
    </row>
    <row r="387">
      <c r="A387" s="294"/>
      <c r="B387" s="295"/>
      <c r="C387" s="296"/>
      <c r="D387" s="295"/>
      <c r="E387" s="295"/>
      <c r="F387" s="295"/>
      <c r="G387" s="295"/>
      <c r="H387" s="295"/>
      <c r="I387" s="294"/>
      <c r="J387" s="294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</row>
    <row r="388">
      <c r="A388" s="294"/>
      <c r="B388" s="295"/>
      <c r="C388" s="296"/>
      <c r="D388" s="295"/>
      <c r="E388" s="295"/>
      <c r="F388" s="295"/>
      <c r="G388" s="295"/>
      <c r="H388" s="295"/>
      <c r="I388" s="294"/>
      <c r="J388" s="294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  <c r="AA388" s="294"/>
      <c r="AB388" s="294"/>
    </row>
    <row r="389">
      <c r="A389" s="294"/>
      <c r="B389" s="295"/>
      <c r="C389" s="296"/>
      <c r="D389" s="295"/>
      <c r="E389" s="295"/>
      <c r="F389" s="295"/>
      <c r="G389" s="295"/>
      <c r="H389" s="295"/>
      <c r="I389" s="294"/>
      <c r="J389" s="294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  <c r="AA389" s="294"/>
      <c r="AB389" s="294"/>
    </row>
    <row r="390">
      <c r="A390" s="294"/>
      <c r="B390" s="295"/>
      <c r="C390" s="296"/>
      <c r="D390" s="295"/>
      <c r="E390" s="295"/>
      <c r="F390" s="295"/>
      <c r="G390" s="295"/>
      <c r="H390" s="295"/>
      <c r="I390" s="294"/>
      <c r="J390" s="294"/>
      <c r="K390" s="294"/>
      <c r="L390" s="294"/>
      <c r="M390" s="294"/>
      <c r="N390" s="294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  <c r="AA390" s="294"/>
      <c r="AB390" s="294"/>
    </row>
    <row r="391">
      <c r="A391" s="294"/>
      <c r="B391" s="295"/>
      <c r="C391" s="296"/>
      <c r="D391" s="295"/>
      <c r="E391" s="295"/>
      <c r="F391" s="295"/>
      <c r="G391" s="295"/>
      <c r="H391" s="295"/>
      <c r="I391" s="294"/>
      <c r="J391" s="294"/>
      <c r="K391" s="294"/>
      <c r="L391" s="294"/>
      <c r="M391" s="294"/>
      <c r="N391" s="294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  <c r="AA391" s="294"/>
      <c r="AB391" s="294"/>
    </row>
    <row r="392">
      <c r="A392" s="294"/>
      <c r="B392" s="295"/>
      <c r="C392" s="296"/>
      <c r="D392" s="295"/>
      <c r="E392" s="295"/>
      <c r="F392" s="295"/>
      <c r="G392" s="295"/>
      <c r="H392" s="295"/>
      <c r="I392" s="294"/>
      <c r="J392" s="294"/>
      <c r="K392" s="294"/>
      <c r="L392" s="294"/>
      <c r="M392" s="294"/>
      <c r="N392" s="294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  <c r="AA392" s="294"/>
      <c r="AB392" s="294"/>
    </row>
    <row r="393">
      <c r="A393" s="294"/>
      <c r="B393" s="295"/>
      <c r="C393" s="296"/>
      <c r="D393" s="295"/>
      <c r="E393" s="295"/>
      <c r="F393" s="295"/>
      <c r="G393" s="295"/>
      <c r="H393" s="295"/>
      <c r="I393" s="294"/>
      <c r="J393" s="294"/>
      <c r="K393" s="294"/>
      <c r="L393" s="294"/>
      <c r="M393" s="294"/>
      <c r="N393" s="294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  <c r="AA393" s="294"/>
      <c r="AB393" s="294"/>
    </row>
    <row r="394">
      <c r="A394" s="294"/>
      <c r="B394" s="295"/>
      <c r="C394" s="296"/>
      <c r="D394" s="295"/>
      <c r="E394" s="295"/>
      <c r="F394" s="295"/>
      <c r="G394" s="295"/>
      <c r="H394" s="295"/>
      <c r="I394" s="294"/>
      <c r="J394" s="294"/>
      <c r="K394" s="294"/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  <c r="AA394" s="294"/>
      <c r="AB394" s="294"/>
    </row>
    <row r="395">
      <c r="A395" s="294"/>
      <c r="B395" s="295"/>
      <c r="C395" s="296"/>
      <c r="D395" s="295"/>
      <c r="E395" s="295"/>
      <c r="F395" s="295"/>
      <c r="G395" s="295"/>
      <c r="H395" s="295"/>
      <c r="I395" s="294"/>
      <c r="J395" s="294"/>
      <c r="K395" s="294"/>
      <c r="L395" s="294"/>
      <c r="M395" s="294"/>
      <c r="N395" s="294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  <c r="AA395" s="294"/>
      <c r="AB395" s="294"/>
    </row>
    <row r="396">
      <c r="A396" s="294"/>
      <c r="B396" s="295"/>
      <c r="C396" s="296"/>
      <c r="D396" s="295"/>
      <c r="E396" s="295"/>
      <c r="F396" s="295"/>
      <c r="G396" s="295"/>
      <c r="H396" s="295"/>
      <c r="I396" s="294"/>
      <c r="J396" s="294"/>
      <c r="K396" s="294"/>
      <c r="L396" s="294"/>
      <c r="M396" s="294"/>
      <c r="N396" s="294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  <c r="AA396" s="294"/>
      <c r="AB396" s="294"/>
    </row>
    <row r="397">
      <c r="A397" s="294"/>
      <c r="B397" s="295"/>
      <c r="C397" s="296"/>
      <c r="D397" s="295"/>
      <c r="E397" s="295"/>
      <c r="F397" s="295"/>
      <c r="G397" s="295"/>
      <c r="H397" s="295"/>
      <c r="I397" s="294"/>
      <c r="J397" s="294"/>
      <c r="K397" s="294"/>
      <c r="L397" s="294"/>
      <c r="M397" s="294"/>
      <c r="N397" s="294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  <c r="AA397" s="294"/>
      <c r="AB397" s="294"/>
    </row>
    <row r="398">
      <c r="A398" s="294"/>
      <c r="B398" s="295"/>
      <c r="C398" s="296"/>
      <c r="D398" s="295"/>
      <c r="E398" s="295"/>
      <c r="F398" s="295"/>
      <c r="G398" s="295"/>
      <c r="H398" s="295"/>
      <c r="I398" s="294"/>
      <c r="J398" s="294"/>
      <c r="K398" s="294"/>
      <c r="L398" s="294"/>
      <c r="M398" s="294"/>
      <c r="N398" s="294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  <c r="AA398" s="294"/>
      <c r="AB398" s="294"/>
    </row>
    <row r="399">
      <c r="A399" s="294"/>
      <c r="B399" s="295"/>
      <c r="C399" s="296"/>
      <c r="D399" s="295"/>
      <c r="E399" s="295"/>
      <c r="F399" s="295"/>
      <c r="G399" s="295"/>
      <c r="H399" s="295"/>
      <c r="I399" s="294"/>
      <c r="J399" s="294"/>
      <c r="K399" s="294"/>
      <c r="L399" s="294"/>
      <c r="M399" s="294"/>
      <c r="N399" s="294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  <c r="AA399" s="294"/>
      <c r="AB399" s="294"/>
    </row>
    <row r="400">
      <c r="A400" s="294"/>
      <c r="B400" s="295"/>
      <c r="C400" s="296"/>
      <c r="D400" s="295"/>
      <c r="E400" s="295"/>
      <c r="F400" s="295"/>
      <c r="G400" s="295"/>
      <c r="H400" s="295"/>
      <c r="I400" s="294"/>
      <c r="J400" s="294"/>
      <c r="K400" s="294"/>
      <c r="L400" s="294"/>
      <c r="M400" s="294"/>
      <c r="N400" s="294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  <c r="AA400" s="294"/>
      <c r="AB400" s="294"/>
    </row>
    <row r="401">
      <c r="A401" s="294"/>
      <c r="B401" s="295"/>
      <c r="C401" s="296"/>
      <c r="D401" s="295"/>
      <c r="E401" s="295"/>
      <c r="F401" s="295"/>
      <c r="G401" s="295"/>
      <c r="H401" s="295"/>
      <c r="I401" s="294"/>
      <c r="J401" s="294"/>
      <c r="K401" s="294"/>
      <c r="L401" s="294"/>
      <c r="M401" s="294"/>
      <c r="N401" s="294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  <c r="AA401" s="294"/>
      <c r="AB401" s="294"/>
    </row>
    <row r="402">
      <c r="A402" s="294"/>
      <c r="B402" s="295"/>
      <c r="C402" s="296"/>
      <c r="D402" s="295"/>
      <c r="E402" s="295"/>
      <c r="F402" s="295"/>
      <c r="G402" s="295"/>
      <c r="H402" s="295"/>
      <c r="I402" s="294"/>
      <c r="J402" s="294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  <c r="AA402" s="294"/>
      <c r="AB402" s="294"/>
    </row>
    <row r="403">
      <c r="A403" s="294"/>
      <c r="B403" s="295"/>
      <c r="C403" s="296"/>
      <c r="D403" s="295"/>
      <c r="E403" s="295"/>
      <c r="F403" s="295"/>
      <c r="G403" s="295"/>
      <c r="H403" s="295"/>
      <c r="I403" s="294"/>
      <c r="J403" s="294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  <c r="AA403" s="294"/>
      <c r="AB403" s="294"/>
    </row>
    <row r="404">
      <c r="A404" s="294"/>
      <c r="B404" s="295"/>
      <c r="C404" s="296"/>
      <c r="D404" s="295"/>
      <c r="E404" s="295"/>
      <c r="F404" s="295"/>
      <c r="G404" s="295"/>
      <c r="H404" s="295"/>
      <c r="I404" s="294"/>
      <c r="J404" s="294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  <c r="AA404" s="294"/>
      <c r="AB404" s="294"/>
    </row>
    <row r="405">
      <c r="A405" s="294"/>
      <c r="B405" s="295"/>
      <c r="C405" s="296"/>
      <c r="D405" s="295"/>
      <c r="E405" s="295"/>
      <c r="F405" s="295"/>
      <c r="G405" s="295"/>
      <c r="H405" s="295"/>
      <c r="I405" s="294"/>
      <c r="J405" s="294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  <c r="AA405" s="294"/>
      <c r="AB405" s="294"/>
    </row>
    <row r="406">
      <c r="A406" s="294"/>
      <c r="B406" s="295"/>
      <c r="C406" s="296"/>
      <c r="D406" s="295"/>
      <c r="E406" s="295"/>
      <c r="F406" s="295"/>
      <c r="G406" s="295"/>
      <c r="H406" s="295"/>
      <c r="I406" s="294"/>
      <c r="J406" s="294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  <c r="AA406" s="294"/>
      <c r="AB406" s="294"/>
    </row>
    <row r="407">
      <c r="A407" s="294"/>
      <c r="B407" s="295"/>
      <c r="C407" s="296"/>
      <c r="D407" s="295"/>
      <c r="E407" s="295"/>
      <c r="F407" s="295"/>
      <c r="G407" s="295"/>
      <c r="H407" s="295"/>
      <c r="I407" s="294"/>
      <c r="J407" s="294"/>
      <c r="K407" s="294"/>
      <c r="L407" s="294"/>
      <c r="M407" s="294"/>
      <c r="N407" s="294"/>
      <c r="O407" s="294"/>
      <c r="P407" s="294"/>
      <c r="Q407" s="294"/>
      <c r="R407" s="294"/>
      <c r="S407" s="294"/>
      <c r="T407" s="294"/>
      <c r="U407" s="294"/>
      <c r="V407" s="294"/>
      <c r="W407" s="294"/>
      <c r="X407" s="294"/>
      <c r="Y407" s="294"/>
      <c r="Z407" s="294"/>
      <c r="AA407" s="294"/>
      <c r="AB407" s="294"/>
    </row>
    <row r="408">
      <c r="A408" s="294"/>
      <c r="B408" s="295"/>
      <c r="C408" s="296"/>
      <c r="D408" s="295"/>
      <c r="E408" s="295"/>
      <c r="F408" s="295"/>
      <c r="G408" s="295"/>
      <c r="H408" s="295"/>
      <c r="I408" s="294"/>
      <c r="J408" s="294"/>
      <c r="K408" s="294"/>
      <c r="L408" s="294"/>
      <c r="M408" s="294"/>
      <c r="N408" s="294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  <c r="Y408" s="294"/>
      <c r="Z408" s="294"/>
      <c r="AA408" s="294"/>
      <c r="AB408" s="294"/>
    </row>
    <row r="409">
      <c r="A409" s="294"/>
      <c r="B409" s="295"/>
      <c r="C409" s="296"/>
      <c r="D409" s="295"/>
      <c r="E409" s="295"/>
      <c r="F409" s="295"/>
      <c r="G409" s="295"/>
      <c r="H409" s="295"/>
      <c r="I409" s="294"/>
      <c r="J409" s="294"/>
      <c r="K409" s="294"/>
      <c r="L409" s="294"/>
      <c r="M409" s="294"/>
      <c r="N409" s="294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  <c r="Y409" s="294"/>
      <c r="Z409" s="294"/>
      <c r="AA409" s="294"/>
      <c r="AB409" s="294"/>
    </row>
    <row r="410">
      <c r="A410" s="294"/>
      <c r="B410" s="295"/>
      <c r="C410" s="296"/>
      <c r="D410" s="295"/>
      <c r="E410" s="295"/>
      <c r="F410" s="295"/>
      <c r="G410" s="295"/>
      <c r="H410" s="295"/>
      <c r="I410" s="294"/>
      <c r="J410" s="294"/>
      <c r="K410" s="294"/>
      <c r="L410" s="294"/>
      <c r="M410" s="294"/>
      <c r="N410" s="294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  <c r="Y410" s="294"/>
      <c r="Z410" s="294"/>
      <c r="AA410" s="294"/>
      <c r="AB410" s="294"/>
    </row>
    <row r="411">
      <c r="A411" s="294"/>
      <c r="B411" s="295"/>
      <c r="C411" s="296"/>
      <c r="D411" s="295"/>
      <c r="E411" s="295"/>
      <c r="F411" s="295"/>
      <c r="G411" s="295"/>
      <c r="H411" s="295"/>
      <c r="I411" s="294"/>
      <c r="J411" s="294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  <c r="AA411" s="294"/>
      <c r="AB411" s="294"/>
    </row>
    <row r="412">
      <c r="A412" s="294"/>
      <c r="B412" s="295"/>
      <c r="C412" s="296"/>
      <c r="D412" s="295"/>
      <c r="E412" s="295"/>
      <c r="F412" s="295"/>
      <c r="G412" s="295"/>
      <c r="H412" s="295"/>
      <c r="I412" s="294"/>
      <c r="J412" s="294"/>
      <c r="K412" s="294"/>
      <c r="L412" s="294"/>
      <c r="M412" s="294"/>
      <c r="N412" s="294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  <c r="Y412" s="294"/>
      <c r="Z412" s="294"/>
      <c r="AA412" s="294"/>
      <c r="AB412" s="294"/>
    </row>
    <row r="413">
      <c r="A413" s="294"/>
      <c r="B413" s="295"/>
      <c r="C413" s="296"/>
      <c r="D413" s="295"/>
      <c r="E413" s="295"/>
      <c r="F413" s="295"/>
      <c r="G413" s="295"/>
      <c r="H413" s="295"/>
      <c r="I413" s="294"/>
      <c r="J413" s="294"/>
      <c r="K413" s="294"/>
      <c r="L413" s="294"/>
      <c r="M413" s="294"/>
      <c r="N413" s="294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  <c r="Y413" s="294"/>
      <c r="Z413" s="294"/>
      <c r="AA413" s="294"/>
      <c r="AB413" s="294"/>
    </row>
    <row r="414">
      <c r="A414" s="294"/>
      <c r="B414" s="295"/>
      <c r="C414" s="296"/>
      <c r="D414" s="295"/>
      <c r="E414" s="295"/>
      <c r="F414" s="295"/>
      <c r="G414" s="295"/>
      <c r="H414" s="295"/>
      <c r="I414" s="294"/>
      <c r="J414" s="294"/>
      <c r="K414" s="294"/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  <c r="Y414" s="294"/>
      <c r="Z414" s="294"/>
      <c r="AA414" s="294"/>
      <c r="AB414" s="294"/>
    </row>
    <row r="415">
      <c r="A415" s="294"/>
      <c r="B415" s="295"/>
      <c r="C415" s="296"/>
      <c r="D415" s="295"/>
      <c r="E415" s="295"/>
      <c r="F415" s="295"/>
      <c r="G415" s="295"/>
      <c r="H415" s="295"/>
      <c r="I415" s="294"/>
      <c r="J415" s="294"/>
      <c r="K415" s="294"/>
      <c r="L415" s="294"/>
      <c r="M415" s="294"/>
      <c r="N415" s="294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  <c r="Y415" s="294"/>
      <c r="Z415" s="294"/>
      <c r="AA415" s="294"/>
      <c r="AB415" s="294"/>
    </row>
    <row r="416">
      <c r="A416" s="294"/>
      <c r="B416" s="295"/>
      <c r="C416" s="296"/>
      <c r="D416" s="295"/>
      <c r="E416" s="295"/>
      <c r="F416" s="295"/>
      <c r="G416" s="295"/>
      <c r="H416" s="295"/>
      <c r="I416" s="294"/>
      <c r="J416" s="294"/>
      <c r="K416" s="294"/>
      <c r="L416" s="294"/>
      <c r="M416" s="294"/>
      <c r="N416" s="294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  <c r="Y416" s="294"/>
      <c r="Z416" s="294"/>
      <c r="AA416" s="294"/>
      <c r="AB416" s="294"/>
    </row>
    <row r="417">
      <c r="A417" s="294"/>
      <c r="B417" s="295"/>
      <c r="C417" s="296"/>
      <c r="D417" s="295"/>
      <c r="E417" s="295"/>
      <c r="F417" s="295"/>
      <c r="G417" s="295"/>
      <c r="H417" s="295"/>
      <c r="I417" s="294"/>
      <c r="J417" s="294"/>
      <c r="K417" s="294"/>
      <c r="L417" s="294"/>
      <c r="M417" s="294"/>
      <c r="N417" s="294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  <c r="Y417" s="294"/>
      <c r="Z417" s="294"/>
      <c r="AA417" s="294"/>
      <c r="AB417" s="294"/>
    </row>
    <row r="418">
      <c r="A418" s="294"/>
      <c r="B418" s="295"/>
      <c r="C418" s="296"/>
      <c r="D418" s="295"/>
      <c r="E418" s="295"/>
      <c r="F418" s="295"/>
      <c r="G418" s="295"/>
      <c r="H418" s="295"/>
      <c r="I418" s="294"/>
      <c r="J418" s="294"/>
      <c r="K418" s="294"/>
      <c r="L418" s="294"/>
      <c r="M418" s="294"/>
      <c r="N418" s="294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  <c r="Y418" s="294"/>
      <c r="Z418" s="294"/>
      <c r="AA418" s="294"/>
      <c r="AB418" s="294"/>
    </row>
    <row r="419">
      <c r="A419" s="294"/>
      <c r="B419" s="295"/>
      <c r="C419" s="296"/>
      <c r="D419" s="295"/>
      <c r="E419" s="295"/>
      <c r="F419" s="295"/>
      <c r="G419" s="295"/>
      <c r="H419" s="295"/>
      <c r="I419" s="294"/>
      <c r="J419" s="294"/>
      <c r="K419" s="294"/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  <c r="AA419" s="294"/>
      <c r="AB419" s="294"/>
    </row>
    <row r="420">
      <c r="A420" s="294"/>
      <c r="B420" s="295"/>
      <c r="C420" s="296"/>
      <c r="D420" s="295"/>
      <c r="E420" s="295"/>
      <c r="F420" s="295"/>
      <c r="G420" s="295"/>
      <c r="H420" s="295"/>
      <c r="I420" s="294"/>
      <c r="J420" s="294"/>
      <c r="K420" s="294"/>
      <c r="L420" s="294"/>
      <c r="M420" s="294"/>
      <c r="N420" s="294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  <c r="Y420" s="294"/>
      <c r="Z420" s="294"/>
      <c r="AA420" s="294"/>
      <c r="AB420" s="294"/>
    </row>
    <row r="421">
      <c r="A421" s="294"/>
      <c r="B421" s="295"/>
      <c r="C421" s="296"/>
      <c r="D421" s="295"/>
      <c r="E421" s="295"/>
      <c r="F421" s="295"/>
      <c r="G421" s="295"/>
      <c r="H421" s="295"/>
      <c r="I421" s="294"/>
      <c r="J421" s="294"/>
      <c r="K421" s="294"/>
      <c r="L421" s="294"/>
      <c r="M421" s="294"/>
      <c r="N421" s="294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  <c r="Y421" s="294"/>
      <c r="Z421" s="294"/>
      <c r="AA421" s="294"/>
      <c r="AB421" s="294"/>
    </row>
    <row r="422">
      <c r="A422" s="294"/>
      <c r="B422" s="295"/>
      <c r="C422" s="296"/>
      <c r="D422" s="295"/>
      <c r="E422" s="295"/>
      <c r="F422" s="295"/>
      <c r="G422" s="295"/>
      <c r="H422" s="295"/>
      <c r="I422" s="294"/>
      <c r="J422" s="294"/>
      <c r="K422" s="294"/>
      <c r="L422" s="294"/>
      <c r="M422" s="294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  <c r="AA422" s="294"/>
      <c r="AB422" s="294"/>
    </row>
    <row r="423">
      <c r="A423" s="294"/>
      <c r="B423" s="295"/>
      <c r="C423" s="296"/>
      <c r="D423" s="295"/>
      <c r="E423" s="295"/>
      <c r="F423" s="295"/>
      <c r="G423" s="295"/>
      <c r="H423" s="295"/>
      <c r="I423" s="294"/>
      <c r="J423" s="294"/>
      <c r="K423" s="294"/>
      <c r="L423" s="294"/>
      <c r="M423" s="294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  <c r="AA423" s="294"/>
      <c r="AB423" s="294"/>
    </row>
    <row r="424">
      <c r="A424" s="294"/>
      <c r="B424" s="295"/>
      <c r="C424" s="296"/>
      <c r="D424" s="295"/>
      <c r="E424" s="295"/>
      <c r="F424" s="295"/>
      <c r="G424" s="295"/>
      <c r="H424" s="295"/>
      <c r="I424" s="294"/>
      <c r="J424" s="294"/>
      <c r="K424" s="294"/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  <c r="AA424" s="294"/>
      <c r="AB424" s="294"/>
    </row>
    <row r="425">
      <c r="A425" s="294"/>
      <c r="B425" s="295"/>
      <c r="C425" s="296"/>
      <c r="D425" s="295"/>
      <c r="E425" s="295"/>
      <c r="F425" s="295"/>
      <c r="G425" s="295"/>
      <c r="H425" s="295"/>
      <c r="I425" s="294"/>
      <c r="J425" s="294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  <c r="AA425" s="294"/>
      <c r="AB425" s="294"/>
    </row>
    <row r="426">
      <c r="A426" s="294"/>
      <c r="B426" s="295"/>
      <c r="C426" s="296"/>
      <c r="D426" s="295"/>
      <c r="E426" s="295"/>
      <c r="F426" s="295"/>
      <c r="G426" s="295"/>
      <c r="H426" s="295"/>
      <c r="I426" s="294"/>
      <c r="J426" s="294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  <c r="AA426" s="294"/>
      <c r="AB426" s="294"/>
    </row>
    <row r="427">
      <c r="A427" s="294"/>
      <c r="B427" s="295"/>
      <c r="C427" s="296"/>
      <c r="D427" s="295"/>
      <c r="E427" s="295"/>
      <c r="F427" s="295"/>
      <c r="G427" s="295"/>
      <c r="H427" s="295"/>
      <c r="I427" s="294"/>
      <c r="J427" s="294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  <c r="AA427" s="294"/>
      <c r="AB427" s="294"/>
    </row>
    <row r="428">
      <c r="A428" s="294"/>
      <c r="B428" s="295"/>
      <c r="C428" s="296"/>
      <c r="D428" s="295"/>
      <c r="E428" s="295"/>
      <c r="F428" s="295"/>
      <c r="G428" s="295"/>
      <c r="H428" s="295"/>
      <c r="I428" s="294"/>
      <c r="J428" s="294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  <c r="AA428" s="294"/>
      <c r="AB428" s="294"/>
    </row>
    <row r="429">
      <c r="A429" s="294"/>
      <c r="B429" s="295"/>
      <c r="C429" s="296"/>
      <c r="D429" s="295"/>
      <c r="E429" s="295"/>
      <c r="F429" s="295"/>
      <c r="G429" s="295"/>
      <c r="H429" s="295"/>
      <c r="I429" s="294"/>
      <c r="J429" s="294"/>
      <c r="K429" s="294"/>
      <c r="L429" s="294"/>
      <c r="M429" s="294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  <c r="AA429" s="294"/>
      <c r="AB429" s="294"/>
    </row>
    <row r="430">
      <c r="A430" s="294"/>
      <c r="B430" s="295"/>
      <c r="C430" s="296"/>
      <c r="D430" s="295"/>
      <c r="E430" s="295"/>
      <c r="F430" s="295"/>
      <c r="G430" s="295"/>
      <c r="H430" s="295"/>
      <c r="I430" s="294"/>
      <c r="J430" s="294"/>
      <c r="K430" s="294"/>
      <c r="L430" s="294"/>
      <c r="M430" s="294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  <c r="AA430" s="294"/>
      <c r="AB430" s="294"/>
    </row>
    <row r="431">
      <c r="A431" s="294"/>
      <c r="B431" s="295"/>
      <c r="C431" s="296"/>
      <c r="D431" s="295"/>
      <c r="E431" s="295"/>
      <c r="F431" s="295"/>
      <c r="G431" s="295"/>
      <c r="H431" s="295"/>
      <c r="I431" s="294"/>
      <c r="J431" s="294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  <c r="AA431" s="294"/>
      <c r="AB431" s="294"/>
    </row>
    <row r="432">
      <c r="A432" s="294"/>
      <c r="B432" s="295"/>
      <c r="C432" s="296"/>
      <c r="D432" s="295"/>
      <c r="E432" s="295"/>
      <c r="F432" s="295"/>
      <c r="G432" s="295"/>
      <c r="H432" s="295"/>
      <c r="I432" s="294"/>
      <c r="J432" s="294"/>
      <c r="K432" s="294"/>
      <c r="L432" s="294"/>
      <c r="M432" s="294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  <c r="AA432" s="294"/>
      <c r="AB432" s="294"/>
    </row>
    <row r="433">
      <c r="A433" s="294"/>
      <c r="B433" s="295"/>
      <c r="C433" s="296"/>
      <c r="D433" s="295"/>
      <c r="E433" s="295"/>
      <c r="F433" s="295"/>
      <c r="G433" s="295"/>
      <c r="H433" s="295"/>
      <c r="I433" s="294"/>
      <c r="J433" s="294"/>
      <c r="K433" s="294"/>
      <c r="L433" s="294"/>
      <c r="M433" s="294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  <c r="AA433" s="294"/>
      <c r="AB433" s="294"/>
    </row>
    <row r="434">
      <c r="A434" s="294"/>
      <c r="B434" s="295"/>
      <c r="C434" s="296"/>
      <c r="D434" s="295"/>
      <c r="E434" s="295"/>
      <c r="F434" s="295"/>
      <c r="G434" s="295"/>
      <c r="H434" s="295"/>
      <c r="I434" s="294"/>
      <c r="J434" s="294"/>
      <c r="K434" s="294"/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  <c r="AA434" s="294"/>
      <c r="AB434" s="294"/>
    </row>
    <row r="435">
      <c r="A435" s="294"/>
      <c r="B435" s="295"/>
      <c r="C435" s="296"/>
      <c r="D435" s="295"/>
      <c r="E435" s="295"/>
      <c r="F435" s="295"/>
      <c r="G435" s="295"/>
      <c r="H435" s="295"/>
      <c r="I435" s="294"/>
      <c r="J435" s="294"/>
      <c r="K435" s="294"/>
      <c r="L435" s="294"/>
      <c r="M435" s="294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  <c r="AA435" s="294"/>
      <c r="AB435" s="294"/>
    </row>
    <row r="436">
      <c r="A436" s="294"/>
      <c r="B436" s="295"/>
      <c r="C436" s="296"/>
      <c r="D436" s="295"/>
      <c r="E436" s="295"/>
      <c r="F436" s="295"/>
      <c r="G436" s="295"/>
      <c r="H436" s="295"/>
      <c r="I436" s="294"/>
      <c r="J436" s="294"/>
      <c r="K436" s="294"/>
      <c r="L436" s="294"/>
      <c r="M436" s="294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  <c r="AA436" s="294"/>
      <c r="AB436" s="294"/>
    </row>
    <row r="437">
      <c r="A437" s="294"/>
      <c r="B437" s="295"/>
      <c r="C437" s="296"/>
      <c r="D437" s="295"/>
      <c r="E437" s="295"/>
      <c r="F437" s="295"/>
      <c r="G437" s="295"/>
      <c r="H437" s="295"/>
      <c r="I437" s="294"/>
      <c r="J437" s="294"/>
      <c r="K437" s="294"/>
      <c r="L437" s="294"/>
      <c r="M437" s="294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  <c r="AA437" s="294"/>
      <c r="AB437" s="294"/>
    </row>
    <row r="438">
      <c r="A438" s="294"/>
      <c r="B438" s="295"/>
      <c r="C438" s="296"/>
      <c r="D438" s="295"/>
      <c r="E438" s="295"/>
      <c r="F438" s="295"/>
      <c r="G438" s="295"/>
      <c r="H438" s="295"/>
      <c r="I438" s="294"/>
      <c r="J438" s="294"/>
      <c r="K438" s="294"/>
      <c r="L438" s="294"/>
      <c r="M438" s="294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  <c r="AA438" s="294"/>
      <c r="AB438" s="294"/>
    </row>
    <row r="439">
      <c r="A439" s="294"/>
      <c r="B439" s="295"/>
      <c r="C439" s="296"/>
      <c r="D439" s="295"/>
      <c r="E439" s="295"/>
      <c r="F439" s="295"/>
      <c r="G439" s="295"/>
      <c r="H439" s="295"/>
      <c r="I439" s="294"/>
      <c r="J439" s="294"/>
      <c r="K439" s="294"/>
      <c r="L439" s="294"/>
      <c r="M439" s="294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  <c r="AA439" s="294"/>
      <c r="AB439" s="294"/>
    </row>
    <row r="440">
      <c r="A440" s="294"/>
      <c r="B440" s="295"/>
      <c r="C440" s="296"/>
      <c r="D440" s="295"/>
      <c r="E440" s="295"/>
      <c r="F440" s="295"/>
      <c r="G440" s="295"/>
      <c r="H440" s="295"/>
      <c r="I440" s="294"/>
      <c r="J440" s="294"/>
      <c r="K440" s="294"/>
      <c r="L440" s="294"/>
      <c r="M440" s="294"/>
      <c r="N440" s="294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  <c r="Y440" s="294"/>
      <c r="Z440" s="294"/>
      <c r="AA440" s="294"/>
      <c r="AB440" s="294"/>
    </row>
    <row r="441">
      <c r="A441" s="294"/>
      <c r="B441" s="295"/>
      <c r="C441" s="296"/>
      <c r="D441" s="295"/>
      <c r="E441" s="295"/>
      <c r="F441" s="295"/>
      <c r="G441" s="295"/>
      <c r="H441" s="295"/>
      <c r="I441" s="294"/>
      <c r="J441" s="294"/>
      <c r="K441" s="294"/>
      <c r="L441" s="294"/>
      <c r="M441" s="294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  <c r="AA441" s="294"/>
      <c r="AB441" s="294"/>
    </row>
    <row r="442">
      <c r="A442" s="294"/>
      <c r="B442" s="295"/>
      <c r="C442" s="296"/>
      <c r="D442" s="295"/>
      <c r="E442" s="295"/>
      <c r="F442" s="295"/>
      <c r="G442" s="295"/>
      <c r="H442" s="295"/>
      <c r="I442" s="294"/>
      <c r="J442" s="294"/>
      <c r="K442" s="294"/>
      <c r="L442" s="294"/>
      <c r="M442" s="294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  <c r="AA442" s="294"/>
      <c r="AB442" s="294"/>
    </row>
    <row r="443">
      <c r="A443" s="294"/>
      <c r="B443" s="295"/>
      <c r="C443" s="296"/>
      <c r="D443" s="295"/>
      <c r="E443" s="295"/>
      <c r="F443" s="295"/>
      <c r="G443" s="295"/>
      <c r="H443" s="295"/>
      <c r="I443" s="294"/>
      <c r="J443" s="294"/>
      <c r="K443" s="294"/>
      <c r="L443" s="294"/>
      <c r="M443" s="294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  <c r="AA443" s="294"/>
      <c r="AB443" s="294"/>
    </row>
    <row r="444">
      <c r="A444" s="294"/>
      <c r="B444" s="295"/>
      <c r="C444" s="296"/>
      <c r="D444" s="295"/>
      <c r="E444" s="295"/>
      <c r="F444" s="295"/>
      <c r="G444" s="295"/>
      <c r="H444" s="295"/>
      <c r="I444" s="294"/>
      <c r="J444" s="294"/>
      <c r="K444" s="294"/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  <c r="AA444" s="294"/>
      <c r="AB444" s="294"/>
    </row>
    <row r="445">
      <c r="A445" s="294"/>
      <c r="B445" s="295"/>
      <c r="C445" s="296"/>
      <c r="D445" s="295"/>
      <c r="E445" s="295"/>
      <c r="F445" s="295"/>
      <c r="G445" s="295"/>
      <c r="H445" s="295"/>
      <c r="I445" s="294"/>
      <c r="J445" s="294"/>
      <c r="K445" s="294"/>
      <c r="L445" s="294"/>
      <c r="M445" s="294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  <c r="AA445" s="294"/>
      <c r="AB445" s="294"/>
    </row>
    <row r="446">
      <c r="A446" s="294"/>
      <c r="B446" s="295"/>
      <c r="C446" s="296"/>
      <c r="D446" s="295"/>
      <c r="E446" s="295"/>
      <c r="F446" s="295"/>
      <c r="G446" s="295"/>
      <c r="H446" s="295"/>
      <c r="I446" s="294"/>
      <c r="J446" s="294"/>
      <c r="K446" s="294"/>
      <c r="L446" s="294"/>
      <c r="M446" s="294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  <c r="AA446" s="294"/>
      <c r="AB446" s="294"/>
    </row>
    <row r="447">
      <c r="A447" s="294"/>
      <c r="B447" s="295"/>
      <c r="C447" s="296"/>
      <c r="D447" s="295"/>
      <c r="E447" s="295"/>
      <c r="F447" s="295"/>
      <c r="G447" s="295"/>
      <c r="H447" s="295"/>
      <c r="I447" s="294"/>
      <c r="J447" s="294"/>
      <c r="K447" s="294"/>
      <c r="L447" s="294"/>
      <c r="M447" s="294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  <c r="AA447" s="294"/>
      <c r="AB447" s="294"/>
    </row>
    <row r="448">
      <c r="A448" s="294"/>
      <c r="B448" s="295"/>
      <c r="C448" s="296"/>
      <c r="D448" s="295"/>
      <c r="E448" s="295"/>
      <c r="F448" s="295"/>
      <c r="G448" s="295"/>
      <c r="H448" s="295"/>
      <c r="I448" s="294"/>
      <c r="J448" s="294"/>
      <c r="K448" s="294"/>
      <c r="L448" s="294"/>
      <c r="M448" s="294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  <c r="AA448" s="294"/>
      <c r="AB448" s="294"/>
    </row>
    <row r="449">
      <c r="A449" s="294"/>
      <c r="B449" s="295"/>
      <c r="C449" s="296"/>
      <c r="D449" s="295"/>
      <c r="E449" s="295"/>
      <c r="F449" s="295"/>
      <c r="G449" s="295"/>
      <c r="H449" s="295"/>
      <c r="I449" s="294"/>
      <c r="J449" s="294"/>
      <c r="K449" s="294"/>
      <c r="L449" s="294"/>
      <c r="M449" s="294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  <c r="AA449" s="294"/>
      <c r="AB449" s="294"/>
    </row>
    <row r="450">
      <c r="A450" s="294"/>
      <c r="B450" s="295"/>
      <c r="C450" s="296"/>
      <c r="D450" s="295"/>
      <c r="E450" s="295"/>
      <c r="F450" s="295"/>
      <c r="G450" s="295"/>
      <c r="H450" s="295"/>
      <c r="I450" s="294"/>
      <c r="J450" s="294"/>
      <c r="K450" s="294"/>
      <c r="L450" s="294"/>
      <c r="M450" s="294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  <c r="AA450" s="294"/>
      <c r="AB450" s="294"/>
    </row>
    <row r="451">
      <c r="A451" s="294"/>
      <c r="B451" s="295"/>
      <c r="C451" s="296"/>
      <c r="D451" s="295"/>
      <c r="E451" s="295"/>
      <c r="F451" s="295"/>
      <c r="G451" s="295"/>
      <c r="H451" s="295"/>
      <c r="I451" s="294"/>
      <c r="J451" s="294"/>
      <c r="K451" s="294"/>
      <c r="L451" s="294"/>
      <c r="M451" s="294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  <c r="AA451" s="294"/>
      <c r="AB451" s="294"/>
    </row>
    <row r="452">
      <c r="A452" s="294"/>
      <c r="B452" s="295"/>
      <c r="C452" s="296"/>
      <c r="D452" s="295"/>
      <c r="E452" s="295"/>
      <c r="F452" s="295"/>
      <c r="G452" s="295"/>
      <c r="H452" s="295"/>
      <c r="I452" s="294"/>
      <c r="J452" s="294"/>
      <c r="K452" s="294"/>
      <c r="L452" s="294"/>
      <c r="M452" s="294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  <c r="AA452" s="294"/>
      <c r="AB452" s="294"/>
    </row>
    <row r="453">
      <c r="A453" s="294"/>
      <c r="B453" s="295"/>
      <c r="C453" s="296"/>
      <c r="D453" s="295"/>
      <c r="E453" s="295"/>
      <c r="F453" s="295"/>
      <c r="G453" s="295"/>
      <c r="H453" s="295"/>
      <c r="I453" s="294"/>
      <c r="J453" s="294"/>
      <c r="K453" s="294"/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  <c r="AA453" s="294"/>
      <c r="AB453" s="294"/>
    </row>
    <row r="454">
      <c r="A454" s="294"/>
      <c r="B454" s="295"/>
      <c r="C454" s="296"/>
      <c r="D454" s="295"/>
      <c r="E454" s="295"/>
      <c r="F454" s="295"/>
      <c r="G454" s="295"/>
      <c r="H454" s="295"/>
      <c r="I454" s="294"/>
      <c r="J454" s="294"/>
      <c r="K454" s="294"/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  <c r="AA454" s="294"/>
      <c r="AB454" s="294"/>
    </row>
    <row r="455">
      <c r="A455" s="294"/>
      <c r="B455" s="295"/>
      <c r="C455" s="296"/>
      <c r="D455" s="295"/>
      <c r="E455" s="295"/>
      <c r="F455" s="295"/>
      <c r="G455" s="295"/>
      <c r="H455" s="295"/>
      <c r="I455" s="294"/>
      <c r="J455" s="294"/>
      <c r="K455" s="294"/>
      <c r="L455" s="294"/>
      <c r="M455" s="294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  <c r="AA455" s="294"/>
      <c r="AB455" s="294"/>
    </row>
    <row r="456">
      <c r="A456" s="294"/>
      <c r="B456" s="295"/>
      <c r="C456" s="296"/>
      <c r="D456" s="295"/>
      <c r="E456" s="295"/>
      <c r="F456" s="295"/>
      <c r="G456" s="295"/>
      <c r="H456" s="295"/>
      <c r="I456" s="294"/>
      <c r="J456" s="294"/>
      <c r="K456" s="294"/>
      <c r="L456" s="294"/>
      <c r="M456" s="294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  <c r="AA456" s="294"/>
      <c r="AB456" s="294"/>
    </row>
    <row r="457">
      <c r="A457" s="294"/>
      <c r="B457" s="295"/>
      <c r="C457" s="296"/>
      <c r="D457" s="295"/>
      <c r="E457" s="295"/>
      <c r="F457" s="295"/>
      <c r="G457" s="295"/>
      <c r="H457" s="295"/>
      <c r="I457" s="294"/>
      <c r="J457" s="294"/>
      <c r="K457" s="294"/>
      <c r="L457" s="294"/>
      <c r="M457" s="294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  <c r="AA457" s="294"/>
      <c r="AB457" s="294"/>
    </row>
    <row r="458">
      <c r="A458" s="294"/>
      <c r="B458" s="295"/>
      <c r="C458" s="296"/>
      <c r="D458" s="295"/>
      <c r="E458" s="295"/>
      <c r="F458" s="295"/>
      <c r="G458" s="295"/>
      <c r="H458" s="295"/>
      <c r="I458" s="294"/>
      <c r="J458" s="294"/>
      <c r="K458" s="294"/>
      <c r="L458" s="294"/>
      <c r="M458" s="294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  <c r="AA458" s="294"/>
      <c r="AB458" s="294"/>
    </row>
    <row r="459">
      <c r="A459" s="294"/>
      <c r="B459" s="295"/>
      <c r="C459" s="296"/>
      <c r="D459" s="295"/>
      <c r="E459" s="295"/>
      <c r="F459" s="295"/>
      <c r="G459" s="295"/>
      <c r="H459" s="295"/>
      <c r="I459" s="294"/>
      <c r="J459" s="294"/>
      <c r="K459" s="294"/>
      <c r="L459" s="294"/>
      <c r="M459" s="294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  <c r="AA459" s="294"/>
      <c r="AB459" s="294"/>
    </row>
    <row r="460">
      <c r="A460" s="294"/>
      <c r="B460" s="295"/>
      <c r="C460" s="296"/>
      <c r="D460" s="295"/>
      <c r="E460" s="295"/>
      <c r="F460" s="295"/>
      <c r="G460" s="295"/>
      <c r="H460" s="295"/>
      <c r="I460" s="294"/>
      <c r="J460" s="294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  <c r="AA460" s="294"/>
      <c r="AB460" s="294"/>
    </row>
    <row r="461">
      <c r="A461" s="294"/>
      <c r="B461" s="295"/>
      <c r="C461" s="296"/>
      <c r="D461" s="295"/>
      <c r="E461" s="295"/>
      <c r="F461" s="295"/>
      <c r="G461" s="295"/>
      <c r="H461" s="295"/>
      <c r="I461" s="294"/>
      <c r="J461" s="294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  <c r="AA461" s="294"/>
      <c r="AB461" s="294"/>
    </row>
    <row r="462">
      <c r="A462" s="294"/>
      <c r="B462" s="295"/>
      <c r="C462" s="296"/>
      <c r="D462" s="295"/>
      <c r="E462" s="295"/>
      <c r="F462" s="295"/>
      <c r="G462" s="295"/>
      <c r="H462" s="295"/>
      <c r="I462" s="294"/>
      <c r="J462" s="294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  <c r="AA462" s="294"/>
      <c r="AB462" s="294"/>
    </row>
    <row r="463">
      <c r="A463" s="294"/>
      <c r="B463" s="295"/>
      <c r="C463" s="296"/>
      <c r="D463" s="295"/>
      <c r="E463" s="295"/>
      <c r="F463" s="295"/>
      <c r="G463" s="295"/>
      <c r="H463" s="295"/>
      <c r="I463" s="294"/>
      <c r="J463" s="294"/>
      <c r="K463" s="294"/>
      <c r="L463" s="294"/>
      <c r="M463" s="294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  <c r="AA463" s="294"/>
      <c r="AB463" s="294"/>
    </row>
    <row r="464">
      <c r="A464" s="294"/>
      <c r="B464" s="295"/>
      <c r="C464" s="296"/>
      <c r="D464" s="295"/>
      <c r="E464" s="295"/>
      <c r="F464" s="295"/>
      <c r="G464" s="295"/>
      <c r="H464" s="295"/>
      <c r="I464" s="294"/>
      <c r="J464" s="294"/>
      <c r="K464" s="294"/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  <c r="AA464" s="294"/>
      <c r="AB464" s="294"/>
    </row>
    <row r="465">
      <c r="A465" s="294"/>
      <c r="B465" s="295"/>
      <c r="C465" s="296"/>
      <c r="D465" s="295"/>
      <c r="E465" s="295"/>
      <c r="F465" s="295"/>
      <c r="G465" s="295"/>
      <c r="H465" s="295"/>
      <c r="I465" s="294"/>
      <c r="J465" s="294"/>
      <c r="K465" s="294"/>
      <c r="L465" s="294"/>
      <c r="M465" s="294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  <c r="AA465" s="294"/>
      <c r="AB465" s="294"/>
    </row>
    <row r="466">
      <c r="A466" s="294"/>
      <c r="B466" s="295"/>
      <c r="C466" s="296"/>
      <c r="D466" s="295"/>
      <c r="E466" s="295"/>
      <c r="F466" s="295"/>
      <c r="G466" s="295"/>
      <c r="H466" s="295"/>
      <c r="I466" s="294"/>
      <c r="J466" s="294"/>
      <c r="K466" s="294"/>
      <c r="L466" s="294"/>
      <c r="M466" s="294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  <c r="AA466" s="294"/>
      <c r="AB466" s="294"/>
    </row>
    <row r="467">
      <c r="A467" s="294"/>
      <c r="B467" s="295"/>
      <c r="C467" s="296"/>
      <c r="D467" s="295"/>
      <c r="E467" s="295"/>
      <c r="F467" s="295"/>
      <c r="G467" s="295"/>
      <c r="H467" s="295"/>
      <c r="I467" s="294"/>
      <c r="J467" s="294"/>
      <c r="K467" s="294"/>
      <c r="L467" s="294"/>
      <c r="M467" s="294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  <c r="AA467" s="294"/>
      <c r="AB467" s="294"/>
    </row>
    <row r="468">
      <c r="A468" s="294"/>
      <c r="B468" s="295"/>
      <c r="C468" s="296"/>
      <c r="D468" s="295"/>
      <c r="E468" s="295"/>
      <c r="F468" s="295"/>
      <c r="G468" s="295"/>
      <c r="H468" s="295"/>
      <c r="I468" s="294"/>
      <c r="J468" s="294"/>
      <c r="K468" s="294"/>
      <c r="L468" s="294"/>
      <c r="M468" s="294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  <c r="AA468" s="294"/>
      <c r="AB468" s="294"/>
    </row>
    <row r="469">
      <c r="A469" s="294"/>
      <c r="B469" s="295"/>
      <c r="C469" s="296"/>
      <c r="D469" s="295"/>
      <c r="E469" s="295"/>
      <c r="F469" s="295"/>
      <c r="G469" s="295"/>
      <c r="H469" s="295"/>
      <c r="I469" s="294"/>
      <c r="J469" s="294"/>
      <c r="K469" s="294"/>
      <c r="L469" s="294"/>
      <c r="M469" s="294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  <c r="AA469" s="294"/>
      <c r="AB469" s="294"/>
    </row>
    <row r="470">
      <c r="A470" s="294"/>
      <c r="B470" s="295"/>
      <c r="C470" s="296"/>
      <c r="D470" s="295"/>
      <c r="E470" s="295"/>
      <c r="F470" s="295"/>
      <c r="G470" s="295"/>
      <c r="H470" s="295"/>
      <c r="I470" s="294"/>
      <c r="J470" s="294"/>
      <c r="K470" s="294"/>
      <c r="L470" s="294"/>
      <c r="M470" s="294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  <c r="AA470" s="294"/>
      <c r="AB470" s="294"/>
    </row>
    <row r="471">
      <c r="A471" s="294"/>
      <c r="B471" s="295"/>
      <c r="C471" s="296"/>
      <c r="D471" s="295"/>
      <c r="E471" s="295"/>
      <c r="F471" s="295"/>
      <c r="G471" s="295"/>
      <c r="H471" s="295"/>
      <c r="I471" s="294"/>
      <c r="J471" s="294"/>
      <c r="K471" s="294"/>
      <c r="L471" s="294"/>
      <c r="M471" s="294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  <c r="AA471" s="294"/>
      <c r="AB471" s="294"/>
    </row>
    <row r="472">
      <c r="A472" s="294"/>
      <c r="B472" s="295"/>
      <c r="C472" s="296"/>
      <c r="D472" s="295"/>
      <c r="E472" s="295"/>
      <c r="F472" s="295"/>
      <c r="G472" s="295"/>
      <c r="H472" s="295"/>
      <c r="I472" s="294"/>
      <c r="J472" s="294"/>
      <c r="K472" s="294"/>
      <c r="L472" s="294"/>
      <c r="M472" s="294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  <c r="AA472" s="294"/>
      <c r="AB472" s="294"/>
    </row>
    <row r="473">
      <c r="A473" s="294"/>
      <c r="B473" s="295"/>
      <c r="C473" s="296"/>
      <c r="D473" s="295"/>
      <c r="E473" s="295"/>
      <c r="F473" s="295"/>
      <c r="G473" s="295"/>
      <c r="H473" s="295"/>
      <c r="I473" s="294"/>
      <c r="J473" s="294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  <c r="AA473" s="294"/>
      <c r="AB473" s="294"/>
    </row>
    <row r="474">
      <c r="A474" s="294"/>
      <c r="B474" s="295"/>
      <c r="C474" s="296"/>
      <c r="D474" s="295"/>
      <c r="E474" s="295"/>
      <c r="F474" s="295"/>
      <c r="G474" s="295"/>
      <c r="H474" s="295"/>
      <c r="I474" s="294"/>
      <c r="J474" s="294"/>
      <c r="K474" s="294"/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  <c r="AA474" s="294"/>
      <c r="AB474" s="294"/>
    </row>
    <row r="475">
      <c r="A475" s="294"/>
      <c r="B475" s="295"/>
      <c r="C475" s="296"/>
      <c r="D475" s="295"/>
      <c r="E475" s="295"/>
      <c r="F475" s="295"/>
      <c r="G475" s="295"/>
      <c r="H475" s="295"/>
      <c r="I475" s="294"/>
      <c r="J475" s="294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  <c r="AA475" s="294"/>
      <c r="AB475" s="294"/>
    </row>
    <row r="476">
      <c r="A476" s="294"/>
      <c r="B476" s="295"/>
      <c r="C476" s="296"/>
      <c r="D476" s="295"/>
      <c r="E476" s="295"/>
      <c r="F476" s="295"/>
      <c r="G476" s="295"/>
      <c r="H476" s="295"/>
      <c r="I476" s="294"/>
      <c r="J476" s="294"/>
      <c r="K476" s="294"/>
      <c r="L476" s="294"/>
      <c r="M476" s="294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  <c r="AA476" s="294"/>
      <c r="AB476" s="294"/>
    </row>
    <row r="477">
      <c r="A477" s="294"/>
      <c r="B477" s="295"/>
      <c r="C477" s="296"/>
      <c r="D477" s="295"/>
      <c r="E477" s="295"/>
      <c r="F477" s="295"/>
      <c r="G477" s="295"/>
      <c r="H477" s="295"/>
      <c r="I477" s="294"/>
      <c r="J477" s="294"/>
      <c r="K477" s="294"/>
      <c r="L477" s="294"/>
      <c r="M477" s="294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  <c r="AA477" s="294"/>
      <c r="AB477" s="294"/>
    </row>
    <row r="478">
      <c r="A478" s="294"/>
      <c r="B478" s="295"/>
      <c r="C478" s="296"/>
      <c r="D478" s="295"/>
      <c r="E478" s="295"/>
      <c r="F478" s="295"/>
      <c r="G478" s="295"/>
      <c r="H478" s="295"/>
      <c r="I478" s="294"/>
      <c r="J478" s="294"/>
      <c r="K478" s="294"/>
      <c r="L478" s="294"/>
      <c r="M478" s="294"/>
      <c r="N478" s="294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  <c r="Y478" s="294"/>
      <c r="Z478" s="294"/>
      <c r="AA478" s="294"/>
      <c r="AB478" s="294"/>
    </row>
    <row r="479">
      <c r="A479" s="294"/>
      <c r="B479" s="295"/>
      <c r="C479" s="296"/>
      <c r="D479" s="295"/>
      <c r="E479" s="295"/>
      <c r="F479" s="295"/>
      <c r="G479" s="295"/>
      <c r="H479" s="295"/>
      <c r="I479" s="294"/>
      <c r="J479" s="294"/>
      <c r="K479" s="294"/>
      <c r="L479" s="294"/>
      <c r="M479" s="294"/>
      <c r="N479" s="294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  <c r="AA479" s="294"/>
      <c r="AB479" s="294"/>
    </row>
    <row r="480">
      <c r="A480" s="294"/>
      <c r="B480" s="295"/>
      <c r="C480" s="296"/>
      <c r="D480" s="295"/>
      <c r="E480" s="295"/>
      <c r="F480" s="295"/>
      <c r="G480" s="295"/>
      <c r="H480" s="295"/>
      <c r="I480" s="294"/>
      <c r="J480" s="294"/>
      <c r="K480" s="294"/>
      <c r="L480" s="294"/>
      <c r="M480" s="294"/>
      <c r="N480" s="294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  <c r="AA480" s="294"/>
      <c r="AB480" s="294"/>
    </row>
    <row r="481">
      <c r="A481" s="294"/>
      <c r="B481" s="295"/>
      <c r="C481" s="296"/>
      <c r="D481" s="295"/>
      <c r="E481" s="295"/>
      <c r="F481" s="295"/>
      <c r="G481" s="295"/>
      <c r="H481" s="295"/>
      <c r="I481" s="294"/>
      <c r="J481" s="294"/>
      <c r="K481" s="294"/>
      <c r="L481" s="294"/>
      <c r="M481" s="294"/>
      <c r="N481" s="294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  <c r="AA481" s="294"/>
      <c r="AB481" s="294"/>
    </row>
    <row r="482">
      <c r="A482" s="294"/>
      <c r="B482" s="295"/>
      <c r="C482" s="296"/>
      <c r="D482" s="295"/>
      <c r="E482" s="295"/>
      <c r="F482" s="295"/>
      <c r="G482" s="295"/>
      <c r="H482" s="295"/>
      <c r="I482" s="294"/>
      <c r="J482" s="294"/>
      <c r="K482" s="294"/>
      <c r="L482" s="294"/>
      <c r="M482" s="294"/>
      <c r="N482" s="294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  <c r="AA482" s="294"/>
      <c r="AB482" s="294"/>
    </row>
    <row r="483">
      <c r="A483" s="294"/>
      <c r="B483" s="295"/>
      <c r="C483" s="296"/>
      <c r="D483" s="295"/>
      <c r="E483" s="295"/>
      <c r="F483" s="295"/>
      <c r="G483" s="295"/>
      <c r="H483" s="295"/>
      <c r="I483" s="294"/>
      <c r="J483" s="294"/>
      <c r="K483" s="294"/>
      <c r="L483" s="294"/>
      <c r="M483" s="294"/>
      <c r="N483" s="294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  <c r="AA483" s="294"/>
      <c r="AB483" s="294"/>
    </row>
    <row r="484">
      <c r="A484" s="294"/>
      <c r="B484" s="295"/>
      <c r="C484" s="296"/>
      <c r="D484" s="295"/>
      <c r="E484" s="295"/>
      <c r="F484" s="295"/>
      <c r="G484" s="295"/>
      <c r="H484" s="295"/>
      <c r="I484" s="294"/>
      <c r="J484" s="294"/>
      <c r="K484" s="294"/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  <c r="AA484" s="294"/>
      <c r="AB484" s="294"/>
    </row>
    <row r="485">
      <c r="A485" s="294"/>
      <c r="B485" s="295"/>
      <c r="C485" s="296"/>
      <c r="D485" s="295"/>
      <c r="E485" s="295"/>
      <c r="F485" s="295"/>
      <c r="G485" s="295"/>
      <c r="H485" s="295"/>
      <c r="I485" s="294"/>
      <c r="J485" s="294"/>
      <c r="K485" s="294"/>
      <c r="L485" s="294"/>
      <c r="M485" s="294"/>
      <c r="N485" s="294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  <c r="AA485" s="294"/>
      <c r="AB485" s="294"/>
    </row>
    <row r="486">
      <c r="A486" s="294"/>
      <c r="B486" s="295"/>
      <c r="C486" s="296"/>
      <c r="D486" s="295"/>
      <c r="E486" s="295"/>
      <c r="F486" s="295"/>
      <c r="G486" s="295"/>
      <c r="H486" s="295"/>
      <c r="I486" s="294"/>
      <c r="J486" s="294"/>
      <c r="K486" s="294"/>
      <c r="L486" s="294"/>
      <c r="M486" s="294"/>
      <c r="N486" s="294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  <c r="AA486" s="294"/>
      <c r="AB486" s="294"/>
    </row>
    <row r="487">
      <c r="A487" s="294"/>
      <c r="B487" s="295"/>
      <c r="C487" s="296"/>
      <c r="D487" s="295"/>
      <c r="E487" s="295"/>
      <c r="F487" s="295"/>
      <c r="G487" s="295"/>
      <c r="H487" s="295"/>
      <c r="I487" s="294"/>
      <c r="J487" s="294"/>
      <c r="K487" s="294"/>
      <c r="L487" s="294"/>
      <c r="M487" s="294"/>
      <c r="N487" s="294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  <c r="AA487" s="294"/>
      <c r="AB487" s="294"/>
    </row>
    <row r="488">
      <c r="A488" s="294"/>
      <c r="B488" s="295"/>
      <c r="C488" s="296"/>
      <c r="D488" s="295"/>
      <c r="E488" s="295"/>
      <c r="F488" s="295"/>
      <c r="G488" s="295"/>
      <c r="H488" s="295"/>
      <c r="I488" s="294"/>
      <c r="J488" s="294"/>
      <c r="K488" s="294"/>
      <c r="L488" s="294"/>
      <c r="M488" s="294"/>
      <c r="N488" s="294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  <c r="AA488" s="294"/>
      <c r="AB488" s="294"/>
    </row>
    <row r="489">
      <c r="A489" s="294"/>
      <c r="B489" s="295"/>
      <c r="C489" s="296"/>
      <c r="D489" s="295"/>
      <c r="E489" s="295"/>
      <c r="F489" s="295"/>
      <c r="G489" s="295"/>
      <c r="H489" s="295"/>
      <c r="I489" s="294"/>
      <c r="J489" s="294"/>
      <c r="K489" s="294"/>
      <c r="L489" s="294"/>
      <c r="M489" s="294"/>
      <c r="N489" s="294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  <c r="AA489" s="294"/>
      <c r="AB489" s="294"/>
    </row>
    <row r="490">
      <c r="A490" s="294"/>
      <c r="B490" s="295"/>
      <c r="C490" s="296"/>
      <c r="D490" s="295"/>
      <c r="E490" s="295"/>
      <c r="F490" s="295"/>
      <c r="G490" s="295"/>
      <c r="H490" s="295"/>
      <c r="I490" s="294"/>
      <c r="J490" s="294"/>
      <c r="K490" s="294"/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  <c r="AA490" s="294"/>
      <c r="AB490" s="294"/>
    </row>
    <row r="491">
      <c r="A491" s="294"/>
      <c r="B491" s="295"/>
      <c r="C491" s="296"/>
      <c r="D491" s="295"/>
      <c r="E491" s="295"/>
      <c r="F491" s="295"/>
      <c r="G491" s="295"/>
      <c r="H491" s="295"/>
      <c r="I491" s="294"/>
      <c r="J491" s="294"/>
      <c r="K491" s="294"/>
      <c r="L491" s="294"/>
      <c r="M491" s="294"/>
      <c r="N491" s="294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  <c r="AA491" s="294"/>
      <c r="AB491" s="294"/>
    </row>
    <row r="492">
      <c r="A492" s="294"/>
      <c r="B492" s="295"/>
      <c r="C492" s="296"/>
      <c r="D492" s="295"/>
      <c r="E492" s="295"/>
      <c r="F492" s="295"/>
      <c r="G492" s="295"/>
      <c r="H492" s="295"/>
      <c r="I492" s="294"/>
      <c r="J492" s="294"/>
      <c r="K492" s="294"/>
      <c r="L492" s="294"/>
      <c r="M492" s="294"/>
      <c r="N492" s="294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  <c r="AA492" s="294"/>
      <c r="AB492" s="294"/>
    </row>
    <row r="493">
      <c r="A493" s="294"/>
      <c r="B493" s="295"/>
      <c r="C493" s="296"/>
      <c r="D493" s="295"/>
      <c r="E493" s="295"/>
      <c r="F493" s="295"/>
      <c r="G493" s="295"/>
      <c r="H493" s="295"/>
      <c r="I493" s="294"/>
      <c r="J493" s="294"/>
      <c r="K493" s="294"/>
      <c r="L493" s="294"/>
      <c r="M493" s="294"/>
      <c r="N493" s="294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  <c r="AA493" s="294"/>
      <c r="AB493" s="294"/>
    </row>
    <row r="494">
      <c r="A494" s="294"/>
      <c r="B494" s="295"/>
      <c r="C494" s="296"/>
      <c r="D494" s="295"/>
      <c r="E494" s="295"/>
      <c r="F494" s="295"/>
      <c r="G494" s="295"/>
      <c r="H494" s="295"/>
      <c r="I494" s="294"/>
      <c r="J494" s="294"/>
      <c r="K494" s="294"/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  <c r="AA494" s="294"/>
      <c r="AB494" s="294"/>
    </row>
    <row r="495">
      <c r="A495" s="294"/>
      <c r="B495" s="295"/>
      <c r="C495" s="296"/>
      <c r="D495" s="295"/>
      <c r="E495" s="295"/>
      <c r="F495" s="295"/>
      <c r="G495" s="295"/>
      <c r="H495" s="295"/>
      <c r="I495" s="294"/>
      <c r="J495" s="294"/>
      <c r="K495" s="294"/>
      <c r="L495" s="294"/>
      <c r="M495" s="294"/>
      <c r="N495" s="294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  <c r="AA495" s="294"/>
      <c r="AB495" s="294"/>
    </row>
    <row r="496">
      <c r="A496" s="294"/>
      <c r="B496" s="295"/>
      <c r="C496" s="296"/>
      <c r="D496" s="295"/>
      <c r="E496" s="295"/>
      <c r="F496" s="295"/>
      <c r="G496" s="295"/>
      <c r="H496" s="295"/>
      <c r="I496" s="294"/>
      <c r="J496" s="294"/>
      <c r="K496" s="294"/>
      <c r="L496" s="294"/>
      <c r="M496" s="294"/>
      <c r="N496" s="294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  <c r="AA496" s="294"/>
      <c r="AB496" s="294"/>
    </row>
    <row r="497">
      <c r="A497" s="294"/>
      <c r="B497" s="295"/>
      <c r="C497" s="296"/>
      <c r="D497" s="295"/>
      <c r="E497" s="295"/>
      <c r="F497" s="295"/>
      <c r="G497" s="295"/>
      <c r="H497" s="295"/>
      <c r="I497" s="294"/>
      <c r="J497" s="294"/>
      <c r="K497" s="294"/>
      <c r="L497" s="294"/>
      <c r="M497" s="294"/>
      <c r="N497" s="294"/>
      <c r="O497" s="294"/>
      <c r="P497" s="294"/>
      <c r="Q497" s="294"/>
      <c r="R497" s="294"/>
      <c r="S497" s="294"/>
      <c r="T497" s="294"/>
      <c r="U497" s="294"/>
      <c r="V497" s="294"/>
      <c r="W497" s="294"/>
      <c r="X497" s="294"/>
      <c r="Y497" s="294"/>
      <c r="Z497" s="294"/>
      <c r="AA497" s="294"/>
      <c r="AB497" s="294"/>
    </row>
    <row r="498">
      <c r="A498" s="294"/>
      <c r="B498" s="295"/>
      <c r="C498" s="296"/>
      <c r="D498" s="295"/>
      <c r="E498" s="295"/>
      <c r="F498" s="295"/>
      <c r="G498" s="295"/>
      <c r="H498" s="295"/>
      <c r="I498" s="294"/>
      <c r="J498" s="294"/>
      <c r="K498" s="294"/>
      <c r="L498" s="294"/>
      <c r="M498" s="294"/>
      <c r="N498" s="294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  <c r="AA498" s="294"/>
      <c r="AB498" s="294"/>
    </row>
    <row r="499">
      <c r="A499" s="294"/>
      <c r="B499" s="295"/>
      <c r="C499" s="296"/>
      <c r="D499" s="295"/>
      <c r="E499" s="295"/>
      <c r="F499" s="295"/>
      <c r="G499" s="295"/>
      <c r="H499" s="295"/>
      <c r="I499" s="294"/>
      <c r="J499" s="294"/>
      <c r="K499" s="294"/>
      <c r="L499" s="294"/>
      <c r="M499" s="294"/>
      <c r="N499" s="294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  <c r="AA499" s="294"/>
      <c r="AB499" s="294"/>
    </row>
    <row r="500">
      <c r="A500" s="294"/>
      <c r="B500" s="295"/>
      <c r="C500" s="296"/>
      <c r="D500" s="295"/>
      <c r="E500" s="295"/>
      <c r="F500" s="295"/>
      <c r="G500" s="295"/>
      <c r="H500" s="295"/>
      <c r="I500" s="294"/>
      <c r="J500" s="294"/>
      <c r="K500" s="294"/>
      <c r="L500" s="294"/>
      <c r="M500" s="294"/>
      <c r="N500" s="294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  <c r="AA500" s="294"/>
      <c r="AB500" s="294"/>
    </row>
    <row r="501">
      <c r="A501" s="294"/>
      <c r="B501" s="295"/>
      <c r="C501" s="296"/>
      <c r="D501" s="295"/>
      <c r="E501" s="295"/>
      <c r="F501" s="295"/>
      <c r="G501" s="295"/>
      <c r="H501" s="295"/>
      <c r="I501" s="294"/>
      <c r="J501" s="294"/>
      <c r="K501" s="294"/>
      <c r="L501" s="294"/>
      <c r="M501" s="294"/>
      <c r="N501" s="294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  <c r="AA501" s="294"/>
      <c r="AB501" s="294"/>
    </row>
    <row r="502">
      <c r="A502" s="294"/>
      <c r="B502" s="295"/>
      <c r="C502" s="296"/>
      <c r="D502" s="295"/>
      <c r="E502" s="295"/>
      <c r="F502" s="295"/>
      <c r="G502" s="295"/>
      <c r="H502" s="295"/>
      <c r="I502" s="294"/>
      <c r="J502" s="294"/>
      <c r="K502" s="294"/>
      <c r="L502" s="294"/>
      <c r="M502" s="294"/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  <c r="AA502" s="294"/>
      <c r="AB502" s="294"/>
    </row>
    <row r="503">
      <c r="A503" s="294"/>
      <c r="B503" s="295"/>
      <c r="C503" s="296"/>
      <c r="D503" s="295"/>
      <c r="E503" s="295"/>
      <c r="F503" s="295"/>
      <c r="G503" s="295"/>
      <c r="H503" s="295"/>
      <c r="I503" s="294"/>
      <c r="J503" s="294"/>
      <c r="K503" s="294"/>
      <c r="L503" s="294"/>
      <c r="M503" s="294"/>
      <c r="N503" s="294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  <c r="AA503" s="294"/>
      <c r="AB503" s="294"/>
    </row>
    <row r="504">
      <c r="A504" s="294"/>
      <c r="B504" s="295"/>
      <c r="C504" s="296"/>
      <c r="D504" s="295"/>
      <c r="E504" s="295"/>
      <c r="F504" s="295"/>
      <c r="G504" s="295"/>
      <c r="H504" s="295"/>
      <c r="I504" s="294"/>
      <c r="J504" s="294"/>
      <c r="K504" s="294"/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  <c r="AA504" s="294"/>
      <c r="AB504" s="294"/>
    </row>
    <row r="505">
      <c r="A505" s="294"/>
      <c r="B505" s="295"/>
      <c r="C505" s="296"/>
      <c r="D505" s="295"/>
      <c r="E505" s="295"/>
      <c r="F505" s="295"/>
      <c r="G505" s="295"/>
      <c r="H505" s="295"/>
      <c r="I505" s="294"/>
      <c r="J505" s="294"/>
      <c r="K505" s="294"/>
      <c r="L505" s="294"/>
      <c r="M505" s="294"/>
      <c r="N505" s="294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  <c r="AA505" s="294"/>
      <c r="AB505" s="294"/>
    </row>
    <row r="506">
      <c r="A506" s="294"/>
      <c r="B506" s="295"/>
      <c r="C506" s="296"/>
      <c r="D506" s="295"/>
      <c r="E506" s="295"/>
      <c r="F506" s="295"/>
      <c r="G506" s="295"/>
      <c r="H506" s="295"/>
      <c r="I506" s="294"/>
      <c r="J506" s="294"/>
      <c r="K506" s="294"/>
      <c r="L506" s="294"/>
      <c r="M506" s="294"/>
      <c r="N506" s="294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  <c r="AA506" s="294"/>
      <c r="AB506" s="294"/>
    </row>
    <row r="507">
      <c r="A507" s="294"/>
      <c r="B507" s="295"/>
      <c r="C507" s="296"/>
      <c r="D507" s="295"/>
      <c r="E507" s="295"/>
      <c r="F507" s="295"/>
      <c r="G507" s="295"/>
      <c r="H507" s="295"/>
      <c r="I507" s="294"/>
      <c r="J507" s="294"/>
      <c r="K507" s="294"/>
      <c r="L507" s="294"/>
      <c r="M507" s="294"/>
      <c r="N507" s="294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  <c r="AA507" s="294"/>
      <c r="AB507" s="294"/>
    </row>
    <row r="508">
      <c r="A508" s="294"/>
      <c r="B508" s="295"/>
      <c r="C508" s="296"/>
      <c r="D508" s="295"/>
      <c r="E508" s="295"/>
      <c r="F508" s="295"/>
      <c r="G508" s="295"/>
      <c r="H508" s="295"/>
      <c r="I508" s="294"/>
      <c r="J508" s="294"/>
      <c r="K508" s="294"/>
      <c r="L508" s="294"/>
      <c r="M508" s="294"/>
      <c r="N508" s="294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  <c r="AA508" s="294"/>
      <c r="AB508" s="294"/>
    </row>
    <row r="509">
      <c r="A509" s="294"/>
      <c r="B509" s="295"/>
      <c r="C509" s="296"/>
      <c r="D509" s="295"/>
      <c r="E509" s="295"/>
      <c r="F509" s="295"/>
      <c r="G509" s="295"/>
      <c r="H509" s="295"/>
      <c r="I509" s="294"/>
      <c r="J509" s="294"/>
      <c r="K509" s="294"/>
      <c r="L509" s="294"/>
      <c r="M509" s="294"/>
      <c r="N509" s="294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  <c r="AA509" s="294"/>
      <c r="AB509" s="294"/>
    </row>
    <row r="510">
      <c r="A510" s="294"/>
      <c r="B510" s="295"/>
      <c r="C510" s="296"/>
      <c r="D510" s="295"/>
      <c r="E510" s="295"/>
      <c r="F510" s="295"/>
      <c r="G510" s="295"/>
      <c r="H510" s="295"/>
      <c r="I510" s="294"/>
      <c r="J510" s="294"/>
      <c r="K510" s="294"/>
      <c r="L510" s="294"/>
      <c r="M510" s="294"/>
      <c r="N510" s="294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  <c r="AA510" s="294"/>
      <c r="AB510" s="294"/>
    </row>
    <row r="511">
      <c r="A511" s="294"/>
      <c r="B511" s="295"/>
      <c r="C511" s="296"/>
      <c r="D511" s="295"/>
      <c r="E511" s="295"/>
      <c r="F511" s="295"/>
      <c r="G511" s="295"/>
      <c r="H511" s="295"/>
      <c r="I511" s="294"/>
      <c r="J511" s="294"/>
      <c r="K511" s="294"/>
      <c r="L511" s="294"/>
      <c r="M511" s="294"/>
      <c r="N511" s="294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  <c r="AA511" s="294"/>
      <c r="AB511" s="294"/>
    </row>
    <row r="512">
      <c r="A512" s="294"/>
      <c r="B512" s="295"/>
      <c r="C512" s="296"/>
      <c r="D512" s="295"/>
      <c r="E512" s="295"/>
      <c r="F512" s="295"/>
      <c r="G512" s="295"/>
      <c r="H512" s="295"/>
      <c r="I512" s="294"/>
      <c r="J512" s="294"/>
      <c r="K512" s="294"/>
      <c r="L512" s="294"/>
      <c r="M512" s="294"/>
      <c r="N512" s="294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  <c r="AA512" s="294"/>
      <c r="AB512" s="294"/>
    </row>
    <row r="513">
      <c r="A513" s="294"/>
      <c r="B513" s="295"/>
      <c r="C513" s="296"/>
      <c r="D513" s="295"/>
      <c r="E513" s="295"/>
      <c r="F513" s="295"/>
      <c r="G513" s="295"/>
      <c r="H513" s="295"/>
      <c r="I513" s="294"/>
      <c r="J513" s="294"/>
      <c r="K513" s="294"/>
      <c r="L513" s="294"/>
      <c r="M513" s="294"/>
      <c r="N513" s="294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  <c r="AA513" s="294"/>
      <c r="AB513" s="294"/>
    </row>
    <row r="514">
      <c r="A514" s="294"/>
      <c r="B514" s="295"/>
      <c r="C514" s="296"/>
      <c r="D514" s="295"/>
      <c r="E514" s="295"/>
      <c r="F514" s="295"/>
      <c r="G514" s="295"/>
      <c r="H514" s="295"/>
      <c r="I514" s="294"/>
      <c r="J514" s="294"/>
      <c r="K514" s="294"/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  <c r="AA514" s="294"/>
      <c r="AB514" s="294"/>
    </row>
    <row r="515">
      <c r="A515" s="294"/>
      <c r="B515" s="295"/>
      <c r="C515" s="296"/>
      <c r="D515" s="295"/>
      <c r="E515" s="295"/>
      <c r="F515" s="295"/>
      <c r="G515" s="295"/>
      <c r="H515" s="295"/>
      <c r="I515" s="294"/>
      <c r="J515" s="294"/>
      <c r="K515" s="294"/>
      <c r="L515" s="294"/>
      <c r="M515" s="294"/>
      <c r="N515" s="294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  <c r="AA515" s="294"/>
      <c r="AB515" s="294"/>
    </row>
    <row r="516">
      <c r="A516" s="294"/>
      <c r="B516" s="295"/>
      <c r="C516" s="296"/>
      <c r="D516" s="295"/>
      <c r="E516" s="295"/>
      <c r="F516" s="295"/>
      <c r="G516" s="295"/>
      <c r="H516" s="295"/>
      <c r="I516" s="294"/>
      <c r="J516" s="294"/>
      <c r="K516" s="294"/>
      <c r="L516" s="294"/>
      <c r="M516" s="294"/>
      <c r="N516" s="294"/>
      <c r="O516" s="294"/>
      <c r="P516" s="294"/>
      <c r="Q516" s="294"/>
      <c r="R516" s="294"/>
      <c r="S516" s="294"/>
      <c r="T516" s="294"/>
      <c r="U516" s="294"/>
      <c r="V516" s="294"/>
      <c r="W516" s="294"/>
      <c r="X516" s="294"/>
      <c r="Y516" s="294"/>
      <c r="Z516" s="294"/>
      <c r="AA516" s="294"/>
      <c r="AB516" s="294"/>
    </row>
    <row r="517">
      <c r="A517" s="294"/>
      <c r="B517" s="295"/>
      <c r="C517" s="296"/>
      <c r="D517" s="295"/>
      <c r="E517" s="295"/>
      <c r="F517" s="295"/>
      <c r="G517" s="295"/>
      <c r="H517" s="295"/>
      <c r="I517" s="294"/>
      <c r="J517" s="294"/>
      <c r="K517" s="294"/>
      <c r="L517" s="294"/>
      <c r="M517" s="294"/>
      <c r="N517" s="294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  <c r="AA517" s="294"/>
      <c r="AB517" s="294"/>
    </row>
    <row r="518">
      <c r="A518" s="294"/>
      <c r="B518" s="295"/>
      <c r="C518" s="296"/>
      <c r="D518" s="295"/>
      <c r="E518" s="295"/>
      <c r="F518" s="295"/>
      <c r="G518" s="295"/>
      <c r="H518" s="295"/>
      <c r="I518" s="294"/>
      <c r="J518" s="294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  <c r="AA518" s="294"/>
      <c r="AB518" s="294"/>
    </row>
    <row r="519">
      <c r="A519" s="294"/>
      <c r="B519" s="295"/>
      <c r="C519" s="296"/>
      <c r="D519" s="295"/>
      <c r="E519" s="295"/>
      <c r="F519" s="295"/>
      <c r="G519" s="295"/>
      <c r="H519" s="295"/>
      <c r="I519" s="294"/>
      <c r="J519" s="294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  <c r="AA519" s="294"/>
      <c r="AB519" s="294"/>
    </row>
    <row r="520">
      <c r="A520" s="294"/>
      <c r="B520" s="295"/>
      <c r="C520" s="296"/>
      <c r="D520" s="295"/>
      <c r="E520" s="295"/>
      <c r="F520" s="295"/>
      <c r="G520" s="295"/>
      <c r="H520" s="295"/>
      <c r="I520" s="294"/>
      <c r="J520" s="294"/>
      <c r="K520" s="294"/>
      <c r="L520" s="294"/>
      <c r="M520" s="294"/>
      <c r="N520" s="294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  <c r="AA520" s="294"/>
      <c r="AB520" s="294"/>
    </row>
    <row r="521">
      <c r="A521" s="294"/>
      <c r="B521" s="295"/>
      <c r="C521" s="296"/>
      <c r="D521" s="295"/>
      <c r="E521" s="295"/>
      <c r="F521" s="295"/>
      <c r="G521" s="295"/>
      <c r="H521" s="295"/>
      <c r="I521" s="294"/>
      <c r="J521" s="294"/>
      <c r="K521" s="294"/>
      <c r="L521" s="294"/>
      <c r="M521" s="294"/>
      <c r="N521" s="294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  <c r="AA521" s="294"/>
      <c r="AB521" s="294"/>
    </row>
    <row r="522">
      <c r="A522" s="294"/>
      <c r="B522" s="295"/>
      <c r="C522" s="296"/>
      <c r="D522" s="295"/>
      <c r="E522" s="295"/>
      <c r="F522" s="295"/>
      <c r="G522" s="295"/>
      <c r="H522" s="295"/>
      <c r="I522" s="294"/>
      <c r="J522" s="294"/>
      <c r="K522" s="294"/>
      <c r="L522" s="294"/>
      <c r="M522" s="294"/>
      <c r="N522" s="294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  <c r="AA522" s="294"/>
      <c r="AB522" s="294"/>
    </row>
    <row r="523">
      <c r="A523" s="294"/>
      <c r="B523" s="295"/>
      <c r="C523" s="296"/>
      <c r="D523" s="295"/>
      <c r="E523" s="295"/>
      <c r="F523" s="295"/>
      <c r="G523" s="295"/>
      <c r="H523" s="295"/>
      <c r="I523" s="294"/>
      <c r="J523" s="294"/>
      <c r="K523" s="294"/>
      <c r="L523" s="294"/>
      <c r="M523" s="294"/>
      <c r="N523" s="294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  <c r="AA523" s="294"/>
      <c r="AB523" s="294"/>
    </row>
    <row r="524">
      <c r="A524" s="294"/>
      <c r="B524" s="295"/>
      <c r="C524" s="296"/>
      <c r="D524" s="295"/>
      <c r="E524" s="295"/>
      <c r="F524" s="295"/>
      <c r="G524" s="295"/>
      <c r="H524" s="295"/>
      <c r="I524" s="294"/>
      <c r="J524" s="294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  <c r="AA524" s="294"/>
      <c r="AB524" s="294"/>
    </row>
    <row r="525">
      <c r="A525" s="294"/>
      <c r="B525" s="295"/>
      <c r="C525" s="296"/>
      <c r="D525" s="295"/>
      <c r="E525" s="295"/>
      <c r="F525" s="295"/>
      <c r="G525" s="295"/>
      <c r="H525" s="295"/>
      <c r="I525" s="294"/>
      <c r="J525" s="294"/>
      <c r="K525" s="294"/>
      <c r="L525" s="294"/>
      <c r="M525" s="294"/>
      <c r="N525" s="294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  <c r="AA525" s="294"/>
      <c r="AB525" s="294"/>
    </row>
    <row r="526">
      <c r="A526" s="294"/>
      <c r="B526" s="295"/>
      <c r="C526" s="296"/>
      <c r="D526" s="295"/>
      <c r="E526" s="295"/>
      <c r="F526" s="295"/>
      <c r="G526" s="295"/>
      <c r="H526" s="295"/>
      <c r="I526" s="294"/>
      <c r="J526" s="294"/>
      <c r="K526" s="294"/>
      <c r="L526" s="294"/>
      <c r="M526" s="294"/>
      <c r="N526" s="294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  <c r="AA526" s="294"/>
      <c r="AB526" s="294"/>
    </row>
    <row r="527">
      <c r="A527" s="294"/>
      <c r="B527" s="295"/>
      <c r="C527" s="296"/>
      <c r="D527" s="295"/>
      <c r="E527" s="295"/>
      <c r="F527" s="295"/>
      <c r="G527" s="295"/>
      <c r="H527" s="295"/>
      <c r="I527" s="294"/>
      <c r="J527" s="294"/>
      <c r="K527" s="294"/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  <c r="AA527" s="294"/>
      <c r="AB527" s="294"/>
    </row>
    <row r="528">
      <c r="A528" s="294"/>
      <c r="B528" s="295"/>
      <c r="C528" s="296"/>
      <c r="D528" s="295"/>
      <c r="E528" s="295"/>
      <c r="F528" s="295"/>
      <c r="G528" s="295"/>
      <c r="H528" s="295"/>
      <c r="I528" s="294"/>
      <c r="J528" s="294"/>
      <c r="K528" s="294"/>
      <c r="L528" s="294"/>
      <c r="M528" s="294"/>
      <c r="N528" s="294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  <c r="AA528" s="294"/>
      <c r="AB528" s="294"/>
    </row>
    <row r="529">
      <c r="A529" s="294"/>
      <c r="B529" s="295"/>
      <c r="C529" s="296"/>
      <c r="D529" s="295"/>
      <c r="E529" s="295"/>
      <c r="F529" s="295"/>
      <c r="G529" s="295"/>
      <c r="H529" s="295"/>
      <c r="I529" s="294"/>
      <c r="J529" s="294"/>
      <c r="K529" s="294"/>
      <c r="L529" s="294"/>
      <c r="M529" s="294"/>
      <c r="N529" s="294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  <c r="AA529" s="294"/>
      <c r="AB529" s="294"/>
    </row>
    <row r="530">
      <c r="A530" s="294"/>
      <c r="B530" s="295"/>
      <c r="C530" s="296"/>
      <c r="D530" s="295"/>
      <c r="E530" s="295"/>
      <c r="F530" s="295"/>
      <c r="G530" s="295"/>
      <c r="H530" s="295"/>
      <c r="I530" s="294"/>
      <c r="J530" s="294"/>
      <c r="K530" s="294"/>
      <c r="L530" s="294"/>
      <c r="M530" s="294"/>
      <c r="N530" s="294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  <c r="AA530" s="294"/>
      <c r="AB530" s="294"/>
    </row>
    <row r="531">
      <c r="A531" s="294"/>
      <c r="B531" s="295"/>
      <c r="C531" s="296"/>
      <c r="D531" s="295"/>
      <c r="E531" s="295"/>
      <c r="F531" s="295"/>
      <c r="G531" s="295"/>
      <c r="H531" s="295"/>
      <c r="I531" s="294"/>
      <c r="J531" s="294"/>
      <c r="K531" s="294"/>
      <c r="L531" s="294"/>
      <c r="M531" s="294"/>
      <c r="N531" s="294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  <c r="AA531" s="294"/>
      <c r="AB531" s="294"/>
    </row>
    <row r="532">
      <c r="A532" s="294"/>
      <c r="B532" s="295"/>
      <c r="C532" s="296"/>
      <c r="D532" s="295"/>
      <c r="E532" s="295"/>
      <c r="F532" s="295"/>
      <c r="G532" s="295"/>
      <c r="H532" s="295"/>
      <c r="I532" s="294"/>
      <c r="J532" s="294"/>
      <c r="K532" s="294"/>
      <c r="L532" s="294"/>
      <c r="M532" s="294"/>
      <c r="N532" s="294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  <c r="AA532" s="294"/>
      <c r="AB532" s="294"/>
    </row>
    <row r="533">
      <c r="A533" s="294"/>
      <c r="B533" s="295"/>
      <c r="C533" s="296"/>
      <c r="D533" s="295"/>
      <c r="E533" s="295"/>
      <c r="F533" s="295"/>
      <c r="G533" s="295"/>
      <c r="H533" s="295"/>
      <c r="I533" s="294"/>
      <c r="J533" s="294"/>
      <c r="K533" s="294"/>
      <c r="L533" s="294"/>
      <c r="M533" s="294"/>
      <c r="N533" s="294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  <c r="AA533" s="294"/>
      <c r="AB533" s="294"/>
    </row>
    <row r="534">
      <c r="A534" s="294"/>
      <c r="B534" s="295"/>
      <c r="C534" s="296"/>
      <c r="D534" s="295"/>
      <c r="E534" s="295"/>
      <c r="F534" s="295"/>
      <c r="G534" s="295"/>
      <c r="H534" s="295"/>
      <c r="I534" s="294"/>
      <c r="J534" s="294"/>
      <c r="K534" s="294"/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  <c r="AA534" s="294"/>
      <c r="AB534" s="294"/>
    </row>
    <row r="535">
      <c r="A535" s="294"/>
      <c r="B535" s="295"/>
      <c r="C535" s="296"/>
      <c r="D535" s="295"/>
      <c r="E535" s="295"/>
      <c r="F535" s="295"/>
      <c r="G535" s="295"/>
      <c r="H535" s="295"/>
      <c r="I535" s="294"/>
      <c r="J535" s="294"/>
      <c r="K535" s="294"/>
      <c r="L535" s="294"/>
      <c r="M535" s="294"/>
      <c r="N535" s="294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  <c r="AA535" s="294"/>
      <c r="AB535" s="294"/>
    </row>
    <row r="536">
      <c r="A536" s="294"/>
      <c r="B536" s="295"/>
      <c r="C536" s="296"/>
      <c r="D536" s="295"/>
      <c r="E536" s="295"/>
      <c r="F536" s="295"/>
      <c r="G536" s="295"/>
      <c r="H536" s="295"/>
      <c r="I536" s="294"/>
      <c r="J536" s="294"/>
      <c r="K536" s="294"/>
      <c r="L536" s="294"/>
      <c r="M536" s="294"/>
      <c r="N536" s="294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  <c r="AA536" s="294"/>
      <c r="AB536" s="294"/>
    </row>
    <row r="537">
      <c r="A537" s="294"/>
      <c r="B537" s="295"/>
      <c r="C537" s="296"/>
      <c r="D537" s="295"/>
      <c r="E537" s="295"/>
      <c r="F537" s="295"/>
      <c r="G537" s="295"/>
      <c r="H537" s="295"/>
      <c r="I537" s="294"/>
      <c r="J537" s="294"/>
      <c r="K537" s="294"/>
      <c r="L537" s="294"/>
      <c r="M537" s="294"/>
      <c r="N537" s="294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  <c r="AA537" s="294"/>
      <c r="AB537" s="294"/>
    </row>
    <row r="538">
      <c r="A538" s="294"/>
      <c r="B538" s="295"/>
      <c r="C538" s="296"/>
      <c r="D538" s="295"/>
      <c r="E538" s="295"/>
      <c r="F538" s="295"/>
      <c r="G538" s="295"/>
      <c r="H538" s="295"/>
      <c r="I538" s="294"/>
      <c r="J538" s="294"/>
      <c r="K538" s="294"/>
      <c r="L538" s="294"/>
      <c r="M538" s="294"/>
      <c r="N538" s="294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  <c r="AA538" s="294"/>
      <c r="AB538" s="294"/>
    </row>
    <row r="539">
      <c r="A539" s="294"/>
      <c r="B539" s="295"/>
      <c r="C539" s="296"/>
      <c r="D539" s="295"/>
      <c r="E539" s="295"/>
      <c r="F539" s="295"/>
      <c r="G539" s="295"/>
      <c r="H539" s="295"/>
      <c r="I539" s="294"/>
      <c r="J539" s="294"/>
      <c r="K539" s="294"/>
      <c r="L539" s="294"/>
      <c r="M539" s="294"/>
      <c r="N539" s="294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  <c r="AA539" s="294"/>
      <c r="AB539" s="294"/>
    </row>
    <row r="540">
      <c r="A540" s="294"/>
      <c r="B540" s="295"/>
      <c r="C540" s="296"/>
      <c r="D540" s="295"/>
      <c r="E540" s="295"/>
      <c r="F540" s="295"/>
      <c r="G540" s="295"/>
      <c r="H540" s="295"/>
      <c r="I540" s="294"/>
      <c r="J540" s="294"/>
      <c r="K540" s="294"/>
      <c r="L540" s="294"/>
      <c r="M540" s="294"/>
      <c r="N540" s="294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  <c r="AA540" s="294"/>
      <c r="AB540" s="294"/>
    </row>
    <row r="541">
      <c r="A541" s="294"/>
      <c r="B541" s="295"/>
      <c r="C541" s="296"/>
      <c r="D541" s="295"/>
      <c r="E541" s="295"/>
      <c r="F541" s="295"/>
      <c r="G541" s="295"/>
      <c r="H541" s="295"/>
      <c r="I541" s="294"/>
      <c r="J541" s="294"/>
      <c r="K541" s="294"/>
      <c r="L541" s="294"/>
      <c r="M541" s="294"/>
      <c r="N541" s="294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  <c r="AA541" s="294"/>
      <c r="AB541" s="294"/>
    </row>
    <row r="542">
      <c r="A542" s="294"/>
      <c r="B542" s="295"/>
      <c r="C542" s="296"/>
      <c r="D542" s="295"/>
      <c r="E542" s="295"/>
      <c r="F542" s="295"/>
      <c r="G542" s="295"/>
      <c r="H542" s="295"/>
      <c r="I542" s="294"/>
      <c r="J542" s="294"/>
      <c r="K542" s="294"/>
      <c r="L542" s="294"/>
      <c r="M542" s="294"/>
      <c r="N542" s="294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  <c r="AA542" s="294"/>
      <c r="AB542" s="294"/>
    </row>
    <row r="543">
      <c r="A543" s="294"/>
      <c r="B543" s="295"/>
      <c r="C543" s="296"/>
      <c r="D543" s="295"/>
      <c r="E543" s="295"/>
      <c r="F543" s="295"/>
      <c r="G543" s="295"/>
      <c r="H543" s="295"/>
      <c r="I543" s="294"/>
      <c r="J543" s="294"/>
      <c r="K543" s="294"/>
      <c r="L543" s="294"/>
      <c r="M543" s="294"/>
      <c r="N543" s="294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  <c r="AA543" s="294"/>
      <c r="AB543" s="294"/>
    </row>
    <row r="544">
      <c r="A544" s="294"/>
      <c r="B544" s="295"/>
      <c r="C544" s="296"/>
      <c r="D544" s="295"/>
      <c r="E544" s="295"/>
      <c r="F544" s="295"/>
      <c r="G544" s="295"/>
      <c r="H544" s="295"/>
      <c r="I544" s="294"/>
      <c r="J544" s="294"/>
      <c r="K544" s="294"/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  <c r="AA544" s="294"/>
      <c r="AB544" s="294"/>
    </row>
    <row r="545">
      <c r="A545" s="294"/>
      <c r="B545" s="295"/>
      <c r="C545" s="296"/>
      <c r="D545" s="295"/>
      <c r="E545" s="295"/>
      <c r="F545" s="295"/>
      <c r="G545" s="295"/>
      <c r="H545" s="295"/>
      <c r="I545" s="294"/>
      <c r="J545" s="294"/>
      <c r="K545" s="294"/>
      <c r="L545" s="294"/>
      <c r="M545" s="294"/>
      <c r="N545" s="294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  <c r="AA545" s="294"/>
      <c r="AB545" s="294"/>
    </row>
    <row r="546">
      <c r="A546" s="294"/>
      <c r="B546" s="295"/>
      <c r="C546" s="296"/>
      <c r="D546" s="295"/>
      <c r="E546" s="295"/>
      <c r="F546" s="295"/>
      <c r="G546" s="295"/>
      <c r="H546" s="295"/>
      <c r="I546" s="294"/>
      <c r="J546" s="294"/>
      <c r="K546" s="294"/>
      <c r="L546" s="294"/>
      <c r="M546" s="294"/>
      <c r="N546" s="294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  <c r="AA546" s="294"/>
      <c r="AB546" s="294"/>
    </row>
    <row r="547">
      <c r="A547" s="294"/>
      <c r="B547" s="295"/>
      <c r="C547" s="296"/>
      <c r="D547" s="295"/>
      <c r="E547" s="295"/>
      <c r="F547" s="295"/>
      <c r="G547" s="295"/>
      <c r="H547" s="295"/>
      <c r="I547" s="294"/>
      <c r="J547" s="294"/>
      <c r="K547" s="294"/>
      <c r="L547" s="294"/>
      <c r="M547" s="294"/>
      <c r="N547" s="294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  <c r="AA547" s="294"/>
      <c r="AB547" s="294"/>
    </row>
    <row r="548">
      <c r="A548" s="294"/>
      <c r="B548" s="295"/>
      <c r="C548" s="296"/>
      <c r="D548" s="295"/>
      <c r="E548" s="295"/>
      <c r="F548" s="295"/>
      <c r="G548" s="295"/>
      <c r="H548" s="295"/>
      <c r="I548" s="294"/>
      <c r="J548" s="294"/>
      <c r="K548" s="294"/>
      <c r="L548" s="294"/>
      <c r="M548" s="294"/>
      <c r="N548" s="294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  <c r="AA548" s="294"/>
      <c r="AB548" s="294"/>
    </row>
    <row r="549">
      <c r="A549" s="294"/>
      <c r="B549" s="295"/>
      <c r="C549" s="296"/>
      <c r="D549" s="295"/>
      <c r="E549" s="295"/>
      <c r="F549" s="295"/>
      <c r="G549" s="295"/>
      <c r="H549" s="295"/>
      <c r="I549" s="294"/>
      <c r="J549" s="294"/>
      <c r="K549" s="294"/>
      <c r="L549" s="294"/>
      <c r="M549" s="294"/>
      <c r="N549" s="294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  <c r="AA549" s="294"/>
      <c r="AB549" s="294"/>
    </row>
    <row r="550">
      <c r="A550" s="294"/>
      <c r="B550" s="295"/>
      <c r="C550" s="296"/>
      <c r="D550" s="295"/>
      <c r="E550" s="295"/>
      <c r="F550" s="295"/>
      <c r="G550" s="295"/>
      <c r="H550" s="295"/>
      <c r="I550" s="294"/>
      <c r="J550" s="294"/>
      <c r="K550" s="294"/>
      <c r="L550" s="294"/>
      <c r="M550" s="294"/>
      <c r="N550" s="294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  <c r="AA550" s="294"/>
      <c r="AB550" s="294"/>
    </row>
    <row r="551">
      <c r="A551" s="294"/>
      <c r="B551" s="295"/>
      <c r="C551" s="296"/>
      <c r="D551" s="295"/>
      <c r="E551" s="295"/>
      <c r="F551" s="295"/>
      <c r="G551" s="295"/>
      <c r="H551" s="295"/>
      <c r="I551" s="294"/>
      <c r="J551" s="294"/>
      <c r="K551" s="294"/>
      <c r="L551" s="294"/>
      <c r="M551" s="294"/>
      <c r="N551" s="294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  <c r="AA551" s="294"/>
      <c r="AB551" s="294"/>
    </row>
    <row r="552">
      <c r="A552" s="294"/>
      <c r="B552" s="295"/>
      <c r="C552" s="296"/>
      <c r="D552" s="295"/>
      <c r="E552" s="295"/>
      <c r="F552" s="295"/>
      <c r="G552" s="295"/>
      <c r="H552" s="295"/>
      <c r="I552" s="294"/>
      <c r="J552" s="294"/>
      <c r="K552" s="294"/>
      <c r="L552" s="294"/>
      <c r="M552" s="294"/>
      <c r="N552" s="294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  <c r="AA552" s="294"/>
      <c r="AB552" s="294"/>
    </row>
    <row r="553">
      <c r="A553" s="294"/>
      <c r="B553" s="295"/>
      <c r="C553" s="296"/>
      <c r="D553" s="295"/>
      <c r="E553" s="295"/>
      <c r="F553" s="295"/>
      <c r="G553" s="295"/>
      <c r="H553" s="295"/>
      <c r="I553" s="294"/>
      <c r="J553" s="294"/>
      <c r="K553" s="294"/>
      <c r="L553" s="294"/>
      <c r="M553" s="294"/>
      <c r="N553" s="294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  <c r="AA553" s="294"/>
      <c r="AB553" s="294"/>
    </row>
    <row r="554">
      <c r="A554" s="294"/>
      <c r="B554" s="295"/>
      <c r="C554" s="296"/>
      <c r="D554" s="295"/>
      <c r="E554" s="295"/>
      <c r="F554" s="295"/>
      <c r="G554" s="295"/>
      <c r="H554" s="295"/>
      <c r="I554" s="294"/>
      <c r="J554" s="294"/>
      <c r="K554" s="294"/>
      <c r="L554" s="294"/>
      <c r="M554" s="294"/>
      <c r="N554" s="294"/>
      <c r="O554" s="294"/>
      <c r="P554" s="294"/>
      <c r="Q554" s="294"/>
      <c r="R554" s="294"/>
      <c r="S554" s="294"/>
      <c r="T554" s="294"/>
      <c r="U554" s="294"/>
      <c r="V554" s="294"/>
      <c r="W554" s="294"/>
      <c r="X554" s="294"/>
      <c r="Y554" s="294"/>
      <c r="Z554" s="294"/>
      <c r="AA554" s="294"/>
      <c r="AB554" s="294"/>
    </row>
    <row r="555">
      <c r="A555" s="294"/>
      <c r="B555" s="295"/>
      <c r="C555" s="296"/>
      <c r="D555" s="295"/>
      <c r="E555" s="295"/>
      <c r="F555" s="295"/>
      <c r="G555" s="295"/>
      <c r="H555" s="295"/>
      <c r="I555" s="294"/>
      <c r="J555" s="294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  <c r="AA555" s="294"/>
      <c r="AB555" s="294"/>
    </row>
    <row r="556">
      <c r="A556" s="294"/>
      <c r="B556" s="295"/>
      <c r="C556" s="296"/>
      <c r="D556" s="295"/>
      <c r="E556" s="295"/>
      <c r="F556" s="295"/>
      <c r="G556" s="295"/>
      <c r="H556" s="295"/>
      <c r="I556" s="294"/>
      <c r="J556" s="294"/>
      <c r="K556" s="294"/>
      <c r="L556" s="294"/>
      <c r="M556" s="294"/>
      <c r="N556" s="294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  <c r="AA556" s="294"/>
      <c r="AB556" s="294"/>
    </row>
    <row r="557">
      <c r="A557" s="294"/>
      <c r="B557" s="295"/>
      <c r="C557" s="296"/>
      <c r="D557" s="295"/>
      <c r="E557" s="295"/>
      <c r="F557" s="295"/>
      <c r="G557" s="295"/>
      <c r="H557" s="295"/>
      <c r="I557" s="294"/>
      <c r="J557" s="294"/>
      <c r="K557" s="294"/>
      <c r="L557" s="294"/>
      <c r="M557" s="294"/>
      <c r="N557" s="294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  <c r="AA557" s="294"/>
      <c r="AB557" s="294"/>
    </row>
    <row r="558">
      <c r="A558" s="294"/>
      <c r="B558" s="295"/>
      <c r="C558" s="296"/>
      <c r="D558" s="295"/>
      <c r="E558" s="295"/>
      <c r="F558" s="295"/>
      <c r="G558" s="295"/>
      <c r="H558" s="295"/>
      <c r="I558" s="294"/>
      <c r="J558" s="294"/>
      <c r="K558" s="294"/>
      <c r="L558" s="294"/>
      <c r="M558" s="294"/>
      <c r="N558" s="294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  <c r="AA558" s="294"/>
      <c r="AB558" s="294"/>
    </row>
    <row r="559">
      <c r="A559" s="294"/>
      <c r="B559" s="295"/>
      <c r="C559" s="296"/>
      <c r="D559" s="295"/>
      <c r="E559" s="295"/>
      <c r="F559" s="295"/>
      <c r="G559" s="295"/>
      <c r="H559" s="295"/>
      <c r="I559" s="294"/>
      <c r="J559" s="294"/>
      <c r="K559" s="294"/>
      <c r="L559" s="294"/>
      <c r="M559" s="294"/>
      <c r="N559" s="294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  <c r="AA559" s="294"/>
      <c r="AB559" s="294"/>
    </row>
    <row r="560">
      <c r="A560" s="294"/>
      <c r="B560" s="295"/>
      <c r="C560" s="296"/>
      <c r="D560" s="295"/>
      <c r="E560" s="295"/>
      <c r="F560" s="295"/>
      <c r="G560" s="295"/>
      <c r="H560" s="295"/>
      <c r="I560" s="294"/>
      <c r="J560" s="294"/>
      <c r="K560" s="294"/>
      <c r="L560" s="294"/>
      <c r="M560" s="294"/>
      <c r="N560" s="294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  <c r="AA560" s="294"/>
      <c r="AB560" s="294"/>
    </row>
    <row r="561">
      <c r="A561" s="294"/>
      <c r="B561" s="295"/>
      <c r="C561" s="296"/>
      <c r="D561" s="295"/>
      <c r="E561" s="295"/>
      <c r="F561" s="295"/>
      <c r="G561" s="295"/>
      <c r="H561" s="295"/>
      <c r="I561" s="294"/>
      <c r="J561" s="294"/>
      <c r="K561" s="294"/>
      <c r="L561" s="294"/>
      <c r="M561" s="294"/>
      <c r="N561" s="294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  <c r="AA561" s="294"/>
      <c r="AB561" s="294"/>
    </row>
    <row r="562">
      <c r="A562" s="294"/>
      <c r="B562" s="295"/>
      <c r="C562" s="296"/>
      <c r="D562" s="295"/>
      <c r="E562" s="295"/>
      <c r="F562" s="295"/>
      <c r="G562" s="295"/>
      <c r="H562" s="295"/>
      <c r="I562" s="294"/>
      <c r="J562" s="294"/>
      <c r="K562" s="294"/>
      <c r="L562" s="294"/>
      <c r="M562" s="294"/>
      <c r="N562" s="294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  <c r="AA562" s="294"/>
      <c r="AB562" s="294"/>
    </row>
    <row r="563">
      <c r="A563" s="294"/>
      <c r="B563" s="295"/>
      <c r="C563" s="296"/>
      <c r="D563" s="295"/>
      <c r="E563" s="295"/>
      <c r="F563" s="295"/>
      <c r="G563" s="295"/>
      <c r="H563" s="295"/>
      <c r="I563" s="294"/>
      <c r="J563" s="294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  <c r="AA563" s="294"/>
      <c r="AB563" s="294"/>
    </row>
    <row r="564">
      <c r="A564" s="294"/>
      <c r="B564" s="295"/>
      <c r="C564" s="296"/>
      <c r="D564" s="295"/>
      <c r="E564" s="295"/>
      <c r="F564" s="295"/>
      <c r="G564" s="295"/>
      <c r="H564" s="295"/>
      <c r="I564" s="294"/>
      <c r="J564" s="294"/>
      <c r="K564" s="294"/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  <c r="AA564" s="294"/>
      <c r="AB564" s="294"/>
    </row>
    <row r="565">
      <c r="A565" s="294"/>
      <c r="B565" s="295"/>
      <c r="C565" s="296"/>
      <c r="D565" s="295"/>
      <c r="E565" s="295"/>
      <c r="F565" s="295"/>
      <c r="G565" s="295"/>
      <c r="H565" s="295"/>
      <c r="I565" s="294"/>
      <c r="J565" s="294"/>
      <c r="K565" s="294"/>
      <c r="L565" s="294"/>
      <c r="M565" s="294"/>
      <c r="N565" s="294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  <c r="AA565" s="294"/>
      <c r="AB565" s="294"/>
    </row>
    <row r="566">
      <c r="A566" s="294"/>
      <c r="B566" s="295"/>
      <c r="C566" s="296"/>
      <c r="D566" s="295"/>
      <c r="E566" s="295"/>
      <c r="F566" s="295"/>
      <c r="G566" s="295"/>
      <c r="H566" s="295"/>
      <c r="I566" s="294"/>
      <c r="J566" s="294"/>
      <c r="K566" s="294"/>
      <c r="L566" s="294"/>
      <c r="M566" s="294"/>
      <c r="N566" s="294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  <c r="AA566" s="294"/>
      <c r="AB566" s="294"/>
    </row>
    <row r="567">
      <c r="A567" s="294"/>
      <c r="B567" s="295"/>
      <c r="C567" s="296"/>
      <c r="D567" s="295"/>
      <c r="E567" s="295"/>
      <c r="F567" s="295"/>
      <c r="G567" s="295"/>
      <c r="H567" s="295"/>
      <c r="I567" s="294"/>
      <c r="J567" s="294"/>
      <c r="K567" s="294"/>
      <c r="L567" s="294"/>
      <c r="M567" s="294"/>
      <c r="N567" s="294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  <c r="AA567" s="294"/>
      <c r="AB567" s="294"/>
    </row>
    <row r="568">
      <c r="A568" s="294"/>
      <c r="B568" s="295"/>
      <c r="C568" s="296"/>
      <c r="D568" s="295"/>
      <c r="E568" s="295"/>
      <c r="F568" s="295"/>
      <c r="G568" s="295"/>
      <c r="H568" s="295"/>
      <c r="I568" s="294"/>
      <c r="J568" s="294"/>
      <c r="K568" s="294"/>
      <c r="L568" s="294"/>
      <c r="M568" s="294"/>
      <c r="N568" s="294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  <c r="AA568" s="294"/>
      <c r="AB568" s="294"/>
    </row>
    <row r="569">
      <c r="A569" s="294"/>
      <c r="B569" s="295"/>
      <c r="C569" s="296"/>
      <c r="D569" s="295"/>
      <c r="E569" s="295"/>
      <c r="F569" s="295"/>
      <c r="G569" s="295"/>
      <c r="H569" s="295"/>
      <c r="I569" s="294"/>
      <c r="J569" s="294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  <c r="AA569" s="294"/>
      <c r="AB569" s="294"/>
    </row>
    <row r="570">
      <c r="A570" s="294"/>
      <c r="B570" s="295"/>
      <c r="C570" s="296"/>
      <c r="D570" s="295"/>
      <c r="E570" s="295"/>
      <c r="F570" s="295"/>
      <c r="G570" s="295"/>
      <c r="H570" s="295"/>
      <c r="I570" s="294"/>
      <c r="J570" s="294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  <c r="AA570" s="294"/>
      <c r="AB570" s="294"/>
    </row>
    <row r="571">
      <c r="A571" s="294"/>
      <c r="B571" s="295"/>
      <c r="C571" s="296"/>
      <c r="D571" s="295"/>
      <c r="E571" s="295"/>
      <c r="F571" s="295"/>
      <c r="G571" s="295"/>
      <c r="H571" s="295"/>
      <c r="I571" s="294"/>
      <c r="J571" s="294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  <c r="AA571" s="294"/>
      <c r="AB571" s="294"/>
    </row>
    <row r="572">
      <c r="A572" s="294"/>
      <c r="B572" s="295"/>
      <c r="C572" s="296"/>
      <c r="D572" s="295"/>
      <c r="E572" s="295"/>
      <c r="F572" s="295"/>
      <c r="G572" s="295"/>
      <c r="H572" s="295"/>
      <c r="I572" s="294"/>
      <c r="J572" s="294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  <c r="AA572" s="294"/>
      <c r="AB572" s="294"/>
    </row>
    <row r="573">
      <c r="A573" s="294"/>
      <c r="B573" s="295"/>
      <c r="C573" s="296"/>
      <c r="D573" s="295"/>
      <c r="E573" s="295"/>
      <c r="F573" s="295"/>
      <c r="G573" s="295"/>
      <c r="H573" s="295"/>
      <c r="I573" s="294"/>
      <c r="J573" s="294"/>
      <c r="K573" s="294"/>
      <c r="L573" s="294"/>
      <c r="M573" s="294"/>
      <c r="N573" s="294"/>
      <c r="O573" s="294"/>
      <c r="P573" s="294"/>
      <c r="Q573" s="294"/>
      <c r="R573" s="294"/>
      <c r="S573" s="294"/>
      <c r="T573" s="294"/>
      <c r="U573" s="294"/>
      <c r="V573" s="294"/>
      <c r="W573" s="294"/>
      <c r="X573" s="294"/>
      <c r="Y573" s="294"/>
      <c r="Z573" s="294"/>
      <c r="AA573" s="294"/>
      <c r="AB573" s="294"/>
    </row>
    <row r="574">
      <c r="A574" s="294"/>
      <c r="B574" s="295"/>
      <c r="C574" s="296"/>
      <c r="D574" s="295"/>
      <c r="E574" s="295"/>
      <c r="F574" s="295"/>
      <c r="G574" s="295"/>
      <c r="H574" s="295"/>
      <c r="I574" s="294"/>
      <c r="J574" s="294"/>
      <c r="K574" s="294"/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  <c r="AA574" s="294"/>
      <c r="AB574" s="294"/>
    </row>
    <row r="575">
      <c r="A575" s="294"/>
      <c r="B575" s="295"/>
      <c r="C575" s="296"/>
      <c r="D575" s="295"/>
      <c r="E575" s="295"/>
      <c r="F575" s="295"/>
      <c r="G575" s="295"/>
      <c r="H575" s="295"/>
      <c r="I575" s="294"/>
      <c r="J575" s="294"/>
      <c r="K575" s="294"/>
      <c r="L575" s="294"/>
      <c r="M575" s="294"/>
      <c r="N575" s="294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  <c r="AA575" s="294"/>
      <c r="AB575" s="294"/>
    </row>
    <row r="576">
      <c r="A576" s="294"/>
      <c r="B576" s="295"/>
      <c r="C576" s="296"/>
      <c r="D576" s="295"/>
      <c r="E576" s="295"/>
      <c r="F576" s="295"/>
      <c r="G576" s="295"/>
      <c r="H576" s="295"/>
      <c r="I576" s="294"/>
      <c r="J576" s="294"/>
      <c r="K576" s="294"/>
      <c r="L576" s="294"/>
      <c r="M576" s="294"/>
      <c r="N576" s="294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  <c r="AA576" s="294"/>
      <c r="AB576" s="294"/>
    </row>
    <row r="577">
      <c r="A577" s="294"/>
      <c r="B577" s="295"/>
      <c r="C577" s="296"/>
      <c r="D577" s="295"/>
      <c r="E577" s="295"/>
      <c r="F577" s="295"/>
      <c r="G577" s="295"/>
      <c r="H577" s="295"/>
      <c r="I577" s="294"/>
      <c r="J577" s="294"/>
      <c r="K577" s="294"/>
      <c r="L577" s="294"/>
      <c r="M577" s="294"/>
      <c r="N577" s="294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  <c r="AA577" s="294"/>
      <c r="AB577" s="294"/>
    </row>
    <row r="578">
      <c r="A578" s="294"/>
      <c r="B578" s="295"/>
      <c r="C578" s="296"/>
      <c r="D578" s="295"/>
      <c r="E578" s="295"/>
      <c r="F578" s="295"/>
      <c r="G578" s="295"/>
      <c r="H578" s="295"/>
      <c r="I578" s="294"/>
      <c r="J578" s="294"/>
      <c r="K578" s="294"/>
      <c r="L578" s="294"/>
      <c r="M578" s="294"/>
      <c r="N578" s="294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  <c r="AA578" s="294"/>
      <c r="AB578" s="294"/>
    </row>
    <row r="579">
      <c r="A579" s="294"/>
      <c r="B579" s="295"/>
      <c r="C579" s="296"/>
      <c r="D579" s="295"/>
      <c r="E579" s="295"/>
      <c r="F579" s="295"/>
      <c r="G579" s="295"/>
      <c r="H579" s="295"/>
      <c r="I579" s="294"/>
      <c r="J579" s="294"/>
      <c r="K579" s="294"/>
      <c r="L579" s="294"/>
      <c r="M579" s="294"/>
      <c r="N579" s="294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  <c r="AA579" s="294"/>
      <c r="AB579" s="294"/>
    </row>
    <row r="580">
      <c r="A580" s="294"/>
      <c r="B580" s="295"/>
      <c r="C580" s="296"/>
      <c r="D580" s="295"/>
      <c r="E580" s="295"/>
      <c r="F580" s="295"/>
      <c r="G580" s="295"/>
      <c r="H580" s="295"/>
      <c r="I580" s="294"/>
      <c r="J580" s="294"/>
      <c r="K580" s="294"/>
      <c r="L580" s="294"/>
      <c r="M580" s="294"/>
      <c r="N580" s="294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  <c r="AA580" s="294"/>
      <c r="AB580" s="294"/>
    </row>
    <row r="581">
      <c r="A581" s="294"/>
      <c r="B581" s="295"/>
      <c r="C581" s="296"/>
      <c r="D581" s="295"/>
      <c r="E581" s="295"/>
      <c r="F581" s="295"/>
      <c r="G581" s="295"/>
      <c r="H581" s="295"/>
      <c r="I581" s="294"/>
      <c r="J581" s="294"/>
      <c r="K581" s="294"/>
      <c r="L581" s="294"/>
      <c r="M581" s="294"/>
      <c r="N581" s="294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  <c r="AA581" s="294"/>
      <c r="AB581" s="294"/>
    </row>
    <row r="582">
      <c r="A582" s="294"/>
      <c r="B582" s="295"/>
      <c r="C582" s="296"/>
      <c r="D582" s="295"/>
      <c r="E582" s="295"/>
      <c r="F582" s="295"/>
      <c r="G582" s="295"/>
      <c r="H582" s="295"/>
      <c r="I582" s="294"/>
      <c r="J582" s="294"/>
      <c r="K582" s="294"/>
      <c r="L582" s="294"/>
      <c r="M582" s="294"/>
      <c r="N582" s="294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  <c r="AA582" s="294"/>
      <c r="AB582" s="294"/>
    </row>
    <row r="583">
      <c r="A583" s="294"/>
      <c r="B583" s="295"/>
      <c r="C583" s="296"/>
      <c r="D583" s="295"/>
      <c r="E583" s="295"/>
      <c r="F583" s="295"/>
      <c r="G583" s="295"/>
      <c r="H583" s="295"/>
      <c r="I583" s="294"/>
      <c r="J583" s="294"/>
      <c r="K583" s="294"/>
      <c r="L583" s="294"/>
      <c r="M583" s="294"/>
      <c r="N583" s="294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  <c r="AA583" s="294"/>
      <c r="AB583" s="294"/>
    </row>
    <row r="584">
      <c r="A584" s="294"/>
      <c r="B584" s="295"/>
      <c r="C584" s="296"/>
      <c r="D584" s="295"/>
      <c r="E584" s="295"/>
      <c r="F584" s="295"/>
      <c r="G584" s="295"/>
      <c r="H584" s="295"/>
      <c r="I584" s="294"/>
      <c r="J584" s="294"/>
      <c r="K584" s="294"/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  <c r="AA584" s="294"/>
      <c r="AB584" s="294"/>
    </row>
    <row r="585">
      <c r="A585" s="294"/>
      <c r="B585" s="295"/>
      <c r="C585" s="296"/>
      <c r="D585" s="295"/>
      <c r="E585" s="295"/>
      <c r="F585" s="295"/>
      <c r="G585" s="295"/>
      <c r="H585" s="295"/>
      <c r="I585" s="294"/>
      <c r="J585" s="294"/>
      <c r="K585" s="294"/>
      <c r="L585" s="294"/>
      <c r="M585" s="294"/>
      <c r="N585" s="294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  <c r="AA585" s="294"/>
      <c r="AB585" s="294"/>
    </row>
    <row r="586">
      <c r="A586" s="294"/>
      <c r="B586" s="295"/>
      <c r="C586" s="296"/>
      <c r="D586" s="295"/>
      <c r="E586" s="295"/>
      <c r="F586" s="295"/>
      <c r="G586" s="295"/>
      <c r="H586" s="295"/>
      <c r="I586" s="294"/>
      <c r="J586" s="294"/>
      <c r="K586" s="294"/>
      <c r="L586" s="294"/>
      <c r="M586" s="294"/>
      <c r="N586" s="294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  <c r="AA586" s="294"/>
      <c r="AB586" s="294"/>
    </row>
    <row r="587">
      <c r="A587" s="294"/>
      <c r="B587" s="295"/>
      <c r="C587" s="296"/>
      <c r="D587" s="295"/>
      <c r="E587" s="295"/>
      <c r="F587" s="295"/>
      <c r="G587" s="295"/>
      <c r="H587" s="295"/>
      <c r="I587" s="294"/>
      <c r="J587" s="294"/>
      <c r="K587" s="294"/>
      <c r="L587" s="294"/>
      <c r="M587" s="294"/>
      <c r="N587" s="294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  <c r="AA587" s="294"/>
      <c r="AB587" s="294"/>
    </row>
    <row r="588">
      <c r="A588" s="294"/>
      <c r="B588" s="295"/>
      <c r="C588" s="296"/>
      <c r="D588" s="295"/>
      <c r="E588" s="295"/>
      <c r="F588" s="295"/>
      <c r="G588" s="295"/>
      <c r="H588" s="295"/>
      <c r="I588" s="294"/>
      <c r="J588" s="294"/>
      <c r="K588" s="294"/>
      <c r="L588" s="294"/>
      <c r="M588" s="294"/>
      <c r="N588" s="294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  <c r="AA588" s="294"/>
      <c r="AB588" s="294"/>
    </row>
    <row r="589">
      <c r="A589" s="294"/>
      <c r="B589" s="295"/>
      <c r="C589" s="296"/>
      <c r="D589" s="295"/>
      <c r="E589" s="295"/>
      <c r="F589" s="295"/>
      <c r="G589" s="295"/>
      <c r="H589" s="295"/>
      <c r="I589" s="294"/>
      <c r="J589" s="294"/>
      <c r="K589" s="294"/>
      <c r="L589" s="294"/>
      <c r="M589" s="294"/>
      <c r="N589" s="294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  <c r="AA589" s="294"/>
      <c r="AB589" s="294"/>
    </row>
    <row r="590">
      <c r="A590" s="294"/>
      <c r="B590" s="295"/>
      <c r="C590" s="296"/>
      <c r="D590" s="295"/>
      <c r="E590" s="295"/>
      <c r="F590" s="295"/>
      <c r="G590" s="295"/>
      <c r="H590" s="295"/>
      <c r="I590" s="294"/>
      <c r="J590" s="294"/>
      <c r="K590" s="294"/>
      <c r="L590" s="294"/>
      <c r="M590" s="294"/>
      <c r="N590" s="294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  <c r="AA590" s="294"/>
      <c r="AB590" s="294"/>
    </row>
    <row r="591">
      <c r="A591" s="294"/>
      <c r="B591" s="295"/>
      <c r="C591" s="296"/>
      <c r="D591" s="295"/>
      <c r="E591" s="295"/>
      <c r="F591" s="295"/>
      <c r="G591" s="295"/>
      <c r="H591" s="295"/>
      <c r="I591" s="294"/>
      <c r="J591" s="294"/>
      <c r="K591" s="294"/>
      <c r="L591" s="294"/>
      <c r="M591" s="294"/>
      <c r="N591" s="294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  <c r="AA591" s="294"/>
      <c r="AB591" s="294"/>
    </row>
    <row r="592">
      <c r="A592" s="294"/>
      <c r="B592" s="295"/>
      <c r="C592" s="296"/>
      <c r="D592" s="295"/>
      <c r="E592" s="295"/>
      <c r="F592" s="295"/>
      <c r="G592" s="295"/>
      <c r="H592" s="295"/>
      <c r="I592" s="294"/>
      <c r="J592" s="294"/>
      <c r="K592" s="294"/>
      <c r="L592" s="294"/>
      <c r="M592" s="294"/>
      <c r="N592" s="294"/>
      <c r="O592" s="294"/>
      <c r="P592" s="294"/>
      <c r="Q592" s="294"/>
      <c r="R592" s="294"/>
      <c r="S592" s="294"/>
      <c r="T592" s="294"/>
      <c r="U592" s="294"/>
      <c r="V592" s="294"/>
      <c r="W592" s="294"/>
      <c r="X592" s="294"/>
      <c r="Y592" s="294"/>
      <c r="Z592" s="294"/>
      <c r="AA592" s="294"/>
      <c r="AB592" s="294"/>
    </row>
    <row r="593">
      <c r="A593" s="294"/>
      <c r="B593" s="295"/>
      <c r="C593" s="296"/>
      <c r="D593" s="295"/>
      <c r="E593" s="295"/>
      <c r="F593" s="295"/>
      <c r="G593" s="295"/>
      <c r="H593" s="295"/>
      <c r="I593" s="294"/>
      <c r="J593" s="294"/>
      <c r="K593" s="294"/>
      <c r="L593" s="294"/>
      <c r="M593" s="294"/>
      <c r="N593" s="294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  <c r="AA593" s="294"/>
      <c r="AB593" s="294"/>
    </row>
    <row r="594">
      <c r="A594" s="294"/>
      <c r="B594" s="295"/>
      <c r="C594" s="296"/>
      <c r="D594" s="295"/>
      <c r="E594" s="295"/>
      <c r="F594" s="295"/>
      <c r="G594" s="295"/>
      <c r="H594" s="295"/>
      <c r="I594" s="294"/>
      <c r="J594" s="294"/>
      <c r="K594" s="294"/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  <c r="AA594" s="294"/>
      <c r="AB594" s="294"/>
    </row>
    <row r="595">
      <c r="A595" s="294"/>
      <c r="B595" s="295"/>
      <c r="C595" s="296"/>
      <c r="D595" s="295"/>
      <c r="E595" s="295"/>
      <c r="F595" s="295"/>
      <c r="G595" s="295"/>
      <c r="H595" s="295"/>
      <c r="I595" s="294"/>
      <c r="J595" s="294"/>
      <c r="K595" s="294"/>
      <c r="L595" s="294"/>
      <c r="M595" s="294"/>
      <c r="N595" s="294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  <c r="AA595" s="294"/>
      <c r="AB595" s="294"/>
    </row>
    <row r="596">
      <c r="A596" s="294"/>
      <c r="B596" s="295"/>
      <c r="C596" s="296"/>
      <c r="D596" s="295"/>
      <c r="E596" s="295"/>
      <c r="F596" s="295"/>
      <c r="G596" s="295"/>
      <c r="H596" s="295"/>
      <c r="I596" s="294"/>
      <c r="J596" s="294"/>
      <c r="K596" s="294"/>
      <c r="L596" s="294"/>
      <c r="M596" s="294"/>
      <c r="N596" s="294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  <c r="AA596" s="294"/>
      <c r="AB596" s="294"/>
    </row>
    <row r="597">
      <c r="A597" s="294"/>
      <c r="B597" s="295"/>
      <c r="C597" s="296"/>
      <c r="D597" s="295"/>
      <c r="E597" s="295"/>
      <c r="F597" s="295"/>
      <c r="G597" s="295"/>
      <c r="H597" s="295"/>
      <c r="I597" s="294"/>
      <c r="J597" s="294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  <c r="AA597" s="294"/>
      <c r="AB597" s="294"/>
    </row>
    <row r="598">
      <c r="A598" s="294"/>
      <c r="B598" s="295"/>
      <c r="C598" s="296"/>
      <c r="D598" s="295"/>
      <c r="E598" s="295"/>
      <c r="F598" s="295"/>
      <c r="G598" s="295"/>
      <c r="H598" s="295"/>
      <c r="I598" s="294"/>
      <c r="J598" s="294"/>
      <c r="K598" s="294"/>
      <c r="L598" s="294"/>
      <c r="M598" s="294"/>
      <c r="N598" s="294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  <c r="AA598" s="294"/>
      <c r="AB598" s="294"/>
    </row>
    <row r="599">
      <c r="A599" s="294"/>
      <c r="B599" s="295"/>
      <c r="C599" s="296"/>
      <c r="D599" s="295"/>
      <c r="E599" s="295"/>
      <c r="F599" s="295"/>
      <c r="G599" s="295"/>
      <c r="H599" s="295"/>
      <c r="I599" s="294"/>
      <c r="J599" s="294"/>
      <c r="K599" s="294"/>
      <c r="L599" s="294"/>
      <c r="M599" s="294"/>
      <c r="N599" s="294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  <c r="AA599" s="294"/>
      <c r="AB599" s="294"/>
    </row>
    <row r="600">
      <c r="A600" s="294"/>
      <c r="B600" s="295"/>
      <c r="C600" s="296"/>
      <c r="D600" s="295"/>
      <c r="E600" s="295"/>
      <c r="F600" s="295"/>
      <c r="G600" s="295"/>
      <c r="H600" s="295"/>
      <c r="I600" s="294"/>
      <c r="J600" s="294"/>
      <c r="K600" s="294"/>
      <c r="L600" s="294"/>
      <c r="M600" s="294"/>
      <c r="N600" s="294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  <c r="AA600" s="294"/>
      <c r="AB600" s="294"/>
    </row>
    <row r="601">
      <c r="A601" s="294"/>
      <c r="B601" s="295"/>
      <c r="C601" s="296"/>
      <c r="D601" s="295"/>
      <c r="E601" s="295"/>
      <c r="F601" s="295"/>
      <c r="G601" s="295"/>
      <c r="H601" s="295"/>
      <c r="I601" s="294"/>
      <c r="J601" s="294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  <c r="AA601" s="294"/>
      <c r="AB601" s="294"/>
    </row>
    <row r="602">
      <c r="A602" s="294"/>
      <c r="B602" s="295"/>
      <c r="C602" s="296"/>
      <c r="D602" s="295"/>
      <c r="E602" s="295"/>
      <c r="F602" s="295"/>
      <c r="G602" s="295"/>
      <c r="H602" s="295"/>
      <c r="I602" s="294"/>
      <c r="J602" s="294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  <c r="AA602" s="294"/>
      <c r="AB602" s="294"/>
    </row>
    <row r="603">
      <c r="A603" s="294"/>
      <c r="B603" s="295"/>
      <c r="C603" s="296"/>
      <c r="D603" s="295"/>
      <c r="E603" s="295"/>
      <c r="F603" s="295"/>
      <c r="G603" s="295"/>
      <c r="H603" s="295"/>
      <c r="I603" s="294"/>
      <c r="J603" s="294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  <c r="AA603" s="294"/>
      <c r="AB603" s="294"/>
    </row>
    <row r="604">
      <c r="A604" s="294"/>
      <c r="B604" s="295"/>
      <c r="C604" s="296"/>
      <c r="D604" s="295"/>
      <c r="E604" s="295"/>
      <c r="F604" s="295"/>
      <c r="G604" s="295"/>
      <c r="H604" s="295"/>
      <c r="I604" s="294"/>
      <c r="J604" s="294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  <c r="AA604" s="294"/>
      <c r="AB604" s="294"/>
    </row>
    <row r="605">
      <c r="A605" s="294"/>
      <c r="B605" s="295"/>
      <c r="C605" s="296"/>
      <c r="D605" s="295"/>
      <c r="E605" s="295"/>
      <c r="F605" s="295"/>
      <c r="G605" s="295"/>
      <c r="H605" s="295"/>
      <c r="I605" s="294"/>
      <c r="J605" s="294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  <c r="AA605" s="294"/>
      <c r="AB605" s="294"/>
    </row>
    <row r="606">
      <c r="A606" s="294"/>
      <c r="B606" s="295"/>
      <c r="C606" s="296"/>
      <c r="D606" s="295"/>
      <c r="E606" s="295"/>
      <c r="F606" s="295"/>
      <c r="G606" s="295"/>
      <c r="H606" s="295"/>
      <c r="I606" s="294"/>
      <c r="J606" s="294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  <c r="AA606" s="294"/>
      <c r="AB606" s="294"/>
    </row>
    <row r="607">
      <c r="A607" s="294"/>
      <c r="B607" s="295"/>
      <c r="C607" s="296"/>
      <c r="D607" s="295"/>
      <c r="E607" s="295"/>
      <c r="F607" s="295"/>
      <c r="G607" s="295"/>
      <c r="H607" s="295"/>
      <c r="I607" s="294"/>
      <c r="J607" s="294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  <c r="AA607" s="294"/>
      <c r="AB607" s="294"/>
    </row>
    <row r="608">
      <c r="A608" s="294"/>
      <c r="B608" s="295"/>
      <c r="C608" s="296"/>
      <c r="D608" s="295"/>
      <c r="E608" s="295"/>
      <c r="F608" s="295"/>
      <c r="G608" s="295"/>
      <c r="H608" s="295"/>
      <c r="I608" s="294"/>
      <c r="J608" s="294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  <c r="AA608" s="294"/>
      <c r="AB608" s="294"/>
    </row>
    <row r="609">
      <c r="A609" s="294"/>
      <c r="B609" s="295"/>
      <c r="C609" s="296"/>
      <c r="D609" s="295"/>
      <c r="E609" s="295"/>
      <c r="F609" s="295"/>
      <c r="G609" s="295"/>
      <c r="H609" s="295"/>
      <c r="I609" s="294"/>
      <c r="J609" s="294"/>
      <c r="K609" s="294"/>
      <c r="L609" s="294"/>
      <c r="M609" s="294"/>
      <c r="N609" s="294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  <c r="AA609" s="294"/>
      <c r="AB609" s="294"/>
    </row>
    <row r="610">
      <c r="A610" s="294"/>
      <c r="B610" s="295"/>
      <c r="C610" s="296"/>
      <c r="D610" s="295"/>
      <c r="E610" s="295"/>
      <c r="F610" s="295"/>
      <c r="G610" s="295"/>
      <c r="H610" s="295"/>
      <c r="I610" s="294"/>
      <c r="J610" s="294"/>
      <c r="K610" s="294"/>
      <c r="L610" s="294"/>
      <c r="M610" s="294"/>
      <c r="N610" s="294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  <c r="AA610" s="294"/>
      <c r="AB610" s="294"/>
    </row>
    <row r="611">
      <c r="A611" s="294"/>
      <c r="B611" s="295"/>
      <c r="C611" s="296"/>
      <c r="D611" s="295"/>
      <c r="E611" s="295"/>
      <c r="F611" s="295"/>
      <c r="G611" s="295"/>
      <c r="H611" s="295"/>
      <c r="I611" s="294"/>
      <c r="J611" s="294"/>
      <c r="K611" s="294"/>
      <c r="L611" s="294"/>
      <c r="M611" s="294"/>
      <c r="N611" s="294"/>
      <c r="O611" s="294"/>
      <c r="P611" s="294"/>
      <c r="Q611" s="294"/>
      <c r="R611" s="294"/>
      <c r="S611" s="294"/>
      <c r="T611" s="294"/>
      <c r="U611" s="294"/>
      <c r="V611" s="294"/>
      <c r="W611" s="294"/>
      <c r="X611" s="294"/>
      <c r="Y611" s="294"/>
      <c r="Z611" s="294"/>
      <c r="AA611" s="294"/>
      <c r="AB611" s="294"/>
    </row>
    <row r="612">
      <c r="A612" s="294"/>
      <c r="B612" s="295"/>
      <c r="C612" s="296"/>
      <c r="D612" s="295"/>
      <c r="E612" s="295"/>
      <c r="F612" s="295"/>
      <c r="G612" s="295"/>
      <c r="H612" s="295"/>
      <c r="I612" s="294"/>
      <c r="J612" s="294"/>
      <c r="K612" s="294"/>
      <c r="L612" s="294"/>
      <c r="M612" s="294"/>
      <c r="N612" s="294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  <c r="AA612" s="294"/>
      <c r="AB612" s="294"/>
    </row>
    <row r="613">
      <c r="A613" s="294"/>
      <c r="B613" s="295"/>
      <c r="C613" s="296"/>
      <c r="D613" s="295"/>
      <c r="E613" s="295"/>
      <c r="F613" s="295"/>
      <c r="G613" s="295"/>
      <c r="H613" s="295"/>
      <c r="I613" s="294"/>
      <c r="J613" s="294"/>
      <c r="K613" s="294"/>
      <c r="L613" s="294"/>
      <c r="M613" s="294"/>
      <c r="N613" s="294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  <c r="AA613" s="294"/>
      <c r="AB613" s="294"/>
    </row>
    <row r="614">
      <c r="A614" s="294"/>
      <c r="B614" s="295"/>
      <c r="C614" s="296"/>
      <c r="D614" s="295"/>
      <c r="E614" s="295"/>
      <c r="F614" s="295"/>
      <c r="G614" s="295"/>
      <c r="H614" s="295"/>
      <c r="I614" s="294"/>
      <c r="J614" s="294"/>
      <c r="K614" s="294"/>
      <c r="L614" s="294"/>
      <c r="M614" s="294"/>
      <c r="N614" s="294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  <c r="AA614" s="294"/>
      <c r="AB614" s="294"/>
    </row>
    <row r="615">
      <c r="A615" s="294"/>
      <c r="B615" s="295"/>
      <c r="C615" s="296"/>
      <c r="D615" s="295"/>
      <c r="E615" s="295"/>
      <c r="F615" s="295"/>
      <c r="G615" s="295"/>
      <c r="H615" s="295"/>
      <c r="I615" s="294"/>
      <c r="J615" s="294"/>
      <c r="K615" s="294"/>
      <c r="L615" s="294"/>
      <c r="M615" s="294"/>
      <c r="N615" s="294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  <c r="AA615" s="294"/>
      <c r="AB615" s="294"/>
    </row>
    <row r="616">
      <c r="A616" s="294"/>
      <c r="B616" s="295"/>
      <c r="C616" s="296"/>
      <c r="D616" s="295"/>
      <c r="E616" s="295"/>
      <c r="F616" s="295"/>
      <c r="G616" s="295"/>
      <c r="H616" s="295"/>
      <c r="I616" s="294"/>
      <c r="J616" s="294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  <c r="AA616" s="294"/>
      <c r="AB616" s="294"/>
    </row>
    <row r="617">
      <c r="A617" s="294"/>
      <c r="B617" s="295"/>
      <c r="C617" s="296"/>
      <c r="D617" s="295"/>
      <c r="E617" s="295"/>
      <c r="F617" s="295"/>
      <c r="G617" s="295"/>
      <c r="H617" s="295"/>
      <c r="I617" s="294"/>
      <c r="J617" s="294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  <c r="AA617" s="294"/>
      <c r="AB617" s="294"/>
    </row>
    <row r="618">
      <c r="A618" s="294"/>
      <c r="B618" s="295"/>
      <c r="C618" s="296"/>
      <c r="D618" s="295"/>
      <c r="E618" s="295"/>
      <c r="F618" s="295"/>
      <c r="G618" s="295"/>
      <c r="H618" s="295"/>
      <c r="I618" s="294"/>
      <c r="J618" s="294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  <c r="AA618" s="294"/>
      <c r="AB618" s="294"/>
    </row>
    <row r="619">
      <c r="A619" s="294"/>
      <c r="B619" s="295"/>
      <c r="C619" s="296"/>
      <c r="D619" s="295"/>
      <c r="E619" s="295"/>
      <c r="F619" s="295"/>
      <c r="G619" s="295"/>
      <c r="H619" s="295"/>
      <c r="I619" s="294"/>
      <c r="J619" s="294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  <c r="AA619" s="294"/>
      <c r="AB619" s="294"/>
    </row>
    <row r="620">
      <c r="A620" s="294"/>
      <c r="B620" s="295"/>
      <c r="C620" s="296"/>
      <c r="D620" s="295"/>
      <c r="E620" s="295"/>
      <c r="F620" s="295"/>
      <c r="G620" s="295"/>
      <c r="H620" s="295"/>
      <c r="I620" s="294"/>
      <c r="J620" s="294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  <c r="AA620" s="294"/>
      <c r="AB620" s="294"/>
    </row>
    <row r="621">
      <c r="A621" s="294"/>
      <c r="B621" s="295"/>
      <c r="C621" s="296"/>
      <c r="D621" s="295"/>
      <c r="E621" s="295"/>
      <c r="F621" s="295"/>
      <c r="G621" s="295"/>
      <c r="H621" s="295"/>
      <c r="I621" s="294"/>
      <c r="J621" s="294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  <c r="AA621" s="294"/>
      <c r="AB621" s="294"/>
    </row>
    <row r="622">
      <c r="A622" s="294"/>
      <c r="B622" s="295"/>
      <c r="C622" s="296"/>
      <c r="D622" s="295"/>
      <c r="E622" s="295"/>
      <c r="F622" s="295"/>
      <c r="G622" s="295"/>
      <c r="H622" s="295"/>
      <c r="I622" s="294"/>
      <c r="J622" s="294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  <c r="AA622" s="294"/>
      <c r="AB622" s="294"/>
    </row>
    <row r="623">
      <c r="A623" s="294"/>
      <c r="B623" s="295"/>
      <c r="C623" s="296"/>
      <c r="D623" s="295"/>
      <c r="E623" s="295"/>
      <c r="F623" s="295"/>
      <c r="G623" s="295"/>
      <c r="H623" s="295"/>
      <c r="I623" s="294"/>
      <c r="J623" s="294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  <c r="AA623" s="294"/>
      <c r="AB623" s="294"/>
    </row>
    <row r="624">
      <c r="A624" s="294"/>
      <c r="B624" s="295"/>
      <c r="C624" s="296"/>
      <c r="D624" s="295"/>
      <c r="E624" s="295"/>
      <c r="F624" s="295"/>
      <c r="G624" s="295"/>
      <c r="H624" s="295"/>
      <c r="I624" s="294"/>
      <c r="J624" s="294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  <c r="AA624" s="294"/>
      <c r="AB624" s="294"/>
    </row>
    <row r="625">
      <c r="A625" s="294"/>
      <c r="B625" s="295"/>
      <c r="C625" s="296"/>
      <c r="D625" s="295"/>
      <c r="E625" s="295"/>
      <c r="F625" s="295"/>
      <c r="G625" s="295"/>
      <c r="H625" s="295"/>
      <c r="I625" s="294"/>
      <c r="J625" s="294"/>
      <c r="K625" s="294"/>
      <c r="L625" s="294"/>
      <c r="M625" s="294"/>
      <c r="N625" s="294"/>
      <c r="O625" s="294"/>
      <c r="P625" s="294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  <c r="AA625" s="294"/>
      <c r="AB625" s="294"/>
    </row>
    <row r="626">
      <c r="A626" s="294"/>
      <c r="B626" s="295"/>
      <c r="C626" s="296"/>
      <c r="D626" s="295"/>
      <c r="E626" s="295"/>
      <c r="F626" s="295"/>
      <c r="G626" s="295"/>
      <c r="H626" s="295"/>
      <c r="I626" s="294"/>
      <c r="J626" s="294"/>
      <c r="K626" s="294"/>
      <c r="L626" s="294"/>
      <c r="M626" s="294"/>
      <c r="N626" s="294"/>
      <c r="O626" s="294"/>
      <c r="P626" s="294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  <c r="AA626" s="294"/>
      <c r="AB626" s="294"/>
    </row>
    <row r="627">
      <c r="A627" s="294"/>
      <c r="B627" s="295"/>
      <c r="C627" s="296"/>
      <c r="D627" s="295"/>
      <c r="E627" s="295"/>
      <c r="F627" s="295"/>
      <c r="G627" s="295"/>
      <c r="H627" s="295"/>
      <c r="I627" s="294"/>
      <c r="J627" s="294"/>
      <c r="K627" s="294"/>
      <c r="L627" s="294"/>
      <c r="M627" s="294"/>
      <c r="N627" s="294"/>
      <c r="O627" s="294"/>
      <c r="P627" s="294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  <c r="AA627" s="294"/>
      <c r="AB627" s="294"/>
    </row>
    <row r="628">
      <c r="A628" s="294"/>
      <c r="B628" s="295"/>
      <c r="C628" s="296"/>
      <c r="D628" s="295"/>
      <c r="E628" s="295"/>
      <c r="F628" s="295"/>
      <c r="G628" s="295"/>
      <c r="H628" s="295"/>
      <c r="I628" s="294"/>
      <c r="J628" s="294"/>
      <c r="K628" s="294"/>
      <c r="L628" s="294"/>
      <c r="M628" s="294"/>
      <c r="N628" s="294"/>
      <c r="O628" s="294"/>
      <c r="P628" s="294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  <c r="AA628" s="294"/>
      <c r="AB628" s="294"/>
    </row>
    <row r="629">
      <c r="A629" s="294"/>
      <c r="B629" s="295"/>
      <c r="C629" s="296"/>
      <c r="D629" s="295"/>
      <c r="E629" s="295"/>
      <c r="F629" s="295"/>
      <c r="G629" s="295"/>
      <c r="H629" s="295"/>
      <c r="I629" s="294"/>
      <c r="J629" s="294"/>
      <c r="K629" s="294"/>
      <c r="L629" s="294"/>
      <c r="M629" s="294"/>
      <c r="N629" s="294"/>
      <c r="O629" s="294"/>
      <c r="P629" s="294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  <c r="AA629" s="294"/>
      <c r="AB629" s="294"/>
    </row>
    <row r="630">
      <c r="A630" s="294"/>
      <c r="B630" s="295"/>
      <c r="C630" s="296"/>
      <c r="D630" s="295"/>
      <c r="E630" s="295"/>
      <c r="F630" s="295"/>
      <c r="G630" s="295"/>
      <c r="H630" s="295"/>
      <c r="I630" s="294"/>
      <c r="J630" s="294"/>
      <c r="K630" s="294"/>
      <c r="L630" s="294"/>
      <c r="M630" s="294"/>
      <c r="N630" s="294"/>
      <c r="O630" s="294"/>
      <c r="P630" s="294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  <c r="AA630" s="294"/>
      <c r="AB630" s="294"/>
    </row>
    <row r="631">
      <c r="A631" s="294"/>
      <c r="B631" s="295"/>
      <c r="C631" s="296"/>
      <c r="D631" s="295"/>
      <c r="E631" s="295"/>
      <c r="F631" s="295"/>
      <c r="G631" s="295"/>
      <c r="H631" s="295"/>
      <c r="I631" s="294"/>
      <c r="J631" s="294"/>
      <c r="K631" s="294"/>
      <c r="L631" s="294"/>
      <c r="M631" s="294"/>
      <c r="N631" s="294"/>
      <c r="O631" s="294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  <c r="AA631" s="294"/>
      <c r="AB631" s="294"/>
    </row>
    <row r="632">
      <c r="A632" s="294"/>
      <c r="B632" s="295"/>
      <c r="C632" s="296"/>
      <c r="D632" s="295"/>
      <c r="E632" s="295"/>
      <c r="F632" s="295"/>
      <c r="G632" s="295"/>
      <c r="H632" s="295"/>
      <c r="I632" s="294"/>
      <c r="J632" s="294"/>
      <c r="K632" s="294"/>
      <c r="L632" s="294"/>
      <c r="M632" s="294"/>
      <c r="N632" s="294"/>
      <c r="O632" s="294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  <c r="AA632" s="294"/>
      <c r="AB632" s="294"/>
    </row>
    <row r="633">
      <c r="A633" s="294"/>
      <c r="B633" s="295"/>
      <c r="C633" s="296"/>
      <c r="D633" s="295"/>
      <c r="E633" s="295"/>
      <c r="F633" s="295"/>
      <c r="G633" s="295"/>
      <c r="H633" s="295"/>
      <c r="I633" s="294"/>
      <c r="J633" s="294"/>
      <c r="K633" s="294"/>
      <c r="L633" s="294"/>
      <c r="M633" s="294"/>
      <c r="N633" s="294"/>
      <c r="O633" s="294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  <c r="AA633" s="294"/>
      <c r="AB633" s="294"/>
    </row>
    <row r="634">
      <c r="A634" s="294"/>
      <c r="B634" s="295"/>
      <c r="C634" s="296"/>
      <c r="D634" s="295"/>
      <c r="E634" s="295"/>
      <c r="F634" s="295"/>
      <c r="G634" s="295"/>
      <c r="H634" s="295"/>
      <c r="I634" s="294"/>
      <c r="J634" s="294"/>
      <c r="K634" s="294"/>
      <c r="L634" s="294"/>
      <c r="M634" s="294"/>
      <c r="N634" s="294"/>
      <c r="O634" s="294"/>
      <c r="P634" s="294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  <c r="AA634" s="294"/>
      <c r="AB634" s="294"/>
    </row>
    <row r="635">
      <c r="A635" s="294"/>
      <c r="B635" s="295"/>
      <c r="C635" s="296"/>
      <c r="D635" s="295"/>
      <c r="E635" s="295"/>
      <c r="F635" s="295"/>
      <c r="G635" s="295"/>
      <c r="H635" s="295"/>
      <c r="I635" s="294"/>
      <c r="J635" s="294"/>
      <c r="K635" s="294"/>
      <c r="L635" s="294"/>
      <c r="M635" s="294"/>
      <c r="N635" s="294"/>
      <c r="O635" s="294"/>
      <c r="P635" s="294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  <c r="AA635" s="294"/>
      <c r="AB635" s="294"/>
    </row>
    <row r="636">
      <c r="A636" s="294"/>
      <c r="B636" s="295"/>
      <c r="C636" s="296"/>
      <c r="D636" s="295"/>
      <c r="E636" s="295"/>
      <c r="F636" s="295"/>
      <c r="G636" s="295"/>
      <c r="H636" s="295"/>
      <c r="I636" s="294"/>
      <c r="J636" s="294"/>
      <c r="K636" s="294"/>
      <c r="L636" s="294"/>
      <c r="M636" s="294"/>
      <c r="N636" s="294"/>
      <c r="O636" s="294"/>
      <c r="P636" s="294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  <c r="AA636" s="294"/>
      <c r="AB636" s="294"/>
    </row>
    <row r="637">
      <c r="A637" s="294"/>
      <c r="B637" s="295"/>
      <c r="C637" s="296"/>
      <c r="D637" s="295"/>
      <c r="E637" s="295"/>
      <c r="F637" s="295"/>
      <c r="G637" s="295"/>
      <c r="H637" s="295"/>
      <c r="I637" s="294"/>
      <c r="J637" s="294"/>
      <c r="K637" s="294"/>
      <c r="L637" s="294"/>
      <c r="M637" s="294"/>
      <c r="N637" s="294"/>
      <c r="O637" s="294"/>
      <c r="P637" s="294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  <c r="AA637" s="294"/>
      <c r="AB637" s="294"/>
    </row>
    <row r="638">
      <c r="A638" s="294"/>
      <c r="B638" s="295"/>
      <c r="C638" s="296"/>
      <c r="D638" s="295"/>
      <c r="E638" s="295"/>
      <c r="F638" s="295"/>
      <c r="G638" s="295"/>
      <c r="H638" s="295"/>
      <c r="I638" s="294"/>
      <c r="J638" s="294"/>
      <c r="K638" s="294"/>
      <c r="L638" s="294"/>
      <c r="M638" s="294"/>
      <c r="N638" s="294"/>
      <c r="O638" s="294"/>
      <c r="P638" s="294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  <c r="AA638" s="294"/>
      <c r="AB638" s="294"/>
    </row>
    <row r="639">
      <c r="A639" s="294"/>
      <c r="B639" s="295"/>
      <c r="C639" s="296"/>
      <c r="D639" s="295"/>
      <c r="E639" s="295"/>
      <c r="F639" s="295"/>
      <c r="G639" s="295"/>
      <c r="H639" s="295"/>
      <c r="I639" s="294"/>
      <c r="J639" s="294"/>
      <c r="K639" s="294"/>
      <c r="L639" s="294"/>
      <c r="M639" s="294"/>
      <c r="N639" s="294"/>
      <c r="O639" s="294"/>
      <c r="P639" s="294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  <c r="AA639" s="294"/>
      <c r="AB639" s="294"/>
    </row>
    <row r="640">
      <c r="A640" s="294"/>
      <c r="B640" s="295"/>
      <c r="C640" s="296"/>
      <c r="D640" s="295"/>
      <c r="E640" s="295"/>
      <c r="F640" s="295"/>
      <c r="G640" s="295"/>
      <c r="H640" s="295"/>
      <c r="I640" s="294"/>
      <c r="J640" s="294"/>
      <c r="K640" s="294"/>
      <c r="L640" s="294"/>
      <c r="M640" s="294"/>
      <c r="N640" s="294"/>
      <c r="O640" s="294"/>
      <c r="P640" s="294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  <c r="AA640" s="294"/>
      <c r="AB640" s="294"/>
    </row>
    <row r="641">
      <c r="A641" s="294"/>
      <c r="B641" s="295"/>
      <c r="C641" s="296"/>
      <c r="D641" s="295"/>
      <c r="E641" s="295"/>
      <c r="F641" s="295"/>
      <c r="G641" s="295"/>
      <c r="H641" s="295"/>
      <c r="I641" s="294"/>
      <c r="J641" s="294"/>
      <c r="K641" s="294"/>
      <c r="L641" s="294"/>
      <c r="M641" s="294"/>
      <c r="N641" s="294"/>
      <c r="O641" s="294"/>
      <c r="P641" s="294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  <c r="AA641" s="294"/>
      <c r="AB641" s="294"/>
    </row>
    <row r="642">
      <c r="A642" s="294"/>
      <c r="B642" s="295"/>
      <c r="C642" s="296"/>
      <c r="D642" s="295"/>
      <c r="E642" s="295"/>
      <c r="F642" s="295"/>
      <c r="G642" s="295"/>
      <c r="H642" s="295"/>
      <c r="I642" s="294"/>
      <c r="J642" s="294"/>
      <c r="K642" s="294"/>
      <c r="L642" s="294"/>
      <c r="M642" s="294"/>
      <c r="N642" s="294"/>
      <c r="O642" s="294"/>
      <c r="P642" s="294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  <c r="AA642" s="294"/>
      <c r="AB642" s="294"/>
    </row>
    <row r="643">
      <c r="A643" s="294"/>
      <c r="B643" s="295"/>
      <c r="C643" s="296"/>
      <c r="D643" s="295"/>
      <c r="E643" s="295"/>
      <c r="F643" s="295"/>
      <c r="G643" s="295"/>
      <c r="H643" s="295"/>
      <c r="I643" s="294"/>
      <c r="J643" s="294"/>
      <c r="K643" s="294"/>
      <c r="L643" s="294"/>
      <c r="M643" s="294"/>
      <c r="N643" s="294"/>
      <c r="O643" s="294"/>
      <c r="P643" s="294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  <c r="AA643" s="294"/>
      <c r="AB643" s="294"/>
    </row>
    <row r="644">
      <c r="A644" s="294"/>
      <c r="B644" s="295"/>
      <c r="C644" s="296"/>
      <c r="D644" s="295"/>
      <c r="E644" s="295"/>
      <c r="F644" s="295"/>
      <c r="G644" s="295"/>
      <c r="H644" s="295"/>
      <c r="I644" s="294"/>
      <c r="J644" s="294"/>
      <c r="K644" s="294"/>
      <c r="L644" s="294"/>
      <c r="M644" s="294"/>
      <c r="N644" s="294"/>
      <c r="O644" s="294"/>
      <c r="P644" s="294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  <c r="AA644" s="294"/>
      <c r="AB644" s="294"/>
    </row>
    <row r="645">
      <c r="A645" s="294"/>
      <c r="B645" s="295"/>
      <c r="C645" s="296"/>
      <c r="D645" s="295"/>
      <c r="E645" s="295"/>
      <c r="F645" s="295"/>
      <c r="G645" s="295"/>
      <c r="H645" s="295"/>
      <c r="I645" s="294"/>
      <c r="J645" s="294"/>
      <c r="K645" s="294"/>
      <c r="L645" s="294"/>
      <c r="M645" s="294"/>
      <c r="N645" s="294"/>
      <c r="O645" s="294"/>
      <c r="P645" s="294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  <c r="AA645" s="294"/>
      <c r="AB645" s="294"/>
    </row>
    <row r="646">
      <c r="A646" s="294"/>
      <c r="B646" s="295"/>
      <c r="C646" s="296"/>
      <c r="D646" s="295"/>
      <c r="E646" s="295"/>
      <c r="F646" s="295"/>
      <c r="G646" s="295"/>
      <c r="H646" s="295"/>
      <c r="I646" s="294"/>
      <c r="J646" s="294"/>
      <c r="K646" s="294"/>
      <c r="L646" s="294"/>
      <c r="M646" s="294"/>
      <c r="N646" s="294"/>
      <c r="O646" s="294"/>
      <c r="P646" s="294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  <c r="AA646" s="294"/>
      <c r="AB646" s="294"/>
    </row>
    <row r="647">
      <c r="A647" s="294"/>
      <c r="B647" s="295"/>
      <c r="C647" s="296"/>
      <c r="D647" s="295"/>
      <c r="E647" s="295"/>
      <c r="F647" s="295"/>
      <c r="G647" s="295"/>
      <c r="H647" s="295"/>
      <c r="I647" s="294"/>
      <c r="J647" s="294"/>
      <c r="K647" s="294"/>
      <c r="L647" s="294"/>
      <c r="M647" s="294"/>
      <c r="N647" s="294"/>
      <c r="O647" s="294"/>
      <c r="P647" s="294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  <c r="AA647" s="294"/>
      <c r="AB647" s="294"/>
    </row>
    <row r="648">
      <c r="A648" s="294"/>
      <c r="B648" s="295"/>
      <c r="C648" s="296"/>
      <c r="D648" s="295"/>
      <c r="E648" s="295"/>
      <c r="F648" s="295"/>
      <c r="G648" s="295"/>
      <c r="H648" s="295"/>
      <c r="I648" s="294"/>
      <c r="J648" s="294"/>
      <c r="K648" s="294"/>
      <c r="L648" s="294"/>
      <c r="M648" s="294"/>
      <c r="N648" s="294"/>
      <c r="O648" s="294"/>
      <c r="P648" s="294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  <c r="AA648" s="294"/>
      <c r="AB648" s="294"/>
    </row>
    <row r="649">
      <c r="A649" s="294"/>
      <c r="B649" s="295"/>
      <c r="C649" s="296"/>
      <c r="D649" s="295"/>
      <c r="E649" s="295"/>
      <c r="F649" s="295"/>
      <c r="G649" s="295"/>
      <c r="H649" s="295"/>
      <c r="I649" s="294"/>
      <c r="J649" s="294"/>
      <c r="K649" s="294"/>
      <c r="L649" s="294"/>
      <c r="M649" s="294"/>
      <c r="N649" s="294"/>
      <c r="O649" s="294"/>
      <c r="P649" s="294"/>
      <c r="Q649" s="294"/>
      <c r="R649" s="294"/>
      <c r="S649" s="294"/>
      <c r="T649" s="294"/>
      <c r="U649" s="294"/>
      <c r="V649" s="294"/>
      <c r="W649" s="294"/>
      <c r="X649" s="294"/>
      <c r="Y649" s="294"/>
      <c r="Z649" s="294"/>
      <c r="AA649" s="294"/>
      <c r="AB649" s="294"/>
    </row>
    <row r="650">
      <c r="A650" s="294"/>
      <c r="B650" s="295"/>
      <c r="C650" s="296"/>
      <c r="D650" s="295"/>
      <c r="E650" s="295"/>
      <c r="F650" s="295"/>
      <c r="G650" s="295"/>
      <c r="H650" s="295"/>
      <c r="I650" s="294"/>
      <c r="J650" s="294"/>
      <c r="K650" s="294"/>
      <c r="L650" s="294"/>
      <c r="M650" s="294"/>
      <c r="N650" s="294"/>
      <c r="O650" s="294"/>
      <c r="P650" s="294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  <c r="AA650" s="294"/>
      <c r="AB650" s="294"/>
    </row>
    <row r="651">
      <c r="A651" s="294"/>
      <c r="B651" s="295"/>
      <c r="C651" s="296"/>
      <c r="D651" s="295"/>
      <c r="E651" s="295"/>
      <c r="F651" s="295"/>
      <c r="G651" s="295"/>
      <c r="H651" s="295"/>
      <c r="I651" s="294"/>
      <c r="J651" s="294"/>
      <c r="K651" s="294"/>
      <c r="L651" s="294"/>
      <c r="M651" s="294"/>
      <c r="N651" s="294"/>
      <c r="O651" s="294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  <c r="AA651" s="294"/>
      <c r="AB651" s="294"/>
    </row>
    <row r="652">
      <c r="A652" s="294"/>
      <c r="B652" s="295"/>
      <c r="C652" s="296"/>
      <c r="D652" s="295"/>
      <c r="E652" s="295"/>
      <c r="F652" s="295"/>
      <c r="G652" s="295"/>
      <c r="H652" s="295"/>
      <c r="I652" s="294"/>
      <c r="J652" s="294"/>
      <c r="K652" s="294"/>
      <c r="L652" s="294"/>
      <c r="M652" s="294"/>
      <c r="N652" s="294"/>
      <c r="O652" s="294"/>
      <c r="P652" s="294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  <c r="AA652" s="294"/>
      <c r="AB652" s="294"/>
    </row>
    <row r="653">
      <c r="A653" s="294"/>
      <c r="B653" s="295"/>
      <c r="C653" s="296"/>
      <c r="D653" s="295"/>
      <c r="E653" s="295"/>
      <c r="F653" s="295"/>
      <c r="G653" s="295"/>
      <c r="H653" s="295"/>
      <c r="I653" s="294"/>
      <c r="J653" s="294"/>
      <c r="K653" s="294"/>
      <c r="L653" s="294"/>
      <c r="M653" s="294"/>
      <c r="N653" s="294"/>
      <c r="O653" s="294"/>
      <c r="P653" s="294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  <c r="AA653" s="294"/>
      <c r="AB653" s="294"/>
    </row>
    <row r="654">
      <c r="A654" s="294"/>
      <c r="B654" s="295"/>
      <c r="C654" s="296"/>
      <c r="D654" s="295"/>
      <c r="E654" s="295"/>
      <c r="F654" s="295"/>
      <c r="G654" s="295"/>
      <c r="H654" s="295"/>
      <c r="I654" s="294"/>
      <c r="J654" s="294"/>
      <c r="K654" s="294"/>
      <c r="L654" s="294"/>
      <c r="M654" s="294"/>
      <c r="N654" s="294"/>
      <c r="O654" s="294"/>
      <c r="P654" s="294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  <c r="AA654" s="294"/>
      <c r="AB654" s="294"/>
    </row>
    <row r="655">
      <c r="A655" s="294"/>
      <c r="B655" s="295"/>
      <c r="C655" s="296"/>
      <c r="D655" s="295"/>
      <c r="E655" s="295"/>
      <c r="F655" s="295"/>
      <c r="G655" s="295"/>
      <c r="H655" s="295"/>
      <c r="I655" s="294"/>
      <c r="J655" s="294"/>
      <c r="K655" s="294"/>
      <c r="L655" s="294"/>
      <c r="M655" s="294"/>
      <c r="N655" s="294"/>
      <c r="O655" s="294"/>
      <c r="P655" s="294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  <c r="AA655" s="294"/>
      <c r="AB655" s="294"/>
    </row>
    <row r="656">
      <c r="A656" s="294"/>
      <c r="B656" s="295"/>
      <c r="C656" s="296"/>
      <c r="D656" s="295"/>
      <c r="E656" s="295"/>
      <c r="F656" s="295"/>
      <c r="G656" s="295"/>
      <c r="H656" s="295"/>
      <c r="I656" s="294"/>
      <c r="J656" s="294"/>
      <c r="K656" s="294"/>
      <c r="L656" s="294"/>
      <c r="M656" s="294"/>
      <c r="N656" s="294"/>
      <c r="O656" s="294"/>
      <c r="P656" s="294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  <c r="AA656" s="294"/>
      <c r="AB656" s="294"/>
    </row>
    <row r="657">
      <c r="A657" s="294"/>
      <c r="B657" s="295"/>
      <c r="C657" s="296"/>
      <c r="D657" s="295"/>
      <c r="E657" s="295"/>
      <c r="F657" s="295"/>
      <c r="G657" s="295"/>
      <c r="H657" s="295"/>
      <c r="I657" s="294"/>
      <c r="J657" s="294"/>
      <c r="K657" s="294"/>
      <c r="L657" s="294"/>
      <c r="M657" s="294"/>
      <c r="N657" s="294"/>
      <c r="O657" s="294"/>
      <c r="P657" s="294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  <c r="AA657" s="294"/>
      <c r="AB657" s="294"/>
    </row>
    <row r="658">
      <c r="A658" s="294"/>
      <c r="B658" s="295"/>
      <c r="C658" s="296"/>
      <c r="D658" s="295"/>
      <c r="E658" s="295"/>
      <c r="F658" s="295"/>
      <c r="G658" s="295"/>
      <c r="H658" s="295"/>
      <c r="I658" s="294"/>
      <c r="J658" s="294"/>
      <c r="K658" s="294"/>
      <c r="L658" s="294"/>
      <c r="M658" s="294"/>
      <c r="N658" s="294"/>
      <c r="O658" s="294"/>
      <c r="P658" s="294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  <c r="AA658" s="294"/>
      <c r="AB658" s="294"/>
    </row>
    <row r="659">
      <c r="A659" s="294"/>
      <c r="B659" s="295"/>
      <c r="C659" s="296"/>
      <c r="D659" s="295"/>
      <c r="E659" s="295"/>
      <c r="F659" s="295"/>
      <c r="G659" s="295"/>
      <c r="H659" s="295"/>
      <c r="I659" s="294"/>
      <c r="J659" s="294"/>
      <c r="K659" s="294"/>
      <c r="L659" s="294"/>
      <c r="M659" s="294"/>
      <c r="N659" s="294"/>
      <c r="O659" s="294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  <c r="AA659" s="294"/>
      <c r="AB659" s="294"/>
    </row>
    <row r="660">
      <c r="A660" s="294"/>
      <c r="B660" s="295"/>
      <c r="C660" s="296"/>
      <c r="D660" s="295"/>
      <c r="E660" s="295"/>
      <c r="F660" s="295"/>
      <c r="G660" s="295"/>
      <c r="H660" s="295"/>
      <c r="I660" s="294"/>
      <c r="J660" s="294"/>
      <c r="K660" s="294"/>
      <c r="L660" s="294"/>
      <c r="M660" s="294"/>
      <c r="N660" s="294"/>
      <c r="O660" s="294"/>
      <c r="P660" s="294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  <c r="AA660" s="294"/>
      <c r="AB660" s="294"/>
    </row>
    <row r="661">
      <c r="A661" s="294"/>
      <c r="B661" s="295"/>
      <c r="C661" s="296"/>
      <c r="D661" s="295"/>
      <c r="E661" s="295"/>
      <c r="F661" s="295"/>
      <c r="G661" s="295"/>
      <c r="H661" s="295"/>
      <c r="I661" s="294"/>
      <c r="J661" s="294"/>
      <c r="K661" s="294"/>
      <c r="L661" s="294"/>
      <c r="M661" s="294"/>
      <c r="N661" s="294"/>
      <c r="O661" s="294"/>
      <c r="P661" s="294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  <c r="AA661" s="294"/>
      <c r="AB661" s="294"/>
    </row>
    <row r="662">
      <c r="A662" s="294"/>
      <c r="B662" s="295"/>
      <c r="C662" s="296"/>
      <c r="D662" s="295"/>
      <c r="E662" s="295"/>
      <c r="F662" s="295"/>
      <c r="G662" s="295"/>
      <c r="H662" s="295"/>
      <c r="I662" s="294"/>
      <c r="J662" s="294"/>
      <c r="K662" s="294"/>
      <c r="L662" s="294"/>
      <c r="M662" s="294"/>
      <c r="N662" s="294"/>
      <c r="O662" s="294"/>
      <c r="P662" s="294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  <c r="AA662" s="294"/>
      <c r="AB662" s="294"/>
    </row>
    <row r="663">
      <c r="A663" s="294"/>
      <c r="B663" s="295"/>
      <c r="C663" s="296"/>
      <c r="D663" s="295"/>
      <c r="E663" s="295"/>
      <c r="F663" s="295"/>
      <c r="G663" s="295"/>
      <c r="H663" s="295"/>
      <c r="I663" s="294"/>
      <c r="J663" s="294"/>
      <c r="K663" s="294"/>
      <c r="L663" s="294"/>
      <c r="M663" s="294"/>
      <c r="N663" s="294"/>
      <c r="O663" s="294"/>
      <c r="P663" s="294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  <c r="AA663" s="294"/>
      <c r="AB663" s="294"/>
    </row>
    <row r="664">
      <c r="A664" s="294"/>
      <c r="B664" s="295"/>
      <c r="C664" s="296"/>
      <c r="D664" s="295"/>
      <c r="E664" s="295"/>
      <c r="F664" s="295"/>
      <c r="G664" s="295"/>
      <c r="H664" s="295"/>
      <c r="I664" s="294"/>
      <c r="J664" s="294"/>
      <c r="K664" s="294"/>
      <c r="L664" s="294"/>
      <c r="M664" s="294"/>
      <c r="N664" s="294"/>
      <c r="O664" s="294"/>
      <c r="P664" s="294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  <c r="AA664" s="294"/>
      <c r="AB664" s="294"/>
    </row>
    <row r="665">
      <c r="A665" s="294"/>
      <c r="B665" s="295"/>
      <c r="C665" s="296"/>
      <c r="D665" s="295"/>
      <c r="E665" s="295"/>
      <c r="F665" s="295"/>
      <c r="G665" s="295"/>
      <c r="H665" s="295"/>
      <c r="I665" s="294"/>
      <c r="J665" s="294"/>
      <c r="K665" s="294"/>
      <c r="L665" s="294"/>
      <c r="M665" s="294"/>
      <c r="N665" s="294"/>
      <c r="O665" s="294"/>
      <c r="P665" s="294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  <c r="AA665" s="294"/>
      <c r="AB665" s="294"/>
    </row>
    <row r="666">
      <c r="A666" s="294"/>
      <c r="B666" s="295"/>
      <c r="C666" s="296"/>
      <c r="D666" s="295"/>
      <c r="E666" s="295"/>
      <c r="F666" s="295"/>
      <c r="G666" s="295"/>
      <c r="H666" s="295"/>
      <c r="I666" s="294"/>
      <c r="J666" s="294"/>
      <c r="K666" s="294"/>
      <c r="L666" s="294"/>
      <c r="M666" s="294"/>
      <c r="N666" s="294"/>
      <c r="O666" s="294"/>
      <c r="P666" s="294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  <c r="AA666" s="294"/>
      <c r="AB666" s="294"/>
    </row>
    <row r="667">
      <c r="A667" s="294"/>
      <c r="B667" s="295"/>
      <c r="C667" s="296"/>
      <c r="D667" s="295"/>
      <c r="E667" s="295"/>
      <c r="F667" s="295"/>
      <c r="G667" s="295"/>
      <c r="H667" s="295"/>
      <c r="I667" s="294"/>
      <c r="J667" s="294"/>
      <c r="K667" s="294"/>
      <c r="L667" s="294"/>
      <c r="M667" s="294"/>
      <c r="N667" s="294"/>
      <c r="O667" s="294"/>
      <c r="P667" s="294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  <c r="AA667" s="294"/>
      <c r="AB667" s="294"/>
    </row>
    <row r="668">
      <c r="A668" s="294"/>
      <c r="B668" s="295"/>
      <c r="C668" s="296"/>
      <c r="D668" s="295"/>
      <c r="E668" s="295"/>
      <c r="F668" s="295"/>
      <c r="G668" s="295"/>
      <c r="H668" s="295"/>
      <c r="I668" s="294"/>
      <c r="J668" s="294"/>
      <c r="K668" s="294"/>
      <c r="L668" s="294"/>
      <c r="M668" s="294"/>
      <c r="N668" s="294"/>
      <c r="O668" s="294"/>
      <c r="P668" s="294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  <c r="AA668" s="294"/>
      <c r="AB668" s="294"/>
    </row>
    <row r="669">
      <c r="A669" s="294"/>
      <c r="B669" s="295"/>
      <c r="C669" s="296"/>
      <c r="D669" s="295"/>
      <c r="E669" s="295"/>
      <c r="F669" s="295"/>
      <c r="G669" s="295"/>
      <c r="H669" s="295"/>
      <c r="I669" s="294"/>
      <c r="J669" s="294"/>
      <c r="K669" s="294"/>
      <c r="L669" s="294"/>
      <c r="M669" s="294"/>
      <c r="N669" s="294"/>
      <c r="O669" s="294"/>
      <c r="P669" s="294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  <c r="AA669" s="294"/>
      <c r="AB669" s="294"/>
    </row>
    <row r="670">
      <c r="A670" s="294"/>
      <c r="B670" s="295"/>
      <c r="C670" s="296"/>
      <c r="D670" s="295"/>
      <c r="E670" s="295"/>
      <c r="F670" s="295"/>
      <c r="G670" s="295"/>
      <c r="H670" s="295"/>
      <c r="I670" s="294"/>
      <c r="J670" s="294"/>
      <c r="K670" s="294"/>
      <c r="L670" s="294"/>
      <c r="M670" s="294"/>
      <c r="N670" s="294"/>
      <c r="O670" s="294"/>
      <c r="P670" s="294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  <c r="AA670" s="294"/>
      <c r="AB670" s="294"/>
    </row>
    <row r="671">
      <c r="A671" s="294"/>
      <c r="B671" s="295"/>
      <c r="C671" s="296"/>
      <c r="D671" s="295"/>
      <c r="E671" s="295"/>
      <c r="F671" s="295"/>
      <c r="G671" s="295"/>
      <c r="H671" s="295"/>
      <c r="I671" s="294"/>
      <c r="J671" s="294"/>
      <c r="K671" s="294"/>
      <c r="L671" s="294"/>
      <c r="M671" s="294"/>
      <c r="N671" s="294"/>
      <c r="O671" s="294"/>
      <c r="P671" s="294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  <c r="AA671" s="294"/>
      <c r="AB671" s="294"/>
    </row>
    <row r="672">
      <c r="A672" s="294"/>
      <c r="B672" s="295"/>
      <c r="C672" s="296"/>
      <c r="D672" s="295"/>
      <c r="E672" s="295"/>
      <c r="F672" s="295"/>
      <c r="G672" s="295"/>
      <c r="H672" s="295"/>
      <c r="I672" s="294"/>
      <c r="J672" s="294"/>
      <c r="K672" s="294"/>
      <c r="L672" s="294"/>
      <c r="M672" s="294"/>
      <c r="N672" s="294"/>
      <c r="O672" s="294"/>
      <c r="P672" s="294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  <c r="AA672" s="294"/>
      <c r="AB672" s="294"/>
    </row>
    <row r="673">
      <c r="A673" s="294"/>
      <c r="B673" s="295"/>
      <c r="C673" s="296"/>
      <c r="D673" s="295"/>
      <c r="E673" s="295"/>
      <c r="F673" s="295"/>
      <c r="G673" s="295"/>
      <c r="H673" s="295"/>
      <c r="I673" s="294"/>
      <c r="J673" s="294"/>
      <c r="K673" s="294"/>
      <c r="L673" s="294"/>
      <c r="M673" s="294"/>
      <c r="N673" s="294"/>
      <c r="O673" s="294"/>
      <c r="P673" s="294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  <c r="AA673" s="294"/>
      <c r="AB673" s="294"/>
    </row>
    <row r="674">
      <c r="A674" s="294"/>
      <c r="B674" s="295"/>
      <c r="C674" s="296"/>
      <c r="D674" s="295"/>
      <c r="E674" s="295"/>
      <c r="F674" s="295"/>
      <c r="G674" s="295"/>
      <c r="H674" s="295"/>
      <c r="I674" s="294"/>
      <c r="J674" s="294"/>
      <c r="K674" s="294"/>
      <c r="L674" s="294"/>
      <c r="M674" s="294"/>
      <c r="N674" s="294"/>
      <c r="O674" s="294"/>
      <c r="P674" s="294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  <c r="AA674" s="294"/>
      <c r="AB674" s="294"/>
    </row>
    <row r="675">
      <c r="A675" s="294"/>
      <c r="B675" s="295"/>
      <c r="C675" s="296"/>
      <c r="D675" s="295"/>
      <c r="E675" s="295"/>
      <c r="F675" s="295"/>
      <c r="G675" s="295"/>
      <c r="H675" s="295"/>
      <c r="I675" s="294"/>
      <c r="J675" s="294"/>
      <c r="K675" s="294"/>
      <c r="L675" s="294"/>
      <c r="M675" s="294"/>
      <c r="N675" s="294"/>
      <c r="O675" s="294"/>
      <c r="P675" s="294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  <c r="AA675" s="294"/>
      <c r="AB675" s="294"/>
    </row>
    <row r="676">
      <c r="A676" s="294"/>
      <c r="B676" s="295"/>
      <c r="C676" s="296"/>
      <c r="D676" s="295"/>
      <c r="E676" s="295"/>
      <c r="F676" s="295"/>
      <c r="G676" s="295"/>
      <c r="H676" s="295"/>
      <c r="I676" s="294"/>
      <c r="J676" s="294"/>
      <c r="K676" s="294"/>
      <c r="L676" s="294"/>
      <c r="M676" s="294"/>
      <c r="N676" s="294"/>
      <c r="O676" s="294"/>
      <c r="P676" s="294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  <c r="AA676" s="294"/>
      <c r="AB676" s="294"/>
    </row>
    <row r="677">
      <c r="A677" s="294"/>
      <c r="B677" s="295"/>
      <c r="C677" s="296"/>
      <c r="D677" s="295"/>
      <c r="E677" s="295"/>
      <c r="F677" s="295"/>
      <c r="G677" s="295"/>
      <c r="H677" s="295"/>
      <c r="I677" s="294"/>
      <c r="J677" s="294"/>
      <c r="K677" s="294"/>
      <c r="L677" s="294"/>
      <c r="M677" s="294"/>
      <c r="N677" s="294"/>
      <c r="O677" s="294"/>
      <c r="P677" s="294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  <c r="AA677" s="294"/>
      <c r="AB677" s="294"/>
    </row>
    <row r="678">
      <c r="A678" s="294"/>
      <c r="B678" s="295"/>
      <c r="C678" s="296"/>
      <c r="D678" s="295"/>
      <c r="E678" s="295"/>
      <c r="F678" s="295"/>
      <c r="G678" s="295"/>
      <c r="H678" s="295"/>
      <c r="I678" s="294"/>
      <c r="J678" s="294"/>
      <c r="K678" s="294"/>
      <c r="L678" s="294"/>
      <c r="M678" s="294"/>
      <c r="N678" s="294"/>
      <c r="O678" s="294"/>
      <c r="P678" s="294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  <c r="AA678" s="294"/>
      <c r="AB678" s="294"/>
    </row>
    <row r="679">
      <c r="A679" s="294"/>
      <c r="B679" s="295"/>
      <c r="C679" s="296"/>
      <c r="D679" s="295"/>
      <c r="E679" s="295"/>
      <c r="F679" s="295"/>
      <c r="G679" s="295"/>
      <c r="H679" s="295"/>
      <c r="I679" s="294"/>
      <c r="J679" s="294"/>
      <c r="K679" s="294"/>
      <c r="L679" s="294"/>
      <c r="M679" s="294"/>
      <c r="N679" s="294"/>
      <c r="O679" s="294"/>
      <c r="P679" s="294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  <c r="AA679" s="294"/>
      <c r="AB679" s="294"/>
    </row>
    <row r="680">
      <c r="A680" s="294"/>
      <c r="B680" s="295"/>
      <c r="C680" s="296"/>
      <c r="D680" s="295"/>
      <c r="E680" s="295"/>
      <c r="F680" s="295"/>
      <c r="G680" s="295"/>
      <c r="H680" s="295"/>
      <c r="I680" s="294"/>
      <c r="J680" s="294"/>
      <c r="K680" s="294"/>
      <c r="L680" s="294"/>
      <c r="M680" s="294"/>
      <c r="N680" s="294"/>
      <c r="O680" s="294"/>
      <c r="P680" s="294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  <c r="AA680" s="294"/>
      <c r="AB680" s="294"/>
    </row>
    <row r="681">
      <c r="A681" s="294"/>
      <c r="B681" s="295"/>
      <c r="C681" s="296"/>
      <c r="D681" s="295"/>
      <c r="E681" s="295"/>
      <c r="F681" s="295"/>
      <c r="G681" s="295"/>
      <c r="H681" s="295"/>
      <c r="I681" s="294"/>
      <c r="J681" s="294"/>
      <c r="K681" s="294"/>
      <c r="L681" s="294"/>
      <c r="M681" s="294"/>
      <c r="N681" s="294"/>
      <c r="O681" s="294"/>
      <c r="P681" s="294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  <c r="AA681" s="294"/>
      <c r="AB681" s="294"/>
    </row>
    <row r="682">
      <c r="A682" s="294"/>
      <c r="B682" s="295"/>
      <c r="C682" s="296"/>
      <c r="D682" s="295"/>
      <c r="E682" s="295"/>
      <c r="F682" s="295"/>
      <c r="G682" s="295"/>
      <c r="H682" s="295"/>
      <c r="I682" s="294"/>
      <c r="J682" s="294"/>
      <c r="K682" s="294"/>
      <c r="L682" s="294"/>
      <c r="M682" s="294"/>
      <c r="N682" s="294"/>
      <c r="O682" s="294"/>
      <c r="P682" s="294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  <c r="AA682" s="294"/>
      <c r="AB682" s="294"/>
    </row>
    <row r="683">
      <c r="A683" s="294"/>
      <c r="B683" s="295"/>
      <c r="C683" s="296"/>
      <c r="D683" s="295"/>
      <c r="E683" s="295"/>
      <c r="F683" s="295"/>
      <c r="G683" s="295"/>
      <c r="H683" s="295"/>
      <c r="I683" s="294"/>
      <c r="J683" s="294"/>
      <c r="K683" s="294"/>
      <c r="L683" s="294"/>
      <c r="M683" s="294"/>
      <c r="N683" s="294"/>
      <c r="O683" s="294"/>
      <c r="P683" s="294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  <c r="AA683" s="294"/>
      <c r="AB683" s="294"/>
    </row>
    <row r="684">
      <c r="A684" s="294"/>
      <c r="B684" s="295"/>
      <c r="C684" s="296"/>
      <c r="D684" s="295"/>
      <c r="E684" s="295"/>
      <c r="F684" s="295"/>
      <c r="G684" s="295"/>
      <c r="H684" s="295"/>
      <c r="I684" s="294"/>
      <c r="J684" s="294"/>
      <c r="K684" s="294"/>
      <c r="L684" s="294"/>
      <c r="M684" s="294"/>
      <c r="N684" s="294"/>
      <c r="O684" s="294"/>
      <c r="P684" s="294"/>
      <c r="Q684" s="294"/>
      <c r="R684" s="294"/>
      <c r="S684" s="294"/>
      <c r="T684" s="294"/>
      <c r="U684" s="294"/>
      <c r="V684" s="294"/>
      <c r="W684" s="294"/>
      <c r="X684" s="294"/>
      <c r="Y684" s="294"/>
      <c r="Z684" s="294"/>
      <c r="AA684" s="294"/>
      <c r="AB684" s="294"/>
    </row>
    <row r="685">
      <c r="A685" s="294"/>
      <c r="B685" s="295"/>
      <c r="C685" s="296"/>
      <c r="D685" s="295"/>
      <c r="E685" s="295"/>
      <c r="F685" s="295"/>
      <c r="G685" s="295"/>
      <c r="H685" s="295"/>
      <c r="I685" s="294"/>
      <c r="J685" s="294"/>
      <c r="K685" s="294"/>
      <c r="L685" s="294"/>
      <c r="M685" s="294"/>
      <c r="N685" s="294"/>
      <c r="O685" s="294"/>
      <c r="P685" s="294"/>
      <c r="Q685" s="294"/>
      <c r="R685" s="294"/>
      <c r="S685" s="294"/>
      <c r="T685" s="294"/>
      <c r="U685" s="294"/>
      <c r="V685" s="294"/>
      <c r="W685" s="294"/>
      <c r="X685" s="294"/>
      <c r="Y685" s="294"/>
      <c r="Z685" s="294"/>
      <c r="AA685" s="294"/>
      <c r="AB685" s="294"/>
    </row>
    <row r="686">
      <c r="A686" s="294"/>
      <c r="B686" s="295"/>
      <c r="C686" s="296"/>
      <c r="D686" s="295"/>
      <c r="E686" s="295"/>
      <c r="F686" s="295"/>
      <c r="G686" s="295"/>
      <c r="H686" s="295"/>
      <c r="I686" s="294"/>
      <c r="J686" s="294"/>
      <c r="K686" s="294"/>
      <c r="L686" s="294"/>
      <c r="M686" s="294"/>
      <c r="N686" s="294"/>
      <c r="O686" s="294"/>
      <c r="P686" s="294"/>
      <c r="Q686" s="294"/>
      <c r="R686" s="294"/>
      <c r="S686" s="294"/>
      <c r="T686" s="294"/>
      <c r="U686" s="294"/>
      <c r="V686" s="294"/>
      <c r="W686" s="294"/>
      <c r="X686" s="294"/>
      <c r="Y686" s="294"/>
      <c r="Z686" s="294"/>
      <c r="AA686" s="294"/>
      <c r="AB686" s="294"/>
    </row>
    <row r="687">
      <c r="A687" s="294"/>
      <c r="B687" s="295"/>
      <c r="C687" s="296"/>
      <c r="D687" s="295"/>
      <c r="E687" s="295"/>
      <c r="F687" s="295"/>
      <c r="G687" s="295"/>
      <c r="H687" s="295"/>
      <c r="I687" s="294"/>
      <c r="J687" s="294"/>
      <c r="K687" s="294"/>
      <c r="L687" s="294"/>
      <c r="M687" s="294"/>
      <c r="N687" s="294"/>
      <c r="O687" s="294"/>
      <c r="P687" s="294"/>
      <c r="Q687" s="294"/>
      <c r="R687" s="294"/>
      <c r="S687" s="294"/>
      <c r="T687" s="294"/>
      <c r="U687" s="294"/>
      <c r="V687" s="294"/>
      <c r="W687" s="294"/>
      <c r="X687" s="294"/>
      <c r="Y687" s="294"/>
      <c r="Z687" s="294"/>
      <c r="AA687" s="294"/>
      <c r="AB687" s="294"/>
    </row>
    <row r="688">
      <c r="A688" s="294"/>
      <c r="B688" s="295"/>
      <c r="C688" s="296"/>
      <c r="D688" s="295"/>
      <c r="E688" s="295"/>
      <c r="F688" s="295"/>
      <c r="G688" s="295"/>
      <c r="H688" s="295"/>
      <c r="I688" s="294"/>
      <c r="J688" s="294"/>
      <c r="K688" s="294"/>
      <c r="L688" s="294"/>
      <c r="M688" s="294"/>
      <c r="N688" s="294"/>
      <c r="O688" s="294"/>
      <c r="P688" s="294"/>
      <c r="Q688" s="294"/>
      <c r="R688" s="294"/>
      <c r="S688" s="294"/>
      <c r="T688" s="294"/>
      <c r="U688" s="294"/>
      <c r="V688" s="294"/>
      <c r="W688" s="294"/>
      <c r="X688" s="294"/>
      <c r="Y688" s="294"/>
      <c r="Z688" s="294"/>
      <c r="AA688" s="294"/>
      <c r="AB688" s="294"/>
    </row>
    <row r="689">
      <c r="A689" s="294"/>
      <c r="B689" s="295"/>
      <c r="C689" s="296"/>
      <c r="D689" s="295"/>
      <c r="E689" s="295"/>
      <c r="F689" s="295"/>
      <c r="G689" s="295"/>
      <c r="H689" s="295"/>
      <c r="I689" s="294"/>
      <c r="J689" s="294"/>
      <c r="K689" s="294"/>
      <c r="L689" s="294"/>
      <c r="M689" s="294"/>
      <c r="N689" s="294"/>
      <c r="O689" s="294"/>
      <c r="P689" s="294"/>
      <c r="Q689" s="294"/>
      <c r="R689" s="294"/>
      <c r="S689" s="294"/>
      <c r="T689" s="294"/>
      <c r="U689" s="294"/>
      <c r="V689" s="294"/>
      <c r="W689" s="294"/>
      <c r="X689" s="294"/>
      <c r="Y689" s="294"/>
      <c r="Z689" s="294"/>
      <c r="AA689" s="294"/>
      <c r="AB689" s="294"/>
    </row>
    <row r="690">
      <c r="A690" s="294"/>
      <c r="B690" s="295"/>
      <c r="C690" s="296"/>
      <c r="D690" s="295"/>
      <c r="E690" s="295"/>
      <c r="F690" s="295"/>
      <c r="G690" s="295"/>
      <c r="H690" s="295"/>
      <c r="I690" s="294"/>
      <c r="J690" s="294"/>
      <c r="K690" s="294"/>
      <c r="L690" s="294"/>
      <c r="M690" s="294"/>
      <c r="N690" s="294"/>
      <c r="O690" s="294"/>
      <c r="P690" s="294"/>
      <c r="Q690" s="294"/>
      <c r="R690" s="294"/>
      <c r="S690" s="294"/>
      <c r="T690" s="294"/>
      <c r="U690" s="294"/>
      <c r="V690" s="294"/>
      <c r="W690" s="294"/>
      <c r="X690" s="294"/>
      <c r="Y690" s="294"/>
      <c r="Z690" s="294"/>
      <c r="AA690" s="294"/>
      <c r="AB690" s="294"/>
    </row>
    <row r="691">
      <c r="A691" s="294"/>
      <c r="B691" s="295"/>
      <c r="C691" s="296"/>
      <c r="D691" s="295"/>
      <c r="E691" s="295"/>
      <c r="F691" s="295"/>
      <c r="G691" s="295"/>
      <c r="H691" s="295"/>
      <c r="I691" s="294"/>
      <c r="J691" s="294"/>
      <c r="K691" s="294"/>
      <c r="L691" s="294"/>
      <c r="M691" s="294"/>
      <c r="N691" s="294"/>
      <c r="O691" s="294"/>
      <c r="P691" s="294"/>
      <c r="Q691" s="294"/>
      <c r="R691" s="294"/>
      <c r="S691" s="294"/>
      <c r="T691" s="294"/>
      <c r="U691" s="294"/>
      <c r="V691" s="294"/>
      <c r="W691" s="294"/>
      <c r="X691" s="294"/>
      <c r="Y691" s="294"/>
      <c r="Z691" s="294"/>
      <c r="AA691" s="294"/>
      <c r="AB691" s="294"/>
    </row>
    <row r="692">
      <c r="A692" s="294"/>
      <c r="B692" s="295"/>
      <c r="C692" s="296"/>
      <c r="D692" s="295"/>
      <c r="E692" s="295"/>
      <c r="F692" s="295"/>
      <c r="G692" s="295"/>
      <c r="H692" s="295"/>
      <c r="I692" s="294"/>
      <c r="J692" s="294"/>
      <c r="K692" s="294"/>
      <c r="L692" s="294"/>
      <c r="M692" s="294"/>
      <c r="N692" s="294"/>
      <c r="O692" s="294"/>
      <c r="P692" s="294"/>
      <c r="Q692" s="294"/>
      <c r="R692" s="294"/>
      <c r="S692" s="294"/>
      <c r="T692" s="294"/>
      <c r="U692" s="294"/>
      <c r="V692" s="294"/>
      <c r="W692" s="294"/>
      <c r="X692" s="294"/>
      <c r="Y692" s="294"/>
      <c r="Z692" s="294"/>
      <c r="AA692" s="294"/>
      <c r="AB692" s="294"/>
    </row>
    <row r="693">
      <c r="A693" s="294"/>
      <c r="B693" s="295"/>
      <c r="C693" s="296"/>
      <c r="D693" s="295"/>
      <c r="E693" s="295"/>
      <c r="F693" s="295"/>
      <c r="G693" s="295"/>
      <c r="H693" s="295"/>
      <c r="I693" s="294"/>
      <c r="J693" s="294"/>
      <c r="K693" s="294"/>
      <c r="L693" s="294"/>
      <c r="M693" s="294"/>
      <c r="N693" s="294"/>
      <c r="O693" s="294"/>
      <c r="P693" s="294"/>
      <c r="Q693" s="294"/>
      <c r="R693" s="294"/>
      <c r="S693" s="294"/>
      <c r="T693" s="294"/>
      <c r="U693" s="294"/>
      <c r="V693" s="294"/>
      <c r="W693" s="294"/>
      <c r="X693" s="294"/>
      <c r="Y693" s="294"/>
      <c r="Z693" s="294"/>
      <c r="AA693" s="294"/>
      <c r="AB693" s="294"/>
    </row>
    <row r="694">
      <c r="A694" s="294"/>
      <c r="B694" s="295"/>
      <c r="C694" s="296"/>
      <c r="D694" s="295"/>
      <c r="E694" s="295"/>
      <c r="F694" s="295"/>
      <c r="G694" s="295"/>
      <c r="H694" s="295"/>
      <c r="I694" s="294"/>
      <c r="J694" s="294"/>
      <c r="K694" s="294"/>
      <c r="L694" s="294"/>
      <c r="M694" s="294"/>
      <c r="N694" s="294"/>
      <c r="O694" s="294"/>
      <c r="P694" s="294"/>
      <c r="Q694" s="294"/>
      <c r="R694" s="294"/>
      <c r="S694" s="294"/>
      <c r="T694" s="294"/>
      <c r="U694" s="294"/>
      <c r="V694" s="294"/>
      <c r="W694" s="294"/>
      <c r="X694" s="294"/>
      <c r="Y694" s="294"/>
      <c r="Z694" s="294"/>
      <c r="AA694" s="294"/>
      <c r="AB694" s="294"/>
    </row>
    <row r="695">
      <c r="A695" s="294"/>
      <c r="B695" s="295"/>
      <c r="C695" s="296"/>
      <c r="D695" s="295"/>
      <c r="E695" s="295"/>
      <c r="F695" s="295"/>
      <c r="G695" s="295"/>
      <c r="H695" s="295"/>
      <c r="I695" s="294"/>
      <c r="J695" s="294"/>
      <c r="K695" s="294"/>
      <c r="L695" s="294"/>
      <c r="M695" s="294"/>
      <c r="N695" s="294"/>
      <c r="O695" s="294"/>
      <c r="P695" s="294"/>
      <c r="Q695" s="294"/>
      <c r="R695" s="294"/>
      <c r="S695" s="294"/>
      <c r="T695" s="294"/>
      <c r="U695" s="294"/>
      <c r="V695" s="294"/>
      <c r="W695" s="294"/>
      <c r="X695" s="294"/>
      <c r="Y695" s="294"/>
      <c r="Z695" s="294"/>
      <c r="AA695" s="294"/>
      <c r="AB695" s="294"/>
    </row>
    <row r="696">
      <c r="A696" s="294"/>
      <c r="B696" s="295"/>
      <c r="C696" s="296"/>
      <c r="D696" s="295"/>
      <c r="E696" s="295"/>
      <c r="F696" s="295"/>
      <c r="G696" s="295"/>
      <c r="H696" s="295"/>
      <c r="I696" s="294"/>
      <c r="J696" s="294"/>
      <c r="K696" s="294"/>
      <c r="L696" s="294"/>
      <c r="M696" s="294"/>
      <c r="N696" s="294"/>
      <c r="O696" s="294"/>
      <c r="P696" s="294"/>
      <c r="Q696" s="294"/>
      <c r="R696" s="294"/>
      <c r="S696" s="294"/>
      <c r="T696" s="294"/>
      <c r="U696" s="294"/>
      <c r="V696" s="294"/>
      <c r="W696" s="294"/>
      <c r="X696" s="294"/>
      <c r="Y696" s="294"/>
      <c r="Z696" s="294"/>
      <c r="AA696" s="294"/>
      <c r="AB696" s="294"/>
    </row>
    <row r="697">
      <c r="A697" s="294"/>
      <c r="B697" s="295"/>
      <c r="C697" s="296"/>
      <c r="D697" s="295"/>
      <c r="E697" s="295"/>
      <c r="F697" s="295"/>
      <c r="G697" s="295"/>
      <c r="H697" s="295"/>
      <c r="I697" s="294"/>
      <c r="J697" s="294"/>
      <c r="K697" s="294"/>
      <c r="L697" s="294"/>
      <c r="M697" s="294"/>
      <c r="N697" s="294"/>
      <c r="O697" s="294"/>
      <c r="P697" s="294"/>
      <c r="Q697" s="294"/>
      <c r="R697" s="294"/>
      <c r="S697" s="294"/>
      <c r="T697" s="294"/>
      <c r="U697" s="294"/>
      <c r="V697" s="294"/>
      <c r="W697" s="294"/>
      <c r="X697" s="294"/>
      <c r="Y697" s="294"/>
      <c r="Z697" s="294"/>
      <c r="AA697" s="294"/>
      <c r="AB697" s="294"/>
    </row>
    <row r="698">
      <c r="A698" s="294"/>
      <c r="B698" s="295"/>
      <c r="C698" s="296"/>
      <c r="D698" s="295"/>
      <c r="E698" s="295"/>
      <c r="F698" s="295"/>
      <c r="G698" s="295"/>
      <c r="H698" s="295"/>
      <c r="I698" s="294"/>
      <c r="J698" s="294"/>
      <c r="K698" s="294"/>
      <c r="L698" s="294"/>
      <c r="M698" s="294"/>
      <c r="N698" s="294"/>
      <c r="O698" s="294"/>
      <c r="P698" s="294"/>
      <c r="Q698" s="294"/>
      <c r="R698" s="294"/>
      <c r="S698" s="294"/>
      <c r="T698" s="294"/>
      <c r="U698" s="294"/>
      <c r="V698" s="294"/>
      <c r="W698" s="294"/>
      <c r="X698" s="294"/>
      <c r="Y698" s="294"/>
      <c r="Z698" s="294"/>
      <c r="AA698" s="294"/>
      <c r="AB698" s="294"/>
    </row>
    <row r="699">
      <c r="A699" s="294"/>
      <c r="B699" s="295"/>
      <c r="C699" s="296"/>
      <c r="D699" s="295"/>
      <c r="E699" s="295"/>
      <c r="F699" s="295"/>
      <c r="G699" s="295"/>
      <c r="H699" s="295"/>
      <c r="I699" s="294"/>
      <c r="J699" s="294"/>
      <c r="K699" s="294"/>
      <c r="L699" s="294"/>
      <c r="M699" s="294"/>
      <c r="N699" s="294"/>
      <c r="O699" s="294"/>
      <c r="P699" s="294"/>
      <c r="Q699" s="294"/>
      <c r="R699" s="294"/>
      <c r="S699" s="294"/>
      <c r="T699" s="294"/>
      <c r="U699" s="294"/>
      <c r="V699" s="294"/>
      <c r="W699" s="294"/>
      <c r="X699" s="294"/>
      <c r="Y699" s="294"/>
      <c r="Z699" s="294"/>
      <c r="AA699" s="294"/>
      <c r="AB699" s="294"/>
    </row>
    <row r="700">
      <c r="A700" s="294"/>
      <c r="B700" s="295"/>
      <c r="C700" s="296"/>
      <c r="D700" s="295"/>
      <c r="E700" s="295"/>
      <c r="F700" s="295"/>
      <c r="G700" s="295"/>
      <c r="H700" s="295"/>
      <c r="I700" s="294"/>
      <c r="J700" s="294"/>
      <c r="K700" s="294"/>
      <c r="L700" s="294"/>
      <c r="M700" s="294"/>
      <c r="N700" s="294"/>
      <c r="O700" s="294"/>
      <c r="P700" s="294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  <c r="AA700" s="294"/>
      <c r="AB700" s="294"/>
    </row>
    <row r="701">
      <c r="A701" s="294"/>
      <c r="B701" s="295"/>
      <c r="C701" s="296"/>
      <c r="D701" s="295"/>
      <c r="E701" s="295"/>
      <c r="F701" s="295"/>
      <c r="G701" s="295"/>
      <c r="H701" s="295"/>
      <c r="I701" s="294"/>
      <c r="J701" s="294"/>
      <c r="K701" s="294"/>
      <c r="L701" s="294"/>
      <c r="M701" s="294"/>
      <c r="N701" s="294"/>
      <c r="O701" s="294"/>
      <c r="P701" s="294"/>
      <c r="Q701" s="294"/>
      <c r="R701" s="294"/>
      <c r="S701" s="294"/>
      <c r="T701" s="294"/>
      <c r="U701" s="294"/>
      <c r="V701" s="294"/>
      <c r="W701" s="294"/>
      <c r="X701" s="294"/>
      <c r="Y701" s="294"/>
      <c r="Z701" s="294"/>
      <c r="AA701" s="294"/>
      <c r="AB701" s="294"/>
    </row>
    <row r="702">
      <c r="A702" s="294"/>
      <c r="B702" s="295"/>
      <c r="C702" s="296"/>
      <c r="D702" s="295"/>
      <c r="E702" s="295"/>
      <c r="F702" s="295"/>
      <c r="G702" s="295"/>
      <c r="H702" s="295"/>
      <c r="I702" s="294"/>
      <c r="J702" s="294"/>
      <c r="K702" s="294"/>
      <c r="L702" s="294"/>
      <c r="M702" s="294"/>
      <c r="N702" s="294"/>
      <c r="O702" s="294"/>
      <c r="P702" s="294"/>
      <c r="Q702" s="294"/>
      <c r="R702" s="294"/>
      <c r="S702" s="294"/>
      <c r="T702" s="294"/>
      <c r="U702" s="294"/>
      <c r="V702" s="294"/>
      <c r="W702" s="294"/>
      <c r="X702" s="294"/>
      <c r="Y702" s="294"/>
      <c r="Z702" s="294"/>
      <c r="AA702" s="294"/>
      <c r="AB702" s="294"/>
    </row>
    <row r="703">
      <c r="A703" s="294"/>
      <c r="B703" s="295"/>
      <c r="C703" s="296"/>
      <c r="D703" s="295"/>
      <c r="E703" s="295"/>
      <c r="F703" s="295"/>
      <c r="G703" s="295"/>
      <c r="H703" s="295"/>
      <c r="I703" s="294"/>
      <c r="J703" s="294"/>
      <c r="K703" s="294"/>
      <c r="L703" s="294"/>
      <c r="M703" s="294"/>
      <c r="N703" s="294"/>
      <c r="O703" s="294"/>
      <c r="P703" s="294"/>
      <c r="Q703" s="294"/>
      <c r="R703" s="294"/>
      <c r="S703" s="294"/>
      <c r="T703" s="294"/>
      <c r="U703" s="294"/>
      <c r="V703" s="294"/>
      <c r="W703" s="294"/>
      <c r="X703" s="294"/>
      <c r="Y703" s="294"/>
      <c r="Z703" s="294"/>
      <c r="AA703" s="294"/>
      <c r="AB703" s="294"/>
    </row>
    <row r="704">
      <c r="A704" s="294"/>
      <c r="B704" s="295"/>
      <c r="C704" s="296"/>
      <c r="D704" s="295"/>
      <c r="E704" s="295"/>
      <c r="F704" s="295"/>
      <c r="G704" s="295"/>
      <c r="H704" s="295"/>
      <c r="I704" s="294"/>
      <c r="J704" s="294"/>
      <c r="K704" s="294"/>
      <c r="L704" s="294"/>
      <c r="M704" s="294"/>
      <c r="N704" s="294"/>
      <c r="O704" s="294"/>
      <c r="P704" s="294"/>
      <c r="Q704" s="294"/>
      <c r="R704" s="294"/>
      <c r="S704" s="294"/>
      <c r="T704" s="294"/>
      <c r="U704" s="294"/>
      <c r="V704" s="294"/>
      <c r="W704" s="294"/>
      <c r="X704" s="294"/>
      <c r="Y704" s="294"/>
      <c r="Z704" s="294"/>
      <c r="AA704" s="294"/>
      <c r="AB704" s="294"/>
    </row>
    <row r="705">
      <c r="A705" s="294"/>
      <c r="B705" s="295"/>
      <c r="C705" s="296"/>
      <c r="D705" s="295"/>
      <c r="E705" s="295"/>
      <c r="F705" s="295"/>
      <c r="G705" s="295"/>
      <c r="H705" s="295"/>
      <c r="I705" s="294"/>
      <c r="J705" s="294"/>
      <c r="K705" s="294"/>
      <c r="L705" s="294"/>
      <c r="M705" s="294"/>
      <c r="N705" s="294"/>
      <c r="O705" s="294"/>
      <c r="P705" s="294"/>
      <c r="Q705" s="294"/>
      <c r="R705" s="294"/>
      <c r="S705" s="294"/>
      <c r="T705" s="294"/>
      <c r="U705" s="294"/>
      <c r="V705" s="294"/>
      <c r="W705" s="294"/>
      <c r="X705" s="294"/>
      <c r="Y705" s="294"/>
      <c r="Z705" s="294"/>
      <c r="AA705" s="294"/>
      <c r="AB705" s="294"/>
    </row>
    <row r="706">
      <c r="A706" s="294"/>
      <c r="B706" s="295"/>
      <c r="C706" s="296"/>
      <c r="D706" s="295"/>
      <c r="E706" s="295"/>
      <c r="F706" s="295"/>
      <c r="G706" s="295"/>
      <c r="H706" s="295"/>
      <c r="I706" s="294"/>
      <c r="J706" s="294"/>
      <c r="K706" s="294"/>
      <c r="L706" s="294"/>
      <c r="M706" s="294"/>
      <c r="N706" s="294"/>
      <c r="O706" s="294"/>
      <c r="P706" s="294"/>
      <c r="Q706" s="294"/>
      <c r="R706" s="294"/>
      <c r="S706" s="294"/>
      <c r="T706" s="294"/>
      <c r="U706" s="294"/>
      <c r="V706" s="294"/>
      <c r="W706" s="294"/>
      <c r="X706" s="294"/>
      <c r="Y706" s="294"/>
      <c r="Z706" s="294"/>
      <c r="AA706" s="294"/>
      <c r="AB706" s="294"/>
    </row>
    <row r="707">
      <c r="A707" s="294"/>
      <c r="B707" s="295"/>
      <c r="C707" s="296"/>
      <c r="D707" s="295"/>
      <c r="E707" s="295"/>
      <c r="F707" s="295"/>
      <c r="G707" s="295"/>
      <c r="H707" s="295"/>
      <c r="I707" s="294"/>
      <c r="J707" s="294"/>
      <c r="K707" s="294"/>
      <c r="L707" s="294"/>
      <c r="M707" s="294"/>
      <c r="N707" s="294"/>
      <c r="O707" s="294"/>
      <c r="P707" s="294"/>
      <c r="Q707" s="294"/>
      <c r="R707" s="294"/>
      <c r="S707" s="294"/>
      <c r="T707" s="294"/>
      <c r="U707" s="294"/>
      <c r="V707" s="294"/>
      <c r="W707" s="294"/>
      <c r="X707" s="294"/>
      <c r="Y707" s="294"/>
      <c r="Z707" s="294"/>
      <c r="AA707" s="294"/>
      <c r="AB707" s="294"/>
    </row>
    <row r="708">
      <c r="A708" s="294"/>
      <c r="B708" s="295"/>
      <c r="C708" s="296"/>
      <c r="D708" s="295"/>
      <c r="E708" s="295"/>
      <c r="F708" s="295"/>
      <c r="G708" s="295"/>
      <c r="H708" s="295"/>
      <c r="I708" s="294"/>
      <c r="J708" s="294"/>
      <c r="K708" s="294"/>
      <c r="L708" s="294"/>
      <c r="M708" s="294"/>
      <c r="N708" s="294"/>
      <c r="O708" s="294"/>
      <c r="P708" s="294"/>
      <c r="Q708" s="294"/>
      <c r="R708" s="294"/>
      <c r="S708" s="294"/>
      <c r="T708" s="294"/>
      <c r="U708" s="294"/>
      <c r="V708" s="294"/>
      <c r="W708" s="294"/>
      <c r="X708" s="294"/>
      <c r="Y708" s="294"/>
      <c r="Z708" s="294"/>
      <c r="AA708" s="294"/>
      <c r="AB708" s="294"/>
    </row>
    <row r="709">
      <c r="A709" s="294"/>
      <c r="B709" s="295"/>
      <c r="C709" s="296"/>
      <c r="D709" s="295"/>
      <c r="E709" s="295"/>
      <c r="F709" s="295"/>
      <c r="G709" s="295"/>
      <c r="H709" s="295"/>
      <c r="I709" s="294"/>
      <c r="J709" s="294"/>
      <c r="K709" s="294"/>
      <c r="L709" s="294"/>
      <c r="M709" s="294"/>
      <c r="N709" s="294"/>
      <c r="O709" s="294"/>
      <c r="P709" s="294"/>
      <c r="Q709" s="294"/>
      <c r="R709" s="294"/>
      <c r="S709" s="294"/>
      <c r="T709" s="294"/>
      <c r="U709" s="294"/>
      <c r="V709" s="294"/>
      <c r="W709" s="294"/>
      <c r="X709" s="294"/>
      <c r="Y709" s="294"/>
      <c r="Z709" s="294"/>
      <c r="AA709" s="294"/>
      <c r="AB709" s="294"/>
    </row>
    <row r="710">
      <c r="A710" s="294"/>
      <c r="B710" s="295"/>
      <c r="C710" s="296"/>
      <c r="D710" s="295"/>
      <c r="E710" s="295"/>
      <c r="F710" s="295"/>
      <c r="G710" s="295"/>
      <c r="H710" s="295"/>
      <c r="I710" s="294"/>
      <c r="J710" s="294"/>
      <c r="K710" s="294"/>
      <c r="L710" s="294"/>
      <c r="M710" s="294"/>
      <c r="N710" s="294"/>
      <c r="O710" s="294"/>
      <c r="P710" s="294"/>
      <c r="Q710" s="294"/>
      <c r="R710" s="294"/>
      <c r="S710" s="294"/>
      <c r="T710" s="294"/>
      <c r="U710" s="294"/>
      <c r="V710" s="294"/>
      <c r="W710" s="294"/>
      <c r="X710" s="294"/>
      <c r="Y710" s="294"/>
      <c r="Z710" s="294"/>
      <c r="AA710" s="294"/>
      <c r="AB710" s="294"/>
    </row>
    <row r="711">
      <c r="A711" s="294"/>
      <c r="B711" s="295"/>
      <c r="C711" s="296"/>
      <c r="D711" s="295"/>
      <c r="E711" s="295"/>
      <c r="F711" s="295"/>
      <c r="G711" s="295"/>
      <c r="H711" s="295"/>
      <c r="I711" s="294"/>
      <c r="J711" s="294"/>
      <c r="K711" s="294"/>
      <c r="L711" s="294"/>
      <c r="M711" s="294"/>
      <c r="N711" s="294"/>
      <c r="O711" s="294"/>
      <c r="P711" s="294"/>
      <c r="Q711" s="294"/>
      <c r="R711" s="294"/>
      <c r="S711" s="294"/>
      <c r="T711" s="294"/>
      <c r="U711" s="294"/>
      <c r="V711" s="294"/>
      <c r="W711" s="294"/>
      <c r="X711" s="294"/>
      <c r="Y711" s="294"/>
      <c r="Z711" s="294"/>
      <c r="AA711" s="294"/>
      <c r="AB711" s="294"/>
    </row>
    <row r="712">
      <c r="A712" s="294"/>
      <c r="B712" s="295"/>
      <c r="C712" s="296"/>
      <c r="D712" s="295"/>
      <c r="E712" s="295"/>
      <c r="F712" s="295"/>
      <c r="G712" s="295"/>
      <c r="H712" s="295"/>
      <c r="I712" s="294"/>
      <c r="J712" s="294"/>
      <c r="K712" s="294"/>
      <c r="L712" s="294"/>
      <c r="M712" s="294"/>
      <c r="N712" s="294"/>
      <c r="O712" s="294"/>
      <c r="P712" s="294"/>
      <c r="Q712" s="294"/>
      <c r="R712" s="294"/>
      <c r="S712" s="294"/>
      <c r="T712" s="294"/>
      <c r="U712" s="294"/>
      <c r="V712" s="294"/>
      <c r="W712" s="294"/>
      <c r="X712" s="294"/>
      <c r="Y712" s="294"/>
      <c r="Z712" s="294"/>
      <c r="AA712" s="294"/>
      <c r="AB712" s="294"/>
    </row>
    <row r="713">
      <c r="A713" s="294"/>
      <c r="B713" s="295"/>
      <c r="C713" s="296"/>
      <c r="D713" s="295"/>
      <c r="E713" s="295"/>
      <c r="F713" s="295"/>
      <c r="G713" s="295"/>
      <c r="H713" s="295"/>
      <c r="I713" s="294"/>
      <c r="J713" s="294"/>
      <c r="K713" s="294"/>
      <c r="L713" s="294"/>
      <c r="M713" s="294"/>
      <c r="N713" s="294"/>
      <c r="O713" s="294"/>
      <c r="P713" s="294"/>
      <c r="Q713" s="294"/>
      <c r="R713" s="294"/>
      <c r="S713" s="294"/>
      <c r="T713" s="294"/>
      <c r="U713" s="294"/>
      <c r="V713" s="294"/>
      <c r="W713" s="294"/>
      <c r="X713" s="294"/>
      <c r="Y713" s="294"/>
      <c r="Z713" s="294"/>
      <c r="AA713" s="294"/>
      <c r="AB713" s="294"/>
    </row>
    <row r="714">
      <c r="A714" s="294"/>
      <c r="B714" s="295"/>
      <c r="C714" s="296"/>
      <c r="D714" s="295"/>
      <c r="E714" s="295"/>
      <c r="F714" s="295"/>
      <c r="G714" s="295"/>
      <c r="H714" s="295"/>
      <c r="I714" s="294"/>
      <c r="J714" s="294"/>
      <c r="K714" s="294"/>
      <c r="L714" s="294"/>
      <c r="M714" s="294"/>
      <c r="N714" s="294"/>
      <c r="O714" s="294"/>
      <c r="P714" s="294"/>
      <c r="Q714" s="294"/>
      <c r="R714" s="294"/>
      <c r="S714" s="294"/>
      <c r="T714" s="294"/>
      <c r="U714" s="294"/>
      <c r="V714" s="294"/>
      <c r="W714" s="294"/>
      <c r="X714" s="294"/>
      <c r="Y714" s="294"/>
      <c r="Z714" s="294"/>
      <c r="AA714" s="294"/>
      <c r="AB714" s="294"/>
    </row>
    <row r="715">
      <c r="A715" s="294"/>
      <c r="B715" s="295"/>
      <c r="C715" s="296"/>
      <c r="D715" s="295"/>
      <c r="E715" s="295"/>
      <c r="F715" s="295"/>
      <c r="G715" s="295"/>
      <c r="H715" s="295"/>
      <c r="I715" s="294"/>
      <c r="J715" s="294"/>
      <c r="K715" s="294"/>
      <c r="L715" s="294"/>
      <c r="M715" s="294"/>
      <c r="N715" s="294"/>
      <c r="O715" s="294"/>
      <c r="P715" s="294"/>
      <c r="Q715" s="294"/>
      <c r="R715" s="294"/>
      <c r="S715" s="294"/>
      <c r="T715" s="294"/>
      <c r="U715" s="294"/>
      <c r="V715" s="294"/>
      <c r="W715" s="294"/>
      <c r="X715" s="294"/>
      <c r="Y715" s="294"/>
      <c r="Z715" s="294"/>
      <c r="AA715" s="294"/>
      <c r="AB715" s="294"/>
    </row>
    <row r="716">
      <c r="A716" s="294"/>
      <c r="B716" s="295"/>
      <c r="C716" s="296"/>
      <c r="D716" s="295"/>
      <c r="E716" s="295"/>
      <c r="F716" s="295"/>
      <c r="G716" s="295"/>
      <c r="H716" s="295"/>
      <c r="I716" s="294"/>
      <c r="J716" s="294"/>
      <c r="K716" s="294"/>
      <c r="L716" s="294"/>
      <c r="M716" s="294"/>
      <c r="N716" s="294"/>
      <c r="O716" s="294"/>
      <c r="P716" s="294"/>
      <c r="Q716" s="294"/>
      <c r="R716" s="294"/>
      <c r="S716" s="294"/>
      <c r="T716" s="294"/>
      <c r="U716" s="294"/>
      <c r="V716" s="294"/>
      <c r="W716" s="294"/>
      <c r="X716" s="294"/>
      <c r="Y716" s="294"/>
      <c r="Z716" s="294"/>
      <c r="AA716" s="294"/>
      <c r="AB716" s="294"/>
    </row>
    <row r="717">
      <c r="A717" s="294"/>
      <c r="B717" s="295"/>
      <c r="C717" s="296"/>
      <c r="D717" s="295"/>
      <c r="E717" s="295"/>
      <c r="F717" s="295"/>
      <c r="G717" s="295"/>
      <c r="H717" s="295"/>
      <c r="I717" s="294"/>
      <c r="J717" s="294"/>
      <c r="K717" s="294"/>
      <c r="L717" s="294"/>
      <c r="M717" s="294"/>
      <c r="N717" s="294"/>
      <c r="O717" s="294"/>
      <c r="P717" s="294"/>
      <c r="Q717" s="294"/>
      <c r="R717" s="294"/>
      <c r="S717" s="294"/>
      <c r="T717" s="294"/>
      <c r="U717" s="294"/>
      <c r="V717" s="294"/>
      <c r="W717" s="294"/>
      <c r="X717" s="294"/>
      <c r="Y717" s="294"/>
      <c r="Z717" s="294"/>
      <c r="AA717" s="294"/>
      <c r="AB717" s="294"/>
    </row>
    <row r="718">
      <c r="A718" s="294"/>
      <c r="B718" s="295"/>
      <c r="C718" s="296"/>
      <c r="D718" s="295"/>
      <c r="E718" s="295"/>
      <c r="F718" s="295"/>
      <c r="G718" s="295"/>
      <c r="H718" s="295"/>
      <c r="I718" s="294"/>
      <c r="J718" s="294"/>
      <c r="K718" s="294"/>
      <c r="L718" s="294"/>
      <c r="M718" s="294"/>
      <c r="N718" s="294"/>
      <c r="O718" s="294"/>
      <c r="P718" s="294"/>
      <c r="Q718" s="294"/>
      <c r="R718" s="294"/>
      <c r="S718" s="294"/>
      <c r="T718" s="294"/>
      <c r="U718" s="294"/>
      <c r="V718" s="294"/>
      <c r="W718" s="294"/>
      <c r="X718" s="294"/>
      <c r="Y718" s="294"/>
      <c r="Z718" s="294"/>
      <c r="AA718" s="294"/>
      <c r="AB718" s="294"/>
    </row>
    <row r="719">
      <c r="A719" s="294"/>
      <c r="B719" s="295"/>
      <c r="C719" s="296"/>
      <c r="D719" s="295"/>
      <c r="E719" s="295"/>
      <c r="F719" s="295"/>
      <c r="G719" s="295"/>
      <c r="H719" s="295"/>
      <c r="I719" s="294"/>
      <c r="J719" s="294"/>
      <c r="K719" s="294"/>
      <c r="L719" s="294"/>
      <c r="M719" s="294"/>
      <c r="N719" s="294"/>
      <c r="O719" s="294"/>
      <c r="P719" s="294"/>
      <c r="Q719" s="294"/>
      <c r="R719" s="294"/>
      <c r="S719" s="294"/>
      <c r="T719" s="294"/>
      <c r="U719" s="294"/>
      <c r="V719" s="294"/>
      <c r="W719" s="294"/>
      <c r="X719" s="294"/>
      <c r="Y719" s="294"/>
      <c r="Z719" s="294"/>
      <c r="AA719" s="294"/>
      <c r="AB719" s="294"/>
    </row>
    <row r="720">
      <c r="A720" s="294"/>
      <c r="B720" s="295"/>
      <c r="C720" s="296"/>
      <c r="D720" s="295"/>
      <c r="E720" s="295"/>
      <c r="F720" s="295"/>
      <c r="G720" s="295"/>
      <c r="H720" s="295"/>
      <c r="I720" s="294"/>
      <c r="J720" s="294"/>
      <c r="K720" s="294"/>
      <c r="L720" s="294"/>
      <c r="M720" s="294"/>
      <c r="N720" s="294"/>
      <c r="O720" s="294"/>
      <c r="P720" s="294"/>
      <c r="Q720" s="294"/>
      <c r="R720" s="294"/>
      <c r="S720" s="294"/>
      <c r="T720" s="294"/>
      <c r="U720" s="294"/>
      <c r="V720" s="294"/>
      <c r="W720" s="294"/>
      <c r="X720" s="294"/>
      <c r="Y720" s="294"/>
      <c r="Z720" s="294"/>
      <c r="AA720" s="294"/>
      <c r="AB720" s="294"/>
    </row>
    <row r="721">
      <c r="A721" s="294"/>
      <c r="B721" s="295"/>
      <c r="C721" s="296"/>
      <c r="D721" s="295"/>
      <c r="E721" s="295"/>
      <c r="F721" s="295"/>
      <c r="G721" s="295"/>
      <c r="H721" s="295"/>
      <c r="I721" s="294"/>
      <c r="J721" s="294"/>
      <c r="K721" s="294"/>
      <c r="L721" s="294"/>
      <c r="M721" s="294"/>
      <c r="N721" s="294"/>
      <c r="O721" s="294"/>
      <c r="P721" s="294"/>
      <c r="Q721" s="294"/>
      <c r="R721" s="294"/>
      <c r="S721" s="294"/>
      <c r="T721" s="294"/>
      <c r="U721" s="294"/>
      <c r="V721" s="294"/>
      <c r="W721" s="294"/>
      <c r="X721" s="294"/>
      <c r="Y721" s="294"/>
      <c r="Z721" s="294"/>
      <c r="AA721" s="294"/>
      <c r="AB721" s="294"/>
    </row>
    <row r="722">
      <c r="A722" s="294"/>
      <c r="B722" s="295"/>
      <c r="C722" s="296"/>
      <c r="D722" s="295"/>
      <c r="E722" s="295"/>
      <c r="F722" s="295"/>
      <c r="G722" s="295"/>
      <c r="H722" s="295"/>
      <c r="I722" s="294"/>
      <c r="J722" s="294"/>
      <c r="K722" s="294"/>
      <c r="L722" s="294"/>
      <c r="M722" s="294"/>
      <c r="N722" s="294"/>
      <c r="O722" s="294"/>
      <c r="P722" s="294"/>
      <c r="Q722" s="294"/>
      <c r="R722" s="294"/>
      <c r="S722" s="294"/>
      <c r="T722" s="294"/>
      <c r="U722" s="294"/>
      <c r="V722" s="294"/>
      <c r="W722" s="294"/>
      <c r="X722" s="294"/>
      <c r="Y722" s="294"/>
      <c r="Z722" s="294"/>
      <c r="AA722" s="294"/>
      <c r="AB722" s="294"/>
    </row>
    <row r="723">
      <c r="A723" s="294"/>
      <c r="B723" s="295"/>
      <c r="C723" s="296"/>
      <c r="D723" s="295"/>
      <c r="E723" s="295"/>
      <c r="F723" s="295"/>
      <c r="G723" s="295"/>
      <c r="H723" s="295"/>
      <c r="I723" s="294"/>
      <c r="J723" s="294"/>
      <c r="K723" s="294"/>
      <c r="L723" s="294"/>
      <c r="M723" s="294"/>
      <c r="N723" s="294"/>
      <c r="O723" s="294"/>
      <c r="P723" s="294"/>
      <c r="Q723" s="294"/>
      <c r="R723" s="294"/>
      <c r="S723" s="294"/>
      <c r="T723" s="294"/>
      <c r="U723" s="294"/>
      <c r="V723" s="294"/>
      <c r="W723" s="294"/>
      <c r="X723" s="294"/>
      <c r="Y723" s="294"/>
      <c r="Z723" s="294"/>
      <c r="AA723" s="294"/>
      <c r="AB723" s="294"/>
    </row>
    <row r="724">
      <c r="A724" s="294"/>
      <c r="B724" s="295"/>
      <c r="C724" s="296"/>
      <c r="D724" s="295"/>
      <c r="E724" s="295"/>
      <c r="F724" s="295"/>
      <c r="G724" s="295"/>
      <c r="H724" s="295"/>
      <c r="I724" s="294"/>
      <c r="J724" s="294"/>
      <c r="K724" s="294"/>
      <c r="L724" s="294"/>
      <c r="M724" s="294"/>
      <c r="N724" s="294"/>
      <c r="O724" s="294"/>
      <c r="P724" s="294"/>
      <c r="Q724" s="294"/>
      <c r="R724" s="294"/>
      <c r="S724" s="294"/>
      <c r="T724" s="294"/>
      <c r="U724" s="294"/>
      <c r="V724" s="294"/>
      <c r="W724" s="294"/>
      <c r="X724" s="294"/>
      <c r="Y724" s="294"/>
      <c r="Z724" s="294"/>
      <c r="AA724" s="294"/>
      <c r="AB724" s="294"/>
    </row>
    <row r="725">
      <c r="A725" s="294"/>
      <c r="B725" s="295"/>
      <c r="C725" s="296"/>
      <c r="D725" s="295"/>
      <c r="E725" s="295"/>
      <c r="F725" s="295"/>
      <c r="G725" s="295"/>
      <c r="H725" s="295"/>
      <c r="I725" s="294"/>
      <c r="J725" s="294"/>
      <c r="K725" s="294"/>
      <c r="L725" s="294"/>
      <c r="M725" s="294"/>
      <c r="N725" s="294"/>
      <c r="O725" s="294"/>
      <c r="P725" s="294"/>
      <c r="Q725" s="294"/>
      <c r="R725" s="294"/>
      <c r="S725" s="294"/>
      <c r="T725" s="294"/>
      <c r="U725" s="294"/>
      <c r="V725" s="294"/>
      <c r="W725" s="294"/>
      <c r="X725" s="294"/>
      <c r="Y725" s="294"/>
      <c r="Z725" s="294"/>
      <c r="AA725" s="294"/>
      <c r="AB725" s="294"/>
    </row>
    <row r="726">
      <c r="A726" s="294"/>
      <c r="B726" s="295"/>
      <c r="C726" s="296"/>
      <c r="D726" s="295"/>
      <c r="E726" s="295"/>
      <c r="F726" s="295"/>
      <c r="G726" s="295"/>
      <c r="H726" s="295"/>
      <c r="I726" s="294"/>
      <c r="J726" s="294"/>
      <c r="K726" s="294"/>
      <c r="L726" s="294"/>
      <c r="M726" s="294"/>
      <c r="N726" s="294"/>
      <c r="O726" s="294"/>
      <c r="P726" s="294"/>
      <c r="Q726" s="294"/>
      <c r="R726" s="294"/>
      <c r="S726" s="294"/>
      <c r="T726" s="294"/>
      <c r="U726" s="294"/>
      <c r="V726" s="294"/>
      <c r="W726" s="294"/>
      <c r="X726" s="294"/>
      <c r="Y726" s="294"/>
      <c r="Z726" s="294"/>
      <c r="AA726" s="294"/>
      <c r="AB726" s="294"/>
    </row>
    <row r="727">
      <c r="A727" s="294"/>
      <c r="B727" s="295"/>
      <c r="C727" s="296"/>
      <c r="D727" s="295"/>
      <c r="E727" s="295"/>
      <c r="F727" s="295"/>
      <c r="G727" s="295"/>
      <c r="H727" s="295"/>
      <c r="I727" s="294"/>
      <c r="J727" s="294"/>
      <c r="K727" s="294"/>
      <c r="L727" s="294"/>
      <c r="M727" s="294"/>
      <c r="N727" s="294"/>
      <c r="O727" s="294"/>
      <c r="P727" s="294"/>
      <c r="Q727" s="294"/>
      <c r="R727" s="294"/>
      <c r="S727" s="294"/>
      <c r="T727" s="294"/>
      <c r="U727" s="294"/>
      <c r="V727" s="294"/>
      <c r="W727" s="294"/>
      <c r="X727" s="294"/>
      <c r="Y727" s="294"/>
      <c r="Z727" s="294"/>
      <c r="AA727" s="294"/>
      <c r="AB727" s="294"/>
    </row>
    <row r="728">
      <c r="A728" s="294"/>
      <c r="B728" s="295"/>
      <c r="C728" s="296"/>
      <c r="D728" s="295"/>
      <c r="E728" s="295"/>
      <c r="F728" s="295"/>
      <c r="G728" s="295"/>
      <c r="H728" s="295"/>
      <c r="I728" s="294"/>
      <c r="J728" s="294"/>
      <c r="K728" s="294"/>
      <c r="L728" s="294"/>
      <c r="M728" s="294"/>
      <c r="N728" s="294"/>
      <c r="O728" s="294"/>
      <c r="P728" s="294"/>
      <c r="Q728" s="294"/>
      <c r="R728" s="294"/>
      <c r="S728" s="294"/>
      <c r="T728" s="294"/>
      <c r="U728" s="294"/>
      <c r="V728" s="294"/>
      <c r="W728" s="294"/>
      <c r="X728" s="294"/>
      <c r="Y728" s="294"/>
      <c r="Z728" s="294"/>
      <c r="AA728" s="294"/>
      <c r="AB728" s="294"/>
    </row>
    <row r="729">
      <c r="A729" s="294"/>
      <c r="B729" s="295"/>
      <c r="C729" s="296"/>
      <c r="D729" s="295"/>
      <c r="E729" s="295"/>
      <c r="F729" s="295"/>
      <c r="G729" s="295"/>
      <c r="H729" s="295"/>
      <c r="I729" s="294"/>
      <c r="J729" s="294"/>
      <c r="K729" s="294"/>
      <c r="L729" s="294"/>
      <c r="M729" s="294"/>
      <c r="N729" s="294"/>
      <c r="O729" s="294"/>
      <c r="P729" s="294"/>
      <c r="Q729" s="294"/>
      <c r="R729" s="294"/>
      <c r="S729" s="294"/>
      <c r="T729" s="294"/>
      <c r="U729" s="294"/>
      <c r="V729" s="294"/>
      <c r="W729" s="294"/>
      <c r="X729" s="294"/>
      <c r="Y729" s="294"/>
      <c r="Z729" s="294"/>
      <c r="AA729" s="294"/>
      <c r="AB729" s="294"/>
    </row>
    <row r="730">
      <c r="A730" s="294"/>
      <c r="B730" s="295"/>
      <c r="C730" s="296"/>
      <c r="D730" s="295"/>
      <c r="E730" s="295"/>
      <c r="F730" s="295"/>
      <c r="G730" s="295"/>
      <c r="H730" s="295"/>
      <c r="I730" s="294"/>
      <c r="J730" s="294"/>
      <c r="K730" s="294"/>
      <c r="L730" s="294"/>
      <c r="M730" s="294"/>
      <c r="N730" s="294"/>
      <c r="O730" s="294"/>
      <c r="P730" s="294"/>
      <c r="Q730" s="294"/>
      <c r="R730" s="294"/>
      <c r="S730" s="294"/>
      <c r="T730" s="294"/>
      <c r="U730" s="294"/>
      <c r="V730" s="294"/>
      <c r="W730" s="294"/>
      <c r="X730" s="294"/>
      <c r="Y730" s="294"/>
      <c r="Z730" s="294"/>
      <c r="AA730" s="294"/>
      <c r="AB730" s="294"/>
    </row>
    <row r="731">
      <c r="A731" s="294"/>
      <c r="B731" s="295"/>
      <c r="C731" s="296"/>
      <c r="D731" s="295"/>
      <c r="E731" s="295"/>
      <c r="F731" s="295"/>
      <c r="G731" s="295"/>
      <c r="H731" s="295"/>
      <c r="I731" s="294"/>
      <c r="J731" s="294"/>
      <c r="K731" s="294"/>
      <c r="L731" s="294"/>
      <c r="M731" s="294"/>
      <c r="N731" s="294"/>
      <c r="O731" s="294"/>
      <c r="P731" s="294"/>
      <c r="Q731" s="294"/>
      <c r="R731" s="294"/>
      <c r="S731" s="294"/>
      <c r="T731" s="294"/>
      <c r="U731" s="294"/>
      <c r="V731" s="294"/>
      <c r="W731" s="294"/>
      <c r="X731" s="294"/>
      <c r="Y731" s="294"/>
      <c r="Z731" s="294"/>
      <c r="AA731" s="294"/>
      <c r="AB731" s="294"/>
    </row>
    <row r="732">
      <c r="A732" s="294"/>
      <c r="B732" s="295"/>
      <c r="C732" s="296"/>
      <c r="D732" s="295"/>
      <c r="E732" s="295"/>
      <c r="F732" s="295"/>
      <c r="G732" s="295"/>
      <c r="H732" s="295"/>
      <c r="I732" s="294"/>
      <c r="J732" s="294"/>
      <c r="K732" s="294"/>
      <c r="L732" s="294"/>
      <c r="M732" s="294"/>
      <c r="N732" s="294"/>
      <c r="O732" s="294"/>
      <c r="P732" s="294"/>
      <c r="Q732" s="294"/>
      <c r="R732" s="294"/>
      <c r="S732" s="294"/>
      <c r="T732" s="294"/>
      <c r="U732" s="294"/>
      <c r="V732" s="294"/>
      <c r="W732" s="294"/>
      <c r="X732" s="294"/>
      <c r="Y732" s="294"/>
      <c r="Z732" s="294"/>
      <c r="AA732" s="294"/>
      <c r="AB732" s="294"/>
    </row>
    <row r="733">
      <c r="A733" s="294"/>
      <c r="B733" s="295"/>
      <c r="C733" s="296"/>
      <c r="D733" s="295"/>
      <c r="E733" s="295"/>
      <c r="F733" s="295"/>
      <c r="G733" s="295"/>
      <c r="H733" s="295"/>
      <c r="I733" s="294"/>
      <c r="J733" s="294"/>
      <c r="K733" s="294"/>
      <c r="L733" s="294"/>
      <c r="M733" s="294"/>
      <c r="N733" s="294"/>
      <c r="O733" s="294"/>
      <c r="P733" s="294"/>
      <c r="Q733" s="294"/>
      <c r="R733" s="294"/>
      <c r="S733" s="294"/>
      <c r="T733" s="294"/>
      <c r="U733" s="294"/>
      <c r="V733" s="294"/>
      <c r="W733" s="294"/>
      <c r="X733" s="294"/>
      <c r="Y733" s="294"/>
      <c r="Z733" s="294"/>
      <c r="AA733" s="294"/>
      <c r="AB733" s="294"/>
    </row>
    <row r="734">
      <c r="A734" s="294"/>
      <c r="B734" s="295"/>
      <c r="C734" s="296"/>
      <c r="D734" s="295"/>
      <c r="E734" s="295"/>
      <c r="F734" s="295"/>
      <c r="G734" s="295"/>
      <c r="H734" s="295"/>
      <c r="I734" s="294"/>
      <c r="J734" s="294"/>
      <c r="K734" s="294"/>
      <c r="L734" s="294"/>
      <c r="M734" s="294"/>
      <c r="N734" s="294"/>
      <c r="O734" s="294"/>
      <c r="P734" s="294"/>
      <c r="Q734" s="294"/>
      <c r="R734" s="294"/>
      <c r="S734" s="294"/>
      <c r="T734" s="294"/>
      <c r="U734" s="294"/>
      <c r="V734" s="294"/>
      <c r="W734" s="294"/>
      <c r="X734" s="294"/>
      <c r="Y734" s="294"/>
      <c r="Z734" s="294"/>
      <c r="AA734" s="294"/>
      <c r="AB734" s="294"/>
    </row>
    <row r="735">
      <c r="A735" s="294"/>
      <c r="B735" s="295"/>
      <c r="C735" s="296"/>
      <c r="D735" s="295"/>
      <c r="E735" s="295"/>
      <c r="F735" s="295"/>
      <c r="G735" s="295"/>
      <c r="H735" s="295"/>
      <c r="I735" s="294"/>
      <c r="J735" s="294"/>
      <c r="K735" s="294"/>
      <c r="L735" s="294"/>
      <c r="M735" s="294"/>
      <c r="N735" s="294"/>
      <c r="O735" s="294"/>
      <c r="P735" s="294"/>
      <c r="Q735" s="294"/>
      <c r="R735" s="294"/>
      <c r="S735" s="294"/>
      <c r="T735" s="294"/>
      <c r="U735" s="294"/>
      <c r="V735" s="294"/>
      <c r="W735" s="294"/>
      <c r="X735" s="294"/>
      <c r="Y735" s="294"/>
      <c r="Z735" s="294"/>
      <c r="AA735" s="294"/>
      <c r="AB735" s="294"/>
    </row>
    <row r="736">
      <c r="A736" s="294"/>
      <c r="B736" s="295"/>
      <c r="C736" s="296"/>
      <c r="D736" s="295"/>
      <c r="E736" s="295"/>
      <c r="F736" s="295"/>
      <c r="G736" s="295"/>
      <c r="H736" s="295"/>
      <c r="I736" s="294"/>
      <c r="J736" s="294"/>
      <c r="K736" s="294"/>
      <c r="L736" s="294"/>
      <c r="M736" s="294"/>
      <c r="N736" s="294"/>
      <c r="O736" s="294"/>
      <c r="P736" s="294"/>
      <c r="Q736" s="294"/>
      <c r="R736" s="294"/>
      <c r="S736" s="294"/>
      <c r="T736" s="294"/>
      <c r="U736" s="294"/>
      <c r="V736" s="294"/>
      <c r="W736" s="294"/>
      <c r="X736" s="294"/>
      <c r="Y736" s="294"/>
      <c r="Z736" s="294"/>
      <c r="AA736" s="294"/>
      <c r="AB736" s="294"/>
    </row>
    <row r="737">
      <c r="A737" s="294"/>
      <c r="B737" s="295"/>
      <c r="C737" s="296"/>
      <c r="D737" s="295"/>
      <c r="E737" s="295"/>
      <c r="F737" s="295"/>
      <c r="G737" s="295"/>
      <c r="H737" s="295"/>
      <c r="I737" s="294"/>
      <c r="J737" s="294"/>
      <c r="K737" s="294"/>
      <c r="L737" s="294"/>
      <c r="M737" s="294"/>
      <c r="N737" s="294"/>
      <c r="O737" s="294"/>
      <c r="P737" s="294"/>
      <c r="Q737" s="294"/>
      <c r="R737" s="294"/>
      <c r="S737" s="294"/>
      <c r="T737" s="294"/>
      <c r="U737" s="294"/>
      <c r="V737" s="294"/>
      <c r="W737" s="294"/>
      <c r="X737" s="294"/>
      <c r="Y737" s="294"/>
      <c r="Z737" s="294"/>
      <c r="AA737" s="294"/>
      <c r="AB737" s="294"/>
    </row>
    <row r="738">
      <c r="A738" s="294"/>
      <c r="B738" s="295"/>
      <c r="C738" s="296"/>
      <c r="D738" s="295"/>
      <c r="E738" s="295"/>
      <c r="F738" s="295"/>
      <c r="G738" s="295"/>
      <c r="H738" s="295"/>
      <c r="I738" s="294"/>
      <c r="J738" s="294"/>
      <c r="K738" s="294"/>
      <c r="L738" s="294"/>
      <c r="M738" s="294"/>
      <c r="N738" s="294"/>
      <c r="O738" s="294"/>
      <c r="P738" s="294"/>
      <c r="Q738" s="294"/>
      <c r="R738" s="294"/>
      <c r="S738" s="294"/>
      <c r="T738" s="294"/>
      <c r="U738" s="294"/>
      <c r="V738" s="294"/>
      <c r="W738" s="294"/>
      <c r="X738" s="294"/>
      <c r="Y738" s="294"/>
      <c r="Z738" s="294"/>
      <c r="AA738" s="294"/>
      <c r="AB738" s="294"/>
    </row>
    <row r="739">
      <c r="A739" s="294"/>
      <c r="B739" s="295"/>
      <c r="C739" s="296"/>
      <c r="D739" s="295"/>
      <c r="E739" s="295"/>
      <c r="F739" s="295"/>
      <c r="G739" s="295"/>
      <c r="H739" s="295"/>
      <c r="I739" s="294"/>
      <c r="J739" s="294"/>
      <c r="K739" s="294"/>
      <c r="L739" s="294"/>
      <c r="M739" s="294"/>
      <c r="N739" s="294"/>
      <c r="O739" s="294"/>
      <c r="P739" s="294"/>
      <c r="Q739" s="294"/>
      <c r="R739" s="294"/>
      <c r="S739" s="294"/>
      <c r="T739" s="294"/>
      <c r="U739" s="294"/>
      <c r="V739" s="294"/>
      <c r="W739" s="294"/>
      <c r="X739" s="294"/>
      <c r="Y739" s="294"/>
      <c r="Z739" s="294"/>
      <c r="AA739" s="294"/>
      <c r="AB739" s="294"/>
    </row>
    <row r="740">
      <c r="A740" s="294"/>
      <c r="B740" s="295"/>
      <c r="C740" s="296"/>
      <c r="D740" s="295"/>
      <c r="E740" s="295"/>
      <c r="F740" s="295"/>
      <c r="G740" s="295"/>
      <c r="H740" s="295"/>
      <c r="I740" s="294"/>
      <c r="J740" s="294"/>
      <c r="K740" s="294"/>
      <c r="L740" s="294"/>
      <c r="M740" s="294"/>
      <c r="N740" s="294"/>
      <c r="O740" s="294"/>
      <c r="P740" s="294"/>
      <c r="Q740" s="294"/>
      <c r="R740" s="294"/>
      <c r="S740" s="294"/>
      <c r="T740" s="294"/>
      <c r="U740" s="294"/>
      <c r="V740" s="294"/>
      <c r="W740" s="294"/>
      <c r="X740" s="294"/>
      <c r="Y740" s="294"/>
      <c r="Z740" s="294"/>
      <c r="AA740" s="294"/>
      <c r="AB740" s="294"/>
    </row>
    <row r="741">
      <c r="A741" s="294"/>
      <c r="B741" s="295"/>
      <c r="C741" s="296"/>
      <c r="D741" s="295"/>
      <c r="E741" s="295"/>
      <c r="F741" s="295"/>
      <c r="G741" s="295"/>
      <c r="H741" s="295"/>
      <c r="I741" s="294"/>
      <c r="J741" s="294"/>
      <c r="K741" s="294"/>
      <c r="L741" s="294"/>
      <c r="M741" s="294"/>
      <c r="N741" s="294"/>
      <c r="O741" s="294"/>
      <c r="P741" s="294"/>
      <c r="Q741" s="294"/>
      <c r="R741" s="294"/>
      <c r="S741" s="294"/>
      <c r="T741" s="294"/>
      <c r="U741" s="294"/>
      <c r="V741" s="294"/>
      <c r="W741" s="294"/>
      <c r="X741" s="294"/>
      <c r="Y741" s="294"/>
      <c r="Z741" s="294"/>
      <c r="AA741" s="294"/>
      <c r="AB741" s="294"/>
    </row>
    <row r="742">
      <c r="A742" s="294"/>
      <c r="B742" s="295"/>
      <c r="C742" s="296"/>
      <c r="D742" s="295"/>
      <c r="E742" s="295"/>
      <c r="F742" s="295"/>
      <c r="G742" s="295"/>
      <c r="H742" s="295"/>
      <c r="I742" s="294"/>
      <c r="J742" s="294"/>
      <c r="K742" s="294"/>
      <c r="L742" s="294"/>
      <c r="M742" s="294"/>
      <c r="N742" s="294"/>
      <c r="O742" s="294"/>
      <c r="P742" s="294"/>
      <c r="Q742" s="294"/>
      <c r="R742" s="294"/>
      <c r="S742" s="294"/>
      <c r="T742" s="294"/>
      <c r="U742" s="294"/>
      <c r="V742" s="294"/>
      <c r="W742" s="294"/>
      <c r="X742" s="294"/>
      <c r="Y742" s="294"/>
      <c r="Z742" s="294"/>
      <c r="AA742" s="294"/>
      <c r="AB742" s="294"/>
    </row>
    <row r="743">
      <c r="A743" s="294"/>
      <c r="B743" s="295"/>
      <c r="C743" s="296"/>
      <c r="D743" s="295"/>
      <c r="E743" s="295"/>
      <c r="F743" s="295"/>
      <c r="G743" s="295"/>
      <c r="H743" s="295"/>
      <c r="I743" s="294"/>
      <c r="J743" s="294"/>
      <c r="K743" s="294"/>
      <c r="L743" s="294"/>
      <c r="M743" s="294"/>
      <c r="N743" s="294"/>
      <c r="O743" s="294"/>
      <c r="P743" s="294"/>
      <c r="Q743" s="294"/>
      <c r="R743" s="294"/>
      <c r="S743" s="294"/>
      <c r="T743" s="294"/>
      <c r="U743" s="294"/>
      <c r="V743" s="294"/>
      <c r="W743" s="294"/>
      <c r="X743" s="294"/>
      <c r="Y743" s="294"/>
      <c r="Z743" s="294"/>
      <c r="AA743" s="294"/>
      <c r="AB743" s="294"/>
    </row>
    <row r="744">
      <c r="A744" s="294"/>
      <c r="B744" s="295"/>
      <c r="C744" s="296"/>
      <c r="D744" s="295"/>
      <c r="E744" s="295"/>
      <c r="F744" s="295"/>
      <c r="G744" s="295"/>
      <c r="H744" s="295"/>
      <c r="I744" s="294"/>
      <c r="J744" s="294"/>
      <c r="K744" s="294"/>
      <c r="L744" s="294"/>
      <c r="M744" s="294"/>
      <c r="N744" s="294"/>
      <c r="O744" s="294"/>
      <c r="P744" s="294"/>
      <c r="Q744" s="294"/>
      <c r="R744" s="294"/>
      <c r="S744" s="294"/>
      <c r="T744" s="294"/>
      <c r="U744" s="294"/>
      <c r="V744" s="294"/>
      <c r="W744" s="294"/>
      <c r="X744" s="294"/>
      <c r="Y744" s="294"/>
      <c r="Z744" s="294"/>
      <c r="AA744" s="294"/>
      <c r="AB744" s="294"/>
    </row>
    <row r="745">
      <c r="A745" s="294"/>
      <c r="B745" s="295"/>
      <c r="C745" s="296"/>
      <c r="D745" s="295"/>
      <c r="E745" s="295"/>
      <c r="F745" s="295"/>
      <c r="G745" s="295"/>
      <c r="H745" s="295"/>
      <c r="I745" s="294"/>
      <c r="J745" s="294"/>
      <c r="K745" s="294"/>
      <c r="L745" s="294"/>
      <c r="M745" s="294"/>
      <c r="N745" s="294"/>
      <c r="O745" s="294"/>
      <c r="P745" s="294"/>
      <c r="Q745" s="294"/>
      <c r="R745" s="294"/>
      <c r="S745" s="294"/>
      <c r="T745" s="294"/>
      <c r="U745" s="294"/>
      <c r="V745" s="294"/>
      <c r="W745" s="294"/>
      <c r="X745" s="294"/>
      <c r="Y745" s="294"/>
      <c r="Z745" s="294"/>
      <c r="AA745" s="294"/>
      <c r="AB745" s="294"/>
    </row>
    <row r="746">
      <c r="A746" s="294"/>
      <c r="B746" s="295"/>
      <c r="C746" s="296"/>
      <c r="D746" s="295"/>
      <c r="E746" s="295"/>
      <c r="F746" s="295"/>
      <c r="G746" s="295"/>
      <c r="H746" s="295"/>
      <c r="I746" s="294"/>
      <c r="J746" s="294"/>
      <c r="K746" s="294"/>
      <c r="L746" s="294"/>
      <c r="M746" s="294"/>
      <c r="N746" s="294"/>
      <c r="O746" s="294"/>
      <c r="P746" s="294"/>
      <c r="Q746" s="294"/>
      <c r="R746" s="294"/>
      <c r="S746" s="294"/>
      <c r="T746" s="294"/>
      <c r="U746" s="294"/>
      <c r="V746" s="294"/>
      <c r="W746" s="294"/>
      <c r="X746" s="294"/>
      <c r="Y746" s="294"/>
      <c r="Z746" s="294"/>
      <c r="AA746" s="294"/>
      <c r="AB746" s="294"/>
    </row>
    <row r="747">
      <c r="A747" s="294"/>
      <c r="B747" s="295"/>
      <c r="C747" s="296"/>
      <c r="D747" s="295"/>
      <c r="E747" s="295"/>
      <c r="F747" s="295"/>
      <c r="G747" s="295"/>
      <c r="H747" s="295"/>
      <c r="I747" s="294"/>
      <c r="J747" s="294"/>
      <c r="K747" s="294"/>
      <c r="L747" s="294"/>
      <c r="M747" s="294"/>
      <c r="N747" s="294"/>
      <c r="O747" s="294"/>
      <c r="P747" s="294"/>
      <c r="Q747" s="294"/>
      <c r="R747" s="294"/>
      <c r="S747" s="294"/>
      <c r="T747" s="294"/>
      <c r="U747" s="294"/>
      <c r="V747" s="294"/>
      <c r="W747" s="294"/>
      <c r="X747" s="294"/>
      <c r="Y747" s="294"/>
      <c r="Z747" s="294"/>
      <c r="AA747" s="294"/>
      <c r="AB747" s="294"/>
    </row>
    <row r="748">
      <c r="A748" s="294"/>
      <c r="B748" s="295"/>
      <c r="C748" s="296"/>
      <c r="D748" s="295"/>
      <c r="E748" s="295"/>
      <c r="F748" s="295"/>
      <c r="G748" s="295"/>
      <c r="H748" s="295"/>
      <c r="I748" s="294"/>
      <c r="J748" s="294"/>
      <c r="K748" s="294"/>
      <c r="L748" s="294"/>
      <c r="M748" s="294"/>
      <c r="N748" s="294"/>
      <c r="O748" s="294"/>
      <c r="P748" s="294"/>
      <c r="Q748" s="294"/>
      <c r="R748" s="294"/>
      <c r="S748" s="294"/>
      <c r="T748" s="294"/>
      <c r="U748" s="294"/>
      <c r="V748" s="294"/>
      <c r="W748" s="294"/>
      <c r="X748" s="294"/>
      <c r="Y748" s="294"/>
      <c r="Z748" s="294"/>
      <c r="AA748" s="294"/>
      <c r="AB748" s="294"/>
    </row>
    <row r="749">
      <c r="A749" s="294"/>
      <c r="B749" s="295"/>
      <c r="C749" s="296"/>
      <c r="D749" s="295"/>
      <c r="E749" s="295"/>
      <c r="F749" s="295"/>
      <c r="G749" s="295"/>
      <c r="H749" s="295"/>
      <c r="I749" s="294"/>
      <c r="J749" s="294"/>
      <c r="K749" s="294"/>
      <c r="L749" s="294"/>
      <c r="M749" s="294"/>
      <c r="N749" s="294"/>
      <c r="O749" s="294"/>
      <c r="P749" s="294"/>
      <c r="Q749" s="294"/>
      <c r="R749" s="294"/>
      <c r="S749" s="294"/>
      <c r="T749" s="294"/>
      <c r="U749" s="294"/>
      <c r="V749" s="294"/>
      <c r="W749" s="294"/>
      <c r="X749" s="294"/>
      <c r="Y749" s="294"/>
      <c r="Z749" s="294"/>
      <c r="AA749" s="294"/>
      <c r="AB749" s="294"/>
    </row>
    <row r="750">
      <c r="A750" s="294"/>
      <c r="B750" s="295"/>
      <c r="C750" s="296"/>
      <c r="D750" s="295"/>
      <c r="E750" s="295"/>
      <c r="F750" s="295"/>
      <c r="G750" s="295"/>
      <c r="H750" s="295"/>
      <c r="I750" s="294"/>
      <c r="J750" s="294"/>
      <c r="K750" s="294"/>
      <c r="L750" s="294"/>
      <c r="M750" s="294"/>
      <c r="N750" s="294"/>
      <c r="O750" s="294"/>
      <c r="P750" s="294"/>
      <c r="Q750" s="294"/>
      <c r="R750" s="294"/>
      <c r="S750" s="294"/>
      <c r="T750" s="294"/>
      <c r="U750" s="294"/>
      <c r="V750" s="294"/>
      <c r="W750" s="294"/>
      <c r="X750" s="294"/>
      <c r="Y750" s="294"/>
      <c r="Z750" s="294"/>
      <c r="AA750" s="294"/>
      <c r="AB750" s="294"/>
    </row>
    <row r="751">
      <c r="A751" s="294"/>
      <c r="B751" s="295"/>
      <c r="C751" s="296"/>
      <c r="D751" s="295"/>
      <c r="E751" s="295"/>
      <c r="F751" s="295"/>
      <c r="G751" s="295"/>
      <c r="H751" s="295"/>
      <c r="I751" s="294"/>
      <c r="J751" s="294"/>
      <c r="K751" s="294"/>
      <c r="L751" s="294"/>
      <c r="M751" s="294"/>
      <c r="N751" s="294"/>
      <c r="O751" s="294"/>
      <c r="P751" s="294"/>
      <c r="Q751" s="294"/>
      <c r="R751" s="294"/>
      <c r="S751" s="294"/>
      <c r="T751" s="294"/>
      <c r="U751" s="294"/>
      <c r="V751" s="294"/>
      <c r="W751" s="294"/>
      <c r="X751" s="294"/>
      <c r="Y751" s="294"/>
      <c r="Z751" s="294"/>
      <c r="AA751" s="294"/>
      <c r="AB751" s="294"/>
    </row>
    <row r="752">
      <c r="A752" s="294"/>
      <c r="B752" s="295"/>
      <c r="C752" s="296"/>
      <c r="D752" s="295"/>
      <c r="E752" s="295"/>
      <c r="F752" s="295"/>
      <c r="G752" s="295"/>
      <c r="H752" s="295"/>
      <c r="I752" s="294"/>
      <c r="J752" s="294"/>
      <c r="K752" s="294"/>
      <c r="L752" s="294"/>
      <c r="M752" s="294"/>
      <c r="N752" s="294"/>
      <c r="O752" s="294"/>
      <c r="P752" s="294"/>
      <c r="Q752" s="294"/>
      <c r="R752" s="294"/>
      <c r="S752" s="294"/>
      <c r="T752" s="294"/>
      <c r="U752" s="294"/>
      <c r="V752" s="294"/>
      <c r="W752" s="294"/>
      <c r="X752" s="294"/>
      <c r="Y752" s="294"/>
      <c r="Z752" s="294"/>
      <c r="AA752" s="294"/>
      <c r="AB752" s="294"/>
    </row>
    <row r="753">
      <c r="A753" s="294"/>
      <c r="B753" s="295"/>
      <c r="C753" s="296"/>
      <c r="D753" s="295"/>
      <c r="E753" s="295"/>
      <c r="F753" s="295"/>
      <c r="G753" s="295"/>
      <c r="H753" s="295"/>
      <c r="I753" s="294"/>
      <c r="J753" s="294"/>
      <c r="K753" s="294"/>
      <c r="L753" s="294"/>
      <c r="M753" s="294"/>
      <c r="N753" s="294"/>
      <c r="O753" s="294"/>
      <c r="P753" s="294"/>
      <c r="Q753" s="294"/>
      <c r="R753" s="294"/>
      <c r="S753" s="294"/>
      <c r="T753" s="294"/>
      <c r="U753" s="294"/>
      <c r="V753" s="294"/>
      <c r="W753" s="294"/>
      <c r="X753" s="294"/>
      <c r="Y753" s="294"/>
      <c r="Z753" s="294"/>
      <c r="AA753" s="294"/>
      <c r="AB753" s="294"/>
    </row>
    <row r="754">
      <c r="A754" s="294"/>
      <c r="B754" s="295"/>
      <c r="C754" s="296"/>
      <c r="D754" s="295"/>
      <c r="E754" s="295"/>
      <c r="F754" s="295"/>
      <c r="G754" s="295"/>
      <c r="H754" s="295"/>
      <c r="I754" s="294"/>
      <c r="J754" s="294"/>
      <c r="K754" s="294"/>
      <c r="L754" s="294"/>
      <c r="M754" s="294"/>
      <c r="N754" s="294"/>
      <c r="O754" s="294"/>
      <c r="P754" s="294"/>
      <c r="Q754" s="294"/>
      <c r="R754" s="294"/>
      <c r="S754" s="294"/>
      <c r="T754" s="294"/>
      <c r="U754" s="294"/>
      <c r="V754" s="294"/>
      <c r="W754" s="294"/>
      <c r="X754" s="294"/>
      <c r="Y754" s="294"/>
      <c r="Z754" s="294"/>
      <c r="AA754" s="294"/>
      <c r="AB754" s="294"/>
    </row>
    <row r="755">
      <c r="A755" s="294"/>
      <c r="B755" s="295"/>
      <c r="C755" s="296"/>
      <c r="D755" s="295"/>
      <c r="E755" s="295"/>
      <c r="F755" s="295"/>
      <c r="G755" s="295"/>
      <c r="H755" s="295"/>
      <c r="I755" s="294"/>
      <c r="J755" s="294"/>
      <c r="K755" s="294"/>
      <c r="L755" s="294"/>
      <c r="M755" s="294"/>
      <c r="N755" s="294"/>
      <c r="O755" s="294"/>
      <c r="P755" s="294"/>
      <c r="Q755" s="294"/>
      <c r="R755" s="294"/>
      <c r="S755" s="294"/>
      <c r="T755" s="294"/>
      <c r="U755" s="294"/>
      <c r="V755" s="294"/>
      <c r="W755" s="294"/>
      <c r="X755" s="294"/>
      <c r="Y755" s="294"/>
      <c r="Z755" s="294"/>
      <c r="AA755" s="294"/>
      <c r="AB755" s="294"/>
    </row>
    <row r="756">
      <c r="A756" s="294"/>
      <c r="B756" s="295"/>
      <c r="C756" s="296"/>
      <c r="D756" s="295"/>
      <c r="E756" s="295"/>
      <c r="F756" s="295"/>
      <c r="G756" s="295"/>
      <c r="H756" s="295"/>
      <c r="I756" s="294"/>
      <c r="J756" s="294"/>
      <c r="K756" s="294"/>
      <c r="L756" s="294"/>
      <c r="M756" s="294"/>
      <c r="N756" s="294"/>
      <c r="O756" s="294"/>
      <c r="P756" s="294"/>
      <c r="Q756" s="294"/>
      <c r="R756" s="294"/>
      <c r="S756" s="294"/>
      <c r="T756" s="294"/>
      <c r="U756" s="294"/>
      <c r="V756" s="294"/>
      <c r="W756" s="294"/>
      <c r="X756" s="294"/>
      <c r="Y756" s="294"/>
      <c r="Z756" s="294"/>
      <c r="AA756" s="294"/>
      <c r="AB756" s="294"/>
    </row>
    <row r="757">
      <c r="A757" s="294"/>
      <c r="B757" s="295"/>
      <c r="C757" s="296"/>
      <c r="D757" s="295"/>
      <c r="E757" s="295"/>
      <c r="F757" s="295"/>
      <c r="G757" s="295"/>
      <c r="H757" s="295"/>
      <c r="I757" s="294"/>
      <c r="J757" s="294"/>
      <c r="K757" s="294"/>
      <c r="L757" s="294"/>
      <c r="M757" s="294"/>
      <c r="N757" s="294"/>
      <c r="O757" s="294"/>
      <c r="P757" s="294"/>
      <c r="Q757" s="294"/>
      <c r="R757" s="294"/>
      <c r="S757" s="294"/>
      <c r="T757" s="294"/>
      <c r="U757" s="294"/>
      <c r="V757" s="294"/>
      <c r="W757" s="294"/>
      <c r="X757" s="294"/>
      <c r="Y757" s="294"/>
      <c r="Z757" s="294"/>
      <c r="AA757" s="294"/>
      <c r="AB757" s="294"/>
    </row>
    <row r="758">
      <c r="A758" s="294"/>
      <c r="B758" s="295"/>
      <c r="C758" s="296"/>
      <c r="D758" s="295"/>
      <c r="E758" s="295"/>
      <c r="F758" s="295"/>
      <c r="G758" s="295"/>
      <c r="H758" s="295"/>
      <c r="I758" s="294"/>
      <c r="J758" s="294"/>
      <c r="K758" s="294"/>
      <c r="L758" s="294"/>
      <c r="M758" s="294"/>
      <c r="N758" s="294"/>
      <c r="O758" s="294"/>
      <c r="P758" s="294"/>
      <c r="Q758" s="294"/>
      <c r="R758" s="294"/>
      <c r="S758" s="294"/>
      <c r="T758" s="294"/>
      <c r="U758" s="294"/>
      <c r="V758" s="294"/>
      <c r="W758" s="294"/>
      <c r="X758" s="294"/>
      <c r="Y758" s="294"/>
      <c r="Z758" s="294"/>
      <c r="AA758" s="294"/>
      <c r="AB758" s="294"/>
    </row>
    <row r="759">
      <c r="A759" s="294"/>
      <c r="B759" s="295"/>
      <c r="C759" s="296"/>
      <c r="D759" s="295"/>
      <c r="E759" s="295"/>
      <c r="F759" s="295"/>
      <c r="G759" s="295"/>
      <c r="H759" s="295"/>
      <c r="I759" s="294"/>
      <c r="J759" s="294"/>
      <c r="K759" s="294"/>
      <c r="L759" s="294"/>
      <c r="M759" s="294"/>
      <c r="N759" s="294"/>
      <c r="O759" s="294"/>
      <c r="P759" s="294"/>
      <c r="Q759" s="294"/>
      <c r="R759" s="294"/>
      <c r="S759" s="294"/>
      <c r="T759" s="294"/>
      <c r="U759" s="294"/>
      <c r="V759" s="294"/>
      <c r="W759" s="294"/>
      <c r="X759" s="294"/>
      <c r="Y759" s="294"/>
      <c r="Z759" s="294"/>
      <c r="AA759" s="294"/>
      <c r="AB759" s="294"/>
    </row>
    <row r="760">
      <c r="A760" s="294"/>
      <c r="B760" s="295"/>
      <c r="C760" s="296"/>
      <c r="D760" s="295"/>
      <c r="E760" s="295"/>
      <c r="F760" s="295"/>
      <c r="G760" s="295"/>
      <c r="H760" s="295"/>
      <c r="I760" s="294"/>
      <c r="J760" s="294"/>
      <c r="K760" s="294"/>
      <c r="L760" s="294"/>
      <c r="M760" s="294"/>
      <c r="N760" s="294"/>
      <c r="O760" s="294"/>
      <c r="P760" s="294"/>
      <c r="Q760" s="294"/>
      <c r="R760" s="294"/>
      <c r="S760" s="294"/>
      <c r="T760" s="294"/>
      <c r="U760" s="294"/>
      <c r="V760" s="294"/>
      <c r="W760" s="294"/>
      <c r="X760" s="294"/>
      <c r="Y760" s="294"/>
      <c r="Z760" s="294"/>
      <c r="AA760" s="294"/>
      <c r="AB760" s="294"/>
    </row>
    <row r="761">
      <c r="A761" s="294"/>
      <c r="B761" s="295"/>
      <c r="C761" s="296"/>
      <c r="D761" s="295"/>
      <c r="E761" s="295"/>
      <c r="F761" s="295"/>
      <c r="G761" s="295"/>
      <c r="H761" s="295"/>
      <c r="I761" s="294"/>
      <c r="J761" s="294"/>
      <c r="K761" s="294"/>
      <c r="L761" s="294"/>
      <c r="M761" s="294"/>
      <c r="N761" s="294"/>
      <c r="O761" s="294"/>
      <c r="P761" s="294"/>
      <c r="Q761" s="294"/>
      <c r="R761" s="294"/>
      <c r="S761" s="294"/>
      <c r="T761" s="294"/>
      <c r="U761" s="294"/>
      <c r="V761" s="294"/>
      <c r="W761" s="294"/>
      <c r="X761" s="294"/>
      <c r="Y761" s="294"/>
      <c r="Z761" s="294"/>
      <c r="AA761" s="294"/>
      <c r="AB761" s="294"/>
    </row>
    <row r="762">
      <c r="A762" s="294"/>
      <c r="B762" s="295"/>
      <c r="C762" s="296"/>
      <c r="D762" s="295"/>
      <c r="E762" s="295"/>
      <c r="F762" s="295"/>
      <c r="G762" s="295"/>
      <c r="H762" s="295"/>
      <c r="I762" s="294"/>
      <c r="J762" s="294"/>
      <c r="K762" s="294"/>
      <c r="L762" s="294"/>
      <c r="M762" s="294"/>
      <c r="N762" s="294"/>
      <c r="O762" s="294"/>
      <c r="P762" s="294"/>
      <c r="Q762" s="294"/>
      <c r="R762" s="294"/>
      <c r="S762" s="294"/>
      <c r="T762" s="294"/>
      <c r="U762" s="294"/>
      <c r="V762" s="294"/>
      <c r="W762" s="294"/>
      <c r="X762" s="294"/>
      <c r="Y762" s="294"/>
      <c r="Z762" s="294"/>
      <c r="AA762" s="294"/>
      <c r="AB762" s="294"/>
    </row>
    <row r="763">
      <c r="A763" s="294"/>
      <c r="B763" s="295"/>
      <c r="C763" s="296"/>
      <c r="D763" s="295"/>
      <c r="E763" s="295"/>
      <c r="F763" s="295"/>
      <c r="G763" s="295"/>
      <c r="H763" s="295"/>
      <c r="I763" s="294"/>
      <c r="J763" s="294"/>
      <c r="K763" s="294"/>
      <c r="L763" s="294"/>
      <c r="M763" s="294"/>
      <c r="N763" s="294"/>
      <c r="O763" s="294"/>
      <c r="P763" s="294"/>
      <c r="Q763" s="294"/>
      <c r="R763" s="294"/>
      <c r="S763" s="294"/>
      <c r="T763" s="294"/>
      <c r="U763" s="294"/>
      <c r="V763" s="294"/>
      <c r="W763" s="294"/>
      <c r="X763" s="294"/>
      <c r="Y763" s="294"/>
      <c r="Z763" s="294"/>
      <c r="AA763" s="294"/>
      <c r="AB763" s="294"/>
    </row>
    <row r="764">
      <c r="A764" s="294"/>
      <c r="B764" s="295"/>
      <c r="C764" s="296"/>
      <c r="D764" s="295"/>
      <c r="E764" s="295"/>
      <c r="F764" s="295"/>
      <c r="G764" s="295"/>
      <c r="H764" s="295"/>
      <c r="I764" s="294"/>
      <c r="J764" s="294"/>
      <c r="K764" s="294"/>
      <c r="L764" s="294"/>
      <c r="M764" s="294"/>
      <c r="N764" s="294"/>
      <c r="O764" s="294"/>
      <c r="P764" s="294"/>
      <c r="Q764" s="294"/>
      <c r="R764" s="294"/>
      <c r="S764" s="294"/>
      <c r="T764" s="294"/>
      <c r="U764" s="294"/>
      <c r="V764" s="294"/>
      <c r="W764" s="294"/>
      <c r="X764" s="294"/>
      <c r="Y764" s="294"/>
      <c r="Z764" s="294"/>
      <c r="AA764" s="294"/>
      <c r="AB764" s="294"/>
    </row>
    <row r="765">
      <c r="A765" s="294"/>
      <c r="B765" s="295"/>
      <c r="C765" s="296"/>
      <c r="D765" s="295"/>
      <c r="E765" s="295"/>
      <c r="F765" s="295"/>
      <c r="G765" s="295"/>
      <c r="H765" s="295"/>
      <c r="I765" s="294"/>
      <c r="J765" s="294"/>
      <c r="K765" s="294"/>
      <c r="L765" s="294"/>
      <c r="M765" s="294"/>
      <c r="N765" s="294"/>
      <c r="O765" s="294"/>
      <c r="P765" s="294"/>
      <c r="Q765" s="294"/>
      <c r="R765" s="294"/>
      <c r="S765" s="294"/>
      <c r="T765" s="294"/>
      <c r="U765" s="294"/>
      <c r="V765" s="294"/>
      <c r="W765" s="294"/>
      <c r="X765" s="294"/>
      <c r="Y765" s="294"/>
      <c r="Z765" s="294"/>
      <c r="AA765" s="294"/>
      <c r="AB765" s="294"/>
    </row>
    <row r="766">
      <c r="A766" s="294"/>
      <c r="B766" s="295"/>
      <c r="C766" s="296"/>
      <c r="D766" s="295"/>
      <c r="E766" s="295"/>
      <c r="F766" s="295"/>
      <c r="G766" s="295"/>
      <c r="H766" s="295"/>
      <c r="I766" s="294"/>
      <c r="J766" s="294"/>
      <c r="K766" s="294"/>
      <c r="L766" s="294"/>
      <c r="M766" s="294"/>
      <c r="N766" s="294"/>
      <c r="O766" s="294"/>
      <c r="P766" s="294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  <c r="AA766" s="294"/>
      <c r="AB766" s="294"/>
    </row>
    <row r="767">
      <c r="A767" s="294"/>
      <c r="B767" s="295"/>
      <c r="C767" s="296"/>
      <c r="D767" s="295"/>
      <c r="E767" s="295"/>
      <c r="F767" s="295"/>
      <c r="G767" s="295"/>
      <c r="H767" s="295"/>
      <c r="I767" s="294"/>
      <c r="J767" s="294"/>
      <c r="K767" s="294"/>
      <c r="L767" s="294"/>
      <c r="M767" s="294"/>
      <c r="N767" s="294"/>
      <c r="O767" s="294"/>
      <c r="P767" s="294"/>
      <c r="Q767" s="294"/>
      <c r="R767" s="294"/>
      <c r="S767" s="294"/>
      <c r="T767" s="294"/>
      <c r="U767" s="294"/>
      <c r="V767" s="294"/>
      <c r="W767" s="294"/>
      <c r="X767" s="294"/>
      <c r="Y767" s="294"/>
      <c r="Z767" s="294"/>
      <c r="AA767" s="294"/>
      <c r="AB767" s="294"/>
    </row>
    <row r="768">
      <c r="A768" s="294"/>
      <c r="B768" s="295"/>
      <c r="C768" s="296"/>
      <c r="D768" s="295"/>
      <c r="E768" s="295"/>
      <c r="F768" s="295"/>
      <c r="G768" s="295"/>
      <c r="H768" s="295"/>
      <c r="I768" s="294"/>
      <c r="J768" s="294"/>
      <c r="K768" s="294"/>
      <c r="L768" s="294"/>
      <c r="M768" s="294"/>
      <c r="N768" s="294"/>
      <c r="O768" s="294"/>
      <c r="P768" s="294"/>
      <c r="Q768" s="294"/>
      <c r="R768" s="294"/>
      <c r="S768" s="294"/>
      <c r="T768" s="294"/>
      <c r="U768" s="294"/>
      <c r="V768" s="294"/>
      <c r="W768" s="294"/>
      <c r="X768" s="294"/>
      <c r="Y768" s="294"/>
      <c r="Z768" s="294"/>
      <c r="AA768" s="294"/>
      <c r="AB768" s="294"/>
    </row>
    <row r="769">
      <c r="A769" s="294"/>
      <c r="B769" s="295"/>
      <c r="C769" s="296"/>
      <c r="D769" s="295"/>
      <c r="E769" s="295"/>
      <c r="F769" s="295"/>
      <c r="G769" s="295"/>
      <c r="H769" s="295"/>
      <c r="I769" s="294"/>
      <c r="J769" s="294"/>
      <c r="K769" s="294"/>
      <c r="L769" s="294"/>
      <c r="M769" s="294"/>
      <c r="N769" s="294"/>
      <c r="O769" s="294"/>
      <c r="P769" s="294"/>
      <c r="Q769" s="294"/>
      <c r="R769" s="294"/>
      <c r="S769" s="294"/>
      <c r="T769" s="294"/>
      <c r="U769" s="294"/>
      <c r="V769" s="294"/>
      <c r="W769" s="294"/>
      <c r="X769" s="294"/>
      <c r="Y769" s="294"/>
      <c r="Z769" s="294"/>
      <c r="AA769" s="294"/>
      <c r="AB769" s="294"/>
    </row>
    <row r="770">
      <c r="A770" s="294"/>
      <c r="B770" s="295"/>
      <c r="C770" s="296"/>
      <c r="D770" s="295"/>
      <c r="E770" s="295"/>
      <c r="F770" s="295"/>
      <c r="G770" s="295"/>
      <c r="H770" s="295"/>
      <c r="I770" s="294"/>
      <c r="J770" s="294"/>
      <c r="K770" s="294"/>
      <c r="L770" s="294"/>
      <c r="M770" s="294"/>
      <c r="N770" s="294"/>
      <c r="O770" s="294"/>
      <c r="P770" s="294"/>
      <c r="Q770" s="294"/>
      <c r="R770" s="294"/>
      <c r="S770" s="294"/>
      <c r="T770" s="294"/>
      <c r="U770" s="294"/>
      <c r="V770" s="294"/>
      <c r="W770" s="294"/>
      <c r="X770" s="294"/>
      <c r="Y770" s="294"/>
      <c r="Z770" s="294"/>
      <c r="AA770" s="294"/>
      <c r="AB770" s="294"/>
    </row>
    <row r="771">
      <c r="A771" s="294"/>
      <c r="B771" s="295"/>
      <c r="C771" s="296"/>
      <c r="D771" s="295"/>
      <c r="E771" s="295"/>
      <c r="F771" s="295"/>
      <c r="G771" s="295"/>
      <c r="H771" s="295"/>
      <c r="I771" s="294"/>
      <c r="J771" s="294"/>
      <c r="K771" s="294"/>
      <c r="L771" s="294"/>
      <c r="M771" s="294"/>
      <c r="N771" s="294"/>
      <c r="O771" s="294"/>
      <c r="P771" s="294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  <c r="AA771" s="294"/>
      <c r="AB771" s="294"/>
    </row>
    <row r="772">
      <c r="A772" s="294"/>
      <c r="B772" s="295"/>
      <c r="C772" s="296"/>
      <c r="D772" s="295"/>
      <c r="E772" s="295"/>
      <c r="F772" s="295"/>
      <c r="G772" s="295"/>
      <c r="H772" s="295"/>
      <c r="I772" s="294"/>
      <c r="J772" s="294"/>
      <c r="K772" s="294"/>
      <c r="L772" s="294"/>
      <c r="M772" s="294"/>
      <c r="N772" s="294"/>
      <c r="O772" s="294"/>
      <c r="P772" s="294"/>
      <c r="Q772" s="294"/>
      <c r="R772" s="294"/>
      <c r="S772" s="294"/>
      <c r="T772" s="294"/>
      <c r="U772" s="294"/>
      <c r="V772" s="294"/>
      <c r="W772" s="294"/>
      <c r="X772" s="294"/>
      <c r="Y772" s="294"/>
      <c r="Z772" s="294"/>
      <c r="AA772" s="294"/>
      <c r="AB772" s="294"/>
    </row>
    <row r="773">
      <c r="A773" s="294"/>
      <c r="B773" s="295"/>
      <c r="C773" s="296"/>
      <c r="D773" s="295"/>
      <c r="E773" s="295"/>
      <c r="F773" s="295"/>
      <c r="G773" s="295"/>
      <c r="H773" s="295"/>
      <c r="I773" s="294"/>
      <c r="J773" s="294"/>
      <c r="K773" s="294"/>
      <c r="L773" s="294"/>
      <c r="M773" s="294"/>
      <c r="N773" s="294"/>
      <c r="O773" s="294"/>
      <c r="P773" s="294"/>
      <c r="Q773" s="294"/>
      <c r="R773" s="294"/>
      <c r="S773" s="294"/>
      <c r="T773" s="294"/>
      <c r="U773" s="294"/>
      <c r="V773" s="294"/>
      <c r="W773" s="294"/>
      <c r="X773" s="294"/>
      <c r="Y773" s="294"/>
      <c r="Z773" s="294"/>
      <c r="AA773" s="294"/>
      <c r="AB773" s="294"/>
    </row>
    <row r="774">
      <c r="A774" s="294"/>
      <c r="B774" s="295"/>
      <c r="C774" s="296"/>
      <c r="D774" s="295"/>
      <c r="E774" s="295"/>
      <c r="F774" s="295"/>
      <c r="G774" s="295"/>
      <c r="H774" s="295"/>
      <c r="I774" s="294"/>
      <c r="J774" s="294"/>
      <c r="K774" s="294"/>
      <c r="L774" s="294"/>
      <c r="M774" s="294"/>
      <c r="N774" s="294"/>
      <c r="O774" s="294"/>
      <c r="P774" s="294"/>
      <c r="Q774" s="294"/>
      <c r="R774" s="294"/>
      <c r="S774" s="294"/>
      <c r="T774" s="294"/>
      <c r="U774" s="294"/>
      <c r="V774" s="294"/>
      <c r="W774" s="294"/>
      <c r="X774" s="294"/>
      <c r="Y774" s="294"/>
      <c r="Z774" s="294"/>
      <c r="AA774" s="294"/>
      <c r="AB774" s="294"/>
    </row>
    <row r="775">
      <c r="A775" s="294"/>
      <c r="B775" s="295"/>
      <c r="C775" s="296"/>
      <c r="D775" s="295"/>
      <c r="E775" s="295"/>
      <c r="F775" s="295"/>
      <c r="G775" s="295"/>
      <c r="H775" s="295"/>
      <c r="I775" s="294"/>
      <c r="J775" s="294"/>
      <c r="K775" s="294"/>
      <c r="L775" s="294"/>
      <c r="M775" s="294"/>
      <c r="N775" s="294"/>
      <c r="O775" s="294"/>
      <c r="P775" s="294"/>
      <c r="Q775" s="294"/>
      <c r="R775" s="294"/>
      <c r="S775" s="294"/>
      <c r="T775" s="294"/>
      <c r="U775" s="294"/>
      <c r="V775" s="294"/>
      <c r="W775" s="294"/>
      <c r="X775" s="294"/>
      <c r="Y775" s="294"/>
      <c r="Z775" s="294"/>
      <c r="AA775" s="294"/>
      <c r="AB775" s="294"/>
    </row>
    <row r="776">
      <c r="A776" s="294"/>
      <c r="B776" s="295"/>
      <c r="C776" s="296"/>
      <c r="D776" s="295"/>
      <c r="E776" s="295"/>
      <c r="F776" s="295"/>
      <c r="G776" s="295"/>
      <c r="H776" s="295"/>
      <c r="I776" s="294"/>
      <c r="J776" s="294"/>
      <c r="K776" s="294"/>
      <c r="L776" s="294"/>
      <c r="M776" s="294"/>
      <c r="N776" s="294"/>
      <c r="O776" s="294"/>
      <c r="P776" s="294"/>
      <c r="Q776" s="294"/>
      <c r="R776" s="294"/>
      <c r="S776" s="294"/>
      <c r="T776" s="294"/>
      <c r="U776" s="294"/>
      <c r="V776" s="294"/>
      <c r="W776" s="294"/>
      <c r="X776" s="294"/>
      <c r="Y776" s="294"/>
      <c r="Z776" s="294"/>
      <c r="AA776" s="294"/>
      <c r="AB776" s="294"/>
    </row>
    <row r="777">
      <c r="A777" s="294"/>
      <c r="B777" s="295"/>
      <c r="C777" s="296"/>
      <c r="D777" s="295"/>
      <c r="E777" s="295"/>
      <c r="F777" s="295"/>
      <c r="G777" s="295"/>
      <c r="H777" s="295"/>
      <c r="I777" s="294"/>
      <c r="J777" s="294"/>
      <c r="K777" s="294"/>
      <c r="L777" s="294"/>
      <c r="M777" s="294"/>
      <c r="N777" s="294"/>
      <c r="O777" s="294"/>
      <c r="P777" s="294"/>
      <c r="Q777" s="294"/>
      <c r="R777" s="294"/>
      <c r="S777" s="294"/>
      <c r="T777" s="294"/>
      <c r="U777" s="294"/>
      <c r="V777" s="294"/>
      <c r="W777" s="294"/>
      <c r="X777" s="294"/>
      <c r="Y777" s="294"/>
      <c r="Z777" s="294"/>
      <c r="AA777" s="294"/>
      <c r="AB777" s="294"/>
    </row>
    <row r="778">
      <c r="A778" s="294"/>
      <c r="B778" s="295"/>
      <c r="C778" s="296"/>
      <c r="D778" s="295"/>
      <c r="E778" s="295"/>
      <c r="F778" s="295"/>
      <c r="G778" s="295"/>
      <c r="H778" s="295"/>
      <c r="I778" s="294"/>
      <c r="J778" s="294"/>
      <c r="K778" s="294"/>
      <c r="L778" s="294"/>
      <c r="M778" s="294"/>
      <c r="N778" s="294"/>
      <c r="O778" s="294"/>
      <c r="P778" s="294"/>
      <c r="Q778" s="294"/>
      <c r="R778" s="294"/>
      <c r="S778" s="294"/>
      <c r="T778" s="294"/>
      <c r="U778" s="294"/>
      <c r="V778" s="294"/>
      <c r="W778" s="294"/>
      <c r="X778" s="294"/>
      <c r="Y778" s="294"/>
      <c r="Z778" s="294"/>
      <c r="AA778" s="294"/>
      <c r="AB778" s="294"/>
    </row>
    <row r="779">
      <c r="A779" s="294"/>
      <c r="B779" s="295"/>
      <c r="C779" s="296"/>
      <c r="D779" s="295"/>
      <c r="E779" s="295"/>
      <c r="F779" s="295"/>
      <c r="G779" s="295"/>
      <c r="H779" s="295"/>
      <c r="I779" s="294"/>
      <c r="J779" s="294"/>
      <c r="K779" s="294"/>
      <c r="L779" s="294"/>
      <c r="M779" s="294"/>
      <c r="N779" s="294"/>
      <c r="O779" s="294"/>
      <c r="P779" s="294"/>
      <c r="Q779" s="294"/>
      <c r="R779" s="294"/>
      <c r="S779" s="294"/>
      <c r="T779" s="294"/>
      <c r="U779" s="294"/>
      <c r="V779" s="294"/>
      <c r="W779" s="294"/>
      <c r="X779" s="294"/>
      <c r="Y779" s="294"/>
      <c r="Z779" s="294"/>
      <c r="AA779" s="294"/>
      <c r="AB779" s="294"/>
    </row>
    <row r="780">
      <c r="A780" s="294"/>
      <c r="B780" s="295"/>
      <c r="C780" s="296"/>
      <c r="D780" s="295"/>
      <c r="E780" s="295"/>
      <c r="F780" s="295"/>
      <c r="G780" s="295"/>
      <c r="H780" s="295"/>
      <c r="I780" s="294"/>
      <c r="J780" s="294"/>
      <c r="K780" s="294"/>
      <c r="L780" s="294"/>
      <c r="M780" s="294"/>
      <c r="N780" s="294"/>
      <c r="O780" s="294"/>
      <c r="P780" s="294"/>
      <c r="Q780" s="294"/>
      <c r="R780" s="294"/>
      <c r="S780" s="294"/>
      <c r="T780" s="294"/>
      <c r="U780" s="294"/>
      <c r="V780" s="294"/>
      <c r="W780" s="294"/>
      <c r="X780" s="294"/>
      <c r="Y780" s="294"/>
      <c r="Z780" s="294"/>
      <c r="AA780" s="294"/>
      <c r="AB780" s="294"/>
    </row>
    <row r="781">
      <c r="A781" s="294"/>
      <c r="B781" s="295"/>
      <c r="C781" s="296"/>
      <c r="D781" s="295"/>
      <c r="E781" s="295"/>
      <c r="F781" s="295"/>
      <c r="G781" s="295"/>
      <c r="H781" s="295"/>
      <c r="I781" s="294"/>
      <c r="J781" s="294"/>
      <c r="K781" s="294"/>
      <c r="L781" s="294"/>
      <c r="M781" s="294"/>
      <c r="N781" s="294"/>
      <c r="O781" s="294"/>
      <c r="P781" s="294"/>
      <c r="Q781" s="294"/>
      <c r="R781" s="294"/>
      <c r="S781" s="294"/>
      <c r="T781" s="294"/>
      <c r="U781" s="294"/>
      <c r="V781" s="294"/>
      <c r="W781" s="294"/>
      <c r="X781" s="294"/>
      <c r="Y781" s="294"/>
      <c r="Z781" s="294"/>
      <c r="AA781" s="294"/>
      <c r="AB781" s="294"/>
    </row>
    <row r="782">
      <c r="A782" s="294"/>
      <c r="B782" s="295"/>
      <c r="C782" s="296"/>
      <c r="D782" s="295"/>
      <c r="E782" s="295"/>
      <c r="F782" s="295"/>
      <c r="G782" s="295"/>
      <c r="H782" s="295"/>
      <c r="I782" s="294"/>
      <c r="J782" s="294"/>
      <c r="K782" s="294"/>
      <c r="L782" s="294"/>
      <c r="M782" s="294"/>
      <c r="N782" s="294"/>
      <c r="O782" s="294"/>
      <c r="P782" s="294"/>
      <c r="Q782" s="294"/>
      <c r="R782" s="294"/>
      <c r="S782" s="294"/>
      <c r="T782" s="294"/>
      <c r="U782" s="294"/>
      <c r="V782" s="294"/>
      <c r="W782" s="294"/>
      <c r="X782" s="294"/>
      <c r="Y782" s="294"/>
      <c r="Z782" s="294"/>
      <c r="AA782" s="294"/>
      <c r="AB782" s="294"/>
    </row>
    <row r="783">
      <c r="A783" s="294"/>
      <c r="B783" s="295"/>
      <c r="C783" s="296"/>
      <c r="D783" s="295"/>
      <c r="E783" s="295"/>
      <c r="F783" s="295"/>
      <c r="G783" s="295"/>
      <c r="H783" s="295"/>
      <c r="I783" s="294"/>
      <c r="J783" s="294"/>
      <c r="K783" s="294"/>
      <c r="L783" s="294"/>
      <c r="M783" s="294"/>
      <c r="N783" s="294"/>
      <c r="O783" s="294"/>
      <c r="P783" s="294"/>
      <c r="Q783" s="294"/>
      <c r="R783" s="294"/>
      <c r="S783" s="294"/>
      <c r="T783" s="294"/>
      <c r="U783" s="294"/>
      <c r="V783" s="294"/>
      <c r="W783" s="294"/>
      <c r="X783" s="294"/>
      <c r="Y783" s="294"/>
      <c r="Z783" s="294"/>
      <c r="AA783" s="294"/>
      <c r="AB783" s="294"/>
    </row>
    <row r="784">
      <c r="A784" s="294"/>
      <c r="B784" s="295"/>
      <c r="C784" s="296"/>
      <c r="D784" s="295"/>
      <c r="E784" s="295"/>
      <c r="F784" s="295"/>
      <c r="G784" s="295"/>
      <c r="H784" s="295"/>
      <c r="I784" s="294"/>
      <c r="J784" s="294"/>
      <c r="K784" s="294"/>
      <c r="L784" s="294"/>
      <c r="M784" s="294"/>
      <c r="N784" s="294"/>
      <c r="O784" s="294"/>
      <c r="P784" s="294"/>
      <c r="Q784" s="294"/>
      <c r="R784" s="294"/>
      <c r="S784" s="294"/>
      <c r="T784" s="294"/>
      <c r="U784" s="294"/>
      <c r="V784" s="294"/>
      <c r="W784" s="294"/>
      <c r="X784" s="294"/>
      <c r="Y784" s="294"/>
      <c r="Z784" s="294"/>
      <c r="AA784" s="294"/>
      <c r="AB784" s="294"/>
    </row>
    <row r="785">
      <c r="A785" s="294"/>
      <c r="B785" s="295"/>
      <c r="C785" s="296"/>
      <c r="D785" s="295"/>
      <c r="E785" s="295"/>
      <c r="F785" s="295"/>
      <c r="G785" s="295"/>
      <c r="H785" s="295"/>
      <c r="I785" s="294"/>
      <c r="J785" s="294"/>
      <c r="K785" s="294"/>
      <c r="L785" s="294"/>
      <c r="M785" s="294"/>
      <c r="N785" s="294"/>
      <c r="O785" s="294"/>
      <c r="P785" s="294"/>
      <c r="Q785" s="294"/>
      <c r="R785" s="294"/>
      <c r="S785" s="294"/>
      <c r="T785" s="294"/>
      <c r="U785" s="294"/>
      <c r="V785" s="294"/>
      <c r="W785" s="294"/>
      <c r="X785" s="294"/>
      <c r="Y785" s="294"/>
      <c r="Z785" s="294"/>
      <c r="AA785" s="294"/>
      <c r="AB785" s="294"/>
    </row>
    <row r="786">
      <c r="A786" s="294"/>
      <c r="B786" s="295"/>
      <c r="C786" s="296"/>
      <c r="D786" s="295"/>
      <c r="E786" s="295"/>
      <c r="F786" s="295"/>
      <c r="G786" s="295"/>
      <c r="H786" s="295"/>
      <c r="I786" s="294"/>
      <c r="J786" s="294"/>
      <c r="K786" s="294"/>
      <c r="L786" s="294"/>
      <c r="M786" s="294"/>
      <c r="N786" s="294"/>
      <c r="O786" s="294"/>
      <c r="P786" s="294"/>
      <c r="Q786" s="294"/>
      <c r="R786" s="294"/>
      <c r="S786" s="294"/>
      <c r="T786" s="294"/>
      <c r="U786" s="294"/>
      <c r="V786" s="294"/>
      <c r="W786" s="294"/>
      <c r="X786" s="294"/>
      <c r="Y786" s="294"/>
      <c r="Z786" s="294"/>
      <c r="AA786" s="294"/>
      <c r="AB786" s="294"/>
    </row>
    <row r="787">
      <c r="A787" s="294"/>
      <c r="B787" s="295"/>
      <c r="C787" s="296"/>
      <c r="D787" s="295"/>
      <c r="E787" s="295"/>
      <c r="F787" s="295"/>
      <c r="G787" s="295"/>
      <c r="H787" s="295"/>
      <c r="I787" s="294"/>
      <c r="J787" s="294"/>
      <c r="K787" s="294"/>
      <c r="L787" s="294"/>
      <c r="M787" s="294"/>
      <c r="N787" s="294"/>
      <c r="O787" s="294"/>
      <c r="P787" s="294"/>
      <c r="Q787" s="294"/>
      <c r="R787" s="294"/>
      <c r="S787" s="294"/>
      <c r="T787" s="294"/>
      <c r="U787" s="294"/>
      <c r="V787" s="294"/>
      <c r="W787" s="294"/>
      <c r="X787" s="294"/>
      <c r="Y787" s="294"/>
      <c r="Z787" s="294"/>
      <c r="AA787" s="294"/>
      <c r="AB787" s="294"/>
    </row>
    <row r="788">
      <c r="A788" s="294"/>
      <c r="B788" s="295"/>
      <c r="C788" s="296"/>
      <c r="D788" s="295"/>
      <c r="E788" s="295"/>
      <c r="F788" s="295"/>
      <c r="G788" s="295"/>
      <c r="H788" s="295"/>
      <c r="I788" s="294"/>
      <c r="J788" s="294"/>
      <c r="K788" s="294"/>
      <c r="L788" s="294"/>
      <c r="M788" s="294"/>
      <c r="N788" s="294"/>
      <c r="O788" s="294"/>
      <c r="P788" s="294"/>
      <c r="Q788" s="294"/>
      <c r="R788" s="294"/>
      <c r="S788" s="294"/>
      <c r="T788" s="294"/>
      <c r="U788" s="294"/>
      <c r="V788" s="294"/>
      <c r="W788" s="294"/>
      <c r="X788" s="294"/>
      <c r="Y788" s="294"/>
      <c r="Z788" s="294"/>
      <c r="AA788" s="294"/>
      <c r="AB788" s="294"/>
    </row>
    <row r="789">
      <c r="A789" s="294"/>
      <c r="B789" s="295"/>
      <c r="C789" s="296"/>
      <c r="D789" s="295"/>
      <c r="E789" s="295"/>
      <c r="F789" s="295"/>
      <c r="G789" s="295"/>
      <c r="H789" s="295"/>
      <c r="I789" s="294"/>
      <c r="J789" s="294"/>
      <c r="K789" s="294"/>
      <c r="L789" s="294"/>
      <c r="M789" s="294"/>
      <c r="N789" s="294"/>
      <c r="O789" s="294"/>
      <c r="P789" s="294"/>
      <c r="Q789" s="294"/>
      <c r="R789" s="294"/>
      <c r="S789" s="294"/>
      <c r="T789" s="294"/>
      <c r="U789" s="294"/>
      <c r="V789" s="294"/>
      <c r="W789" s="294"/>
      <c r="X789" s="294"/>
      <c r="Y789" s="294"/>
      <c r="Z789" s="294"/>
      <c r="AA789" s="294"/>
      <c r="AB789" s="294"/>
    </row>
    <row r="790">
      <c r="A790" s="294"/>
      <c r="B790" s="295"/>
      <c r="C790" s="296"/>
      <c r="D790" s="295"/>
      <c r="E790" s="295"/>
      <c r="F790" s="295"/>
      <c r="G790" s="295"/>
      <c r="H790" s="295"/>
      <c r="I790" s="294"/>
      <c r="J790" s="294"/>
      <c r="K790" s="294"/>
      <c r="L790" s="294"/>
      <c r="M790" s="294"/>
      <c r="N790" s="294"/>
      <c r="O790" s="294"/>
      <c r="P790" s="294"/>
      <c r="Q790" s="294"/>
      <c r="R790" s="294"/>
      <c r="S790" s="294"/>
      <c r="T790" s="294"/>
      <c r="U790" s="294"/>
      <c r="V790" s="294"/>
      <c r="W790" s="294"/>
      <c r="X790" s="294"/>
      <c r="Y790" s="294"/>
      <c r="Z790" s="294"/>
      <c r="AA790" s="294"/>
      <c r="AB790" s="294"/>
    </row>
    <row r="791">
      <c r="A791" s="294"/>
      <c r="B791" s="295"/>
      <c r="C791" s="296"/>
      <c r="D791" s="295"/>
      <c r="E791" s="295"/>
      <c r="F791" s="295"/>
      <c r="G791" s="295"/>
      <c r="H791" s="295"/>
      <c r="I791" s="294"/>
      <c r="J791" s="294"/>
      <c r="K791" s="294"/>
      <c r="L791" s="294"/>
      <c r="M791" s="294"/>
      <c r="N791" s="294"/>
      <c r="O791" s="294"/>
      <c r="P791" s="294"/>
      <c r="Q791" s="294"/>
      <c r="R791" s="294"/>
      <c r="S791" s="294"/>
      <c r="T791" s="294"/>
      <c r="U791" s="294"/>
      <c r="V791" s="294"/>
      <c r="W791" s="294"/>
      <c r="X791" s="294"/>
      <c r="Y791" s="294"/>
      <c r="Z791" s="294"/>
      <c r="AA791" s="294"/>
      <c r="AB791" s="294"/>
    </row>
    <row r="792">
      <c r="A792" s="294"/>
      <c r="B792" s="295"/>
      <c r="C792" s="296"/>
      <c r="D792" s="295"/>
      <c r="E792" s="295"/>
      <c r="F792" s="295"/>
      <c r="G792" s="295"/>
      <c r="H792" s="295"/>
      <c r="I792" s="294"/>
      <c r="J792" s="294"/>
      <c r="K792" s="294"/>
      <c r="L792" s="294"/>
      <c r="M792" s="294"/>
      <c r="N792" s="294"/>
      <c r="O792" s="294"/>
      <c r="P792" s="294"/>
      <c r="Q792" s="294"/>
      <c r="R792" s="294"/>
      <c r="S792" s="294"/>
      <c r="T792" s="294"/>
      <c r="U792" s="294"/>
      <c r="V792" s="294"/>
      <c r="W792" s="294"/>
      <c r="X792" s="294"/>
      <c r="Y792" s="294"/>
      <c r="Z792" s="294"/>
      <c r="AA792" s="294"/>
      <c r="AB792" s="294"/>
    </row>
    <row r="793">
      <c r="A793" s="294"/>
      <c r="B793" s="295"/>
      <c r="C793" s="296"/>
      <c r="D793" s="295"/>
      <c r="E793" s="295"/>
      <c r="F793" s="295"/>
      <c r="G793" s="295"/>
      <c r="H793" s="295"/>
      <c r="I793" s="294"/>
      <c r="J793" s="294"/>
      <c r="K793" s="294"/>
      <c r="L793" s="294"/>
      <c r="M793" s="294"/>
      <c r="N793" s="294"/>
      <c r="O793" s="294"/>
      <c r="P793" s="294"/>
      <c r="Q793" s="294"/>
      <c r="R793" s="294"/>
      <c r="S793" s="294"/>
      <c r="T793" s="294"/>
      <c r="U793" s="294"/>
      <c r="V793" s="294"/>
      <c r="W793" s="294"/>
      <c r="X793" s="294"/>
      <c r="Y793" s="294"/>
      <c r="Z793" s="294"/>
      <c r="AA793" s="294"/>
      <c r="AB793" s="294"/>
    </row>
    <row r="794">
      <c r="A794" s="294"/>
      <c r="B794" s="295"/>
      <c r="C794" s="296"/>
      <c r="D794" s="295"/>
      <c r="E794" s="295"/>
      <c r="F794" s="295"/>
      <c r="G794" s="295"/>
      <c r="H794" s="295"/>
      <c r="I794" s="294"/>
      <c r="J794" s="294"/>
      <c r="K794" s="294"/>
      <c r="L794" s="294"/>
      <c r="M794" s="294"/>
      <c r="N794" s="294"/>
      <c r="O794" s="294"/>
      <c r="P794" s="294"/>
      <c r="Q794" s="294"/>
      <c r="R794" s="294"/>
      <c r="S794" s="294"/>
      <c r="T794" s="294"/>
      <c r="U794" s="294"/>
      <c r="V794" s="294"/>
      <c r="W794" s="294"/>
      <c r="X794" s="294"/>
      <c r="Y794" s="294"/>
      <c r="Z794" s="294"/>
      <c r="AA794" s="294"/>
      <c r="AB794" s="294"/>
    </row>
    <row r="795">
      <c r="A795" s="294"/>
      <c r="B795" s="295"/>
      <c r="C795" s="296"/>
      <c r="D795" s="295"/>
      <c r="E795" s="295"/>
      <c r="F795" s="295"/>
      <c r="G795" s="295"/>
      <c r="H795" s="295"/>
      <c r="I795" s="294"/>
      <c r="J795" s="294"/>
      <c r="K795" s="294"/>
      <c r="L795" s="294"/>
      <c r="M795" s="294"/>
      <c r="N795" s="294"/>
      <c r="O795" s="294"/>
      <c r="P795" s="294"/>
      <c r="Q795" s="294"/>
      <c r="R795" s="294"/>
      <c r="S795" s="294"/>
      <c r="T795" s="294"/>
      <c r="U795" s="294"/>
      <c r="V795" s="294"/>
      <c r="W795" s="294"/>
      <c r="X795" s="294"/>
      <c r="Y795" s="294"/>
      <c r="Z795" s="294"/>
      <c r="AA795" s="294"/>
      <c r="AB795" s="294"/>
    </row>
    <row r="796">
      <c r="A796" s="294"/>
      <c r="B796" s="295"/>
      <c r="C796" s="296"/>
      <c r="D796" s="295"/>
      <c r="E796" s="295"/>
      <c r="F796" s="295"/>
      <c r="G796" s="295"/>
      <c r="H796" s="295"/>
      <c r="I796" s="294"/>
      <c r="J796" s="294"/>
      <c r="K796" s="294"/>
      <c r="L796" s="294"/>
      <c r="M796" s="294"/>
      <c r="N796" s="294"/>
      <c r="O796" s="294"/>
      <c r="P796" s="294"/>
      <c r="Q796" s="294"/>
      <c r="R796" s="294"/>
      <c r="S796" s="294"/>
      <c r="T796" s="294"/>
      <c r="U796" s="294"/>
      <c r="V796" s="294"/>
      <c r="W796" s="294"/>
      <c r="X796" s="294"/>
      <c r="Y796" s="294"/>
      <c r="Z796" s="294"/>
      <c r="AA796" s="294"/>
      <c r="AB796" s="294"/>
    </row>
    <row r="797">
      <c r="A797" s="294"/>
      <c r="B797" s="295"/>
      <c r="C797" s="296"/>
      <c r="D797" s="295"/>
      <c r="E797" s="295"/>
      <c r="F797" s="295"/>
      <c r="G797" s="295"/>
      <c r="H797" s="295"/>
      <c r="I797" s="294"/>
      <c r="J797" s="294"/>
      <c r="K797" s="294"/>
      <c r="L797" s="294"/>
      <c r="M797" s="294"/>
      <c r="N797" s="294"/>
      <c r="O797" s="294"/>
      <c r="P797" s="294"/>
      <c r="Q797" s="294"/>
      <c r="R797" s="294"/>
      <c r="S797" s="294"/>
      <c r="T797" s="294"/>
      <c r="U797" s="294"/>
      <c r="V797" s="294"/>
      <c r="W797" s="294"/>
      <c r="X797" s="294"/>
      <c r="Y797" s="294"/>
      <c r="Z797" s="294"/>
      <c r="AA797" s="294"/>
      <c r="AB797" s="294"/>
    </row>
    <row r="798">
      <c r="A798" s="294"/>
      <c r="B798" s="295"/>
      <c r="C798" s="296"/>
      <c r="D798" s="295"/>
      <c r="E798" s="295"/>
      <c r="F798" s="295"/>
      <c r="G798" s="295"/>
      <c r="H798" s="295"/>
      <c r="I798" s="294"/>
      <c r="J798" s="294"/>
      <c r="K798" s="294"/>
      <c r="L798" s="294"/>
      <c r="M798" s="294"/>
      <c r="N798" s="294"/>
      <c r="O798" s="294"/>
      <c r="P798" s="294"/>
      <c r="Q798" s="294"/>
      <c r="R798" s="294"/>
      <c r="S798" s="294"/>
      <c r="T798" s="294"/>
      <c r="U798" s="294"/>
      <c r="V798" s="294"/>
      <c r="W798" s="294"/>
      <c r="X798" s="294"/>
      <c r="Y798" s="294"/>
      <c r="Z798" s="294"/>
      <c r="AA798" s="294"/>
      <c r="AB798" s="294"/>
    </row>
    <row r="799">
      <c r="A799" s="294"/>
      <c r="B799" s="295"/>
      <c r="C799" s="296"/>
      <c r="D799" s="295"/>
      <c r="E799" s="295"/>
      <c r="F799" s="295"/>
      <c r="G799" s="295"/>
      <c r="H799" s="295"/>
      <c r="I799" s="294"/>
      <c r="J799" s="294"/>
      <c r="K799" s="294"/>
      <c r="L799" s="294"/>
      <c r="M799" s="294"/>
      <c r="N799" s="294"/>
      <c r="O799" s="294"/>
      <c r="P799" s="294"/>
      <c r="Q799" s="294"/>
      <c r="R799" s="294"/>
      <c r="S799" s="294"/>
      <c r="T799" s="294"/>
      <c r="U799" s="294"/>
      <c r="V799" s="294"/>
      <c r="W799" s="294"/>
      <c r="X799" s="294"/>
      <c r="Y799" s="294"/>
      <c r="Z799" s="294"/>
      <c r="AA799" s="294"/>
      <c r="AB799" s="294"/>
    </row>
    <row r="800">
      <c r="A800" s="294"/>
      <c r="B800" s="295"/>
      <c r="C800" s="296"/>
      <c r="D800" s="295"/>
      <c r="E800" s="295"/>
      <c r="F800" s="295"/>
      <c r="G800" s="295"/>
      <c r="H800" s="295"/>
      <c r="I800" s="294"/>
      <c r="J800" s="294"/>
      <c r="K800" s="294"/>
      <c r="L800" s="294"/>
      <c r="M800" s="294"/>
      <c r="N800" s="294"/>
      <c r="O800" s="294"/>
      <c r="P800" s="294"/>
      <c r="Q800" s="294"/>
      <c r="R800" s="294"/>
      <c r="S800" s="294"/>
      <c r="T800" s="294"/>
      <c r="U800" s="294"/>
      <c r="V800" s="294"/>
      <c r="W800" s="294"/>
      <c r="X800" s="294"/>
      <c r="Y800" s="294"/>
      <c r="Z800" s="294"/>
      <c r="AA800" s="294"/>
      <c r="AB800" s="294"/>
    </row>
    <row r="801">
      <c r="A801" s="294"/>
      <c r="B801" s="295"/>
      <c r="C801" s="296"/>
      <c r="D801" s="295"/>
      <c r="E801" s="295"/>
      <c r="F801" s="295"/>
      <c r="G801" s="295"/>
      <c r="H801" s="295"/>
      <c r="I801" s="294"/>
      <c r="J801" s="294"/>
      <c r="K801" s="294"/>
      <c r="L801" s="294"/>
      <c r="M801" s="294"/>
      <c r="N801" s="294"/>
      <c r="O801" s="294"/>
      <c r="P801" s="294"/>
      <c r="Q801" s="294"/>
      <c r="R801" s="294"/>
      <c r="S801" s="294"/>
      <c r="T801" s="294"/>
      <c r="U801" s="294"/>
      <c r="V801" s="294"/>
      <c r="W801" s="294"/>
      <c r="X801" s="294"/>
      <c r="Y801" s="294"/>
      <c r="Z801" s="294"/>
      <c r="AA801" s="294"/>
      <c r="AB801" s="294"/>
    </row>
    <row r="802">
      <c r="A802" s="294"/>
      <c r="B802" s="295"/>
      <c r="C802" s="296"/>
      <c r="D802" s="295"/>
      <c r="E802" s="295"/>
      <c r="F802" s="295"/>
      <c r="G802" s="295"/>
      <c r="H802" s="295"/>
      <c r="I802" s="294"/>
      <c r="J802" s="294"/>
      <c r="K802" s="294"/>
      <c r="L802" s="294"/>
      <c r="M802" s="294"/>
      <c r="N802" s="294"/>
      <c r="O802" s="294"/>
      <c r="P802" s="294"/>
      <c r="Q802" s="294"/>
      <c r="R802" s="294"/>
      <c r="S802" s="294"/>
      <c r="T802" s="294"/>
      <c r="U802" s="294"/>
      <c r="V802" s="294"/>
      <c r="W802" s="294"/>
      <c r="X802" s="294"/>
      <c r="Y802" s="294"/>
      <c r="Z802" s="294"/>
      <c r="AA802" s="294"/>
      <c r="AB802" s="294"/>
    </row>
    <row r="803">
      <c r="A803" s="294"/>
      <c r="B803" s="295"/>
      <c r="C803" s="296"/>
      <c r="D803" s="295"/>
      <c r="E803" s="295"/>
      <c r="F803" s="295"/>
      <c r="G803" s="295"/>
      <c r="H803" s="295"/>
      <c r="I803" s="294"/>
      <c r="J803" s="294"/>
      <c r="K803" s="294"/>
      <c r="L803" s="294"/>
      <c r="M803" s="294"/>
      <c r="N803" s="294"/>
      <c r="O803" s="294"/>
      <c r="P803" s="294"/>
      <c r="Q803" s="294"/>
      <c r="R803" s="294"/>
      <c r="S803" s="294"/>
      <c r="T803" s="294"/>
      <c r="U803" s="294"/>
      <c r="V803" s="294"/>
      <c r="W803" s="294"/>
      <c r="X803" s="294"/>
      <c r="Y803" s="294"/>
      <c r="Z803" s="294"/>
      <c r="AA803" s="294"/>
      <c r="AB803" s="294"/>
    </row>
    <row r="804">
      <c r="A804" s="294"/>
      <c r="B804" s="295"/>
      <c r="C804" s="296"/>
      <c r="D804" s="295"/>
      <c r="E804" s="295"/>
      <c r="F804" s="295"/>
      <c r="G804" s="295"/>
      <c r="H804" s="295"/>
      <c r="I804" s="294"/>
      <c r="J804" s="294"/>
      <c r="K804" s="294"/>
      <c r="L804" s="294"/>
      <c r="M804" s="294"/>
      <c r="N804" s="294"/>
      <c r="O804" s="294"/>
      <c r="P804" s="294"/>
      <c r="Q804" s="294"/>
      <c r="R804" s="294"/>
      <c r="S804" s="294"/>
      <c r="T804" s="294"/>
      <c r="U804" s="294"/>
      <c r="V804" s="294"/>
      <c r="W804" s="294"/>
      <c r="X804" s="294"/>
      <c r="Y804" s="294"/>
      <c r="Z804" s="294"/>
      <c r="AA804" s="294"/>
      <c r="AB804" s="294"/>
    </row>
    <row r="805">
      <c r="A805" s="294"/>
      <c r="B805" s="295"/>
      <c r="C805" s="296"/>
      <c r="D805" s="295"/>
      <c r="E805" s="295"/>
      <c r="F805" s="295"/>
      <c r="G805" s="295"/>
      <c r="H805" s="295"/>
      <c r="I805" s="294"/>
      <c r="J805" s="294"/>
      <c r="K805" s="294"/>
      <c r="L805" s="294"/>
      <c r="M805" s="294"/>
      <c r="N805" s="294"/>
      <c r="O805" s="294"/>
      <c r="P805" s="294"/>
      <c r="Q805" s="294"/>
      <c r="R805" s="294"/>
      <c r="S805" s="294"/>
      <c r="T805" s="294"/>
      <c r="U805" s="294"/>
      <c r="V805" s="294"/>
      <c r="W805" s="294"/>
      <c r="X805" s="294"/>
      <c r="Y805" s="294"/>
      <c r="Z805" s="294"/>
      <c r="AA805" s="294"/>
      <c r="AB805" s="294"/>
    </row>
    <row r="806">
      <c r="A806" s="294"/>
      <c r="B806" s="295"/>
      <c r="C806" s="296"/>
      <c r="D806" s="295"/>
      <c r="E806" s="295"/>
      <c r="F806" s="295"/>
      <c r="G806" s="295"/>
      <c r="H806" s="295"/>
      <c r="I806" s="294"/>
      <c r="J806" s="294"/>
      <c r="K806" s="294"/>
      <c r="L806" s="294"/>
      <c r="M806" s="294"/>
      <c r="N806" s="294"/>
      <c r="O806" s="294"/>
      <c r="P806" s="294"/>
      <c r="Q806" s="294"/>
      <c r="R806" s="294"/>
      <c r="S806" s="294"/>
      <c r="T806" s="294"/>
      <c r="U806" s="294"/>
      <c r="V806" s="294"/>
      <c r="W806" s="294"/>
      <c r="X806" s="294"/>
      <c r="Y806" s="294"/>
      <c r="Z806" s="294"/>
      <c r="AA806" s="294"/>
      <c r="AB806" s="294"/>
    </row>
    <row r="807">
      <c r="A807" s="294"/>
      <c r="B807" s="295"/>
      <c r="C807" s="296"/>
      <c r="D807" s="295"/>
      <c r="E807" s="295"/>
      <c r="F807" s="295"/>
      <c r="G807" s="295"/>
      <c r="H807" s="295"/>
      <c r="I807" s="294"/>
      <c r="J807" s="294"/>
      <c r="K807" s="294"/>
      <c r="L807" s="294"/>
      <c r="M807" s="294"/>
      <c r="N807" s="294"/>
      <c r="O807" s="294"/>
      <c r="P807" s="294"/>
      <c r="Q807" s="294"/>
      <c r="R807" s="294"/>
      <c r="S807" s="294"/>
      <c r="T807" s="294"/>
      <c r="U807" s="294"/>
      <c r="V807" s="294"/>
      <c r="W807" s="294"/>
      <c r="X807" s="294"/>
      <c r="Y807" s="294"/>
      <c r="Z807" s="294"/>
      <c r="AA807" s="294"/>
      <c r="AB807" s="294"/>
    </row>
    <row r="808">
      <c r="A808" s="294"/>
      <c r="B808" s="295"/>
      <c r="C808" s="296"/>
      <c r="D808" s="295"/>
      <c r="E808" s="295"/>
      <c r="F808" s="295"/>
      <c r="G808" s="295"/>
      <c r="H808" s="295"/>
      <c r="I808" s="294"/>
      <c r="J808" s="294"/>
      <c r="K808" s="294"/>
      <c r="L808" s="294"/>
      <c r="M808" s="294"/>
      <c r="N808" s="294"/>
      <c r="O808" s="294"/>
      <c r="P808" s="294"/>
      <c r="Q808" s="294"/>
      <c r="R808" s="294"/>
      <c r="S808" s="294"/>
      <c r="T808" s="294"/>
      <c r="U808" s="294"/>
      <c r="V808" s="294"/>
      <c r="W808" s="294"/>
      <c r="X808" s="294"/>
      <c r="Y808" s="294"/>
      <c r="Z808" s="294"/>
      <c r="AA808" s="294"/>
      <c r="AB808" s="294"/>
    </row>
    <row r="809">
      <c r="A809" s="294"/>
      <c r="B809" s="295"/>
      <c r="C809" s="296"/>
      <c r="D809" s="295"/>
      <c r="E809" s="295"/>
      <c r="F809" s="295"/>
      <c r="G809" s="295"/>
      <c r="H809" s="295"/>
      <c r="I809" s="294"/>
      <c r="J809" s="294"/>
      <c r="K809" s="294"/>
      <c r="L809" s="294"/>
      <c r="M809" s="294"/>
      <c r="N809" s="294"/>
      <c r="O809" s="294"/>
      <c r="P809" s="294"/>
      <c r="Q809" s="294"/>
      <c r="R809" s="294"/>
      <c r="S809" s="294"/>
      <c r="T809" s="294"/>
      <c r="U809" s="294"/>
      <c r="V809" s="294"/>
      <c r="W809" s="294"/>
      <c r="X809" s="294"/>
      <c r="Y809" s="294"/>
      <c r="Z809" s="294"/>
      <c r="AA809" s="294"/>
      <c r="AB809" s="294"/>
    </row>
    <row r="810">
      <c r="A810" s="294"/>
      <c r="B810" s="295"/>
      <c r="C810" s="296"/>
      <c r="D810" s="295"/>
      <c r="E810" s="295"/>
      <c r="F810" s="295"/>
      <c r="G810" s="295"/>
      <c r="H810" s="295"/>
      <c r="I810" s="294"/>
      <c r="J810" s="294"/>
      <c r="K810" s="294"/>
      <c r="L810" s="294"/>
      <c r="M810" s="294"/>
      <c r="N810" s="294"/>
      <c r="O810" s="294"/>
      <c r="P810" s="294"/>
      <c r="Q810" s="294"/>
      <c r="R810" s="294"/>
      <c r="S810" s="294"/>
      <c r="T810" s="294"/>
      <c r="U810" s="294"/>
      <c r="V810" s="294"/>
      <c r="W810" s="294"/>
      <c r="X810" s="294"/>
      <c r="Y810" s="294"/>
      <c r="Z810" s="294"/>
      <c r="AA810" s="294"/>
      <c r="AB810" s="294"/>
    </row>
    <row r="811">
      <c r="A811" s="294"/>
      <c r="B811" s="295"/>
      <c r="C811" s="296"/>
      <c r="D811" s="295"/>
      <c r="E811" s="295"/>
      <c r="F811" s="295"/>
      <c r="G811" s="295"/>
      <c r="H811" s="295"/>
      <c r="I811" s="294"/>
      <c r="J811" s="294"/>
      <c r="K811" s="294"/>
      <c r="L811" s="294"/>
      <c r="M811" s="294"/>
      <c r="N811" s="294"/>
      <c r="O811" s="294"/>
      <c r="P811" s="294"/>
      <c r="Q811" s="294"/>
      <c r="R811" s="294"/>
      <c r="S811" s="294"/>
      <c r="T811" s="294"/>
      <c r="U811" s="294"/>
      <c r="V811" s="294"/>
      <c r="W811" s="294"/>
      <c r="X811" s="294"/>
      <c r="Y811" s="294"/>
      <c r="Z811" s="294"/>
      <c r="AA811" s="294"/>
      <c r="AB811" s="294"/>
    </row>
    <row r="812">
      <c r="A812" s="294"/>
      <c r="B812" s="295"/>
      <c r="C812" s="296"/>
      <c r="D812" s="295"/>
      <c r="E812" s="295"/>
      <c r="F812" s="295"/>
      <c r="G812" s="295"/>
      <c r="H812" s="295"/>
      <c r="I812" s="294"/>
      <c r="J812" s="294"/>
      <c r="K812" s="294"/>
      <c r="L812" s="294"/>
      <c r="M812" s="294"/>
      <c r="N812" s="294"/>
      <c r="O812" s="294"/>
      <c r="P812" s="294"/>
      <c r="Q812" s="294"/>
      <c r="R812" s="294"/>
      <c r="S812" s="294"/>
      <c r="T812" s="294"/>
      <c r="U812" s="294"/>
      <c r="V812" s="294"/>
      <c r="W812" s="294"/>
      <c r="X812" s="294"/>
      <c r="Y812" s="294"/>
      <c r="Z812" s="294"/>
      <c r="AA812" s="294"/>
      <c r="AB812" s="294"/>
    </row>
    <row r="813">
      <c r="A813" s="294"/>
      <c r="B813" s="295"/>
      <c r="C813" s="296"/>
      <c r="D813" s="295"/>
      <c r="E813" s="295"/>
      <c r="F813" s="295"/>
      <c r="G813" s="295"/>
      <c r="H813" s="295"/>
      <c r="I813" s="294"/>
      <c r="J813" s="294"/>
      <c r="K813" s="294"/>
      <c r="L813" s="294"/>
      <c r="M813" s="294"/>
      <c r="N813" s="294"/>
      <c r="O813" s="294"/>
      <c r="P813" s="294"/>
      <c r="Q813" s="294"/>
      <c r="R813" s="294"/>
      <c r="S813" s="294"/>
      <c r="T813" s="294"/>
      <c r="U813" s="294"/>
      <c r="V813" s="294"/>
      <c r="W813" s="294"/>
      <c r="X813" s="294"/>
      <c r="Y813" s="294"/>
      <c r="Z813" s="294"/>
      <c r="AA813" s="294"/>
      <c r="AB813" s="294"/>
    </row>
    <row r="814">
      <c r="A814" s="294"/>
      <c r="B814" s="295"/>
      <c r="C814" s="296"/>
      <c r="D814" s="295"/>
      <c r="E814" s="295"/>
      <c r="F814" s="295"/>
      <c r="G814" s="295"/>
      <c r="H814" s="295"/>
      <c r="I814" s="294"/>
      <c r="J814" s="294"/>
      <c r="K814" s="294"/>
      <c r="L814" s="294"/>
      <c r="M814" s="294"/>
      <c r="N814" s="294"/>
      <c r="O814" s="294"/>
      <c r="P814" s="294"/>
      <c r="Q814" s="294"/>
      <c r="R814" s="294"/>
      <c r="S814" s="294"/>
      <c r="T814" s="294"/>
      <c r="U814" s="294"/>
      <c r="V814" s="294"/>
      <c r="W814" s="294"/>
      <c r="X814" s="294"/>
      <c r="Y814" s="294"/>
      <c r="Z814" s="294"/>
      <c r="AA814" s="294"/>
      <c r="AB814" s="294"/>
    </row>
    <row r="815">
      <c r="A815" s="294"/>
      <c r="B815" s="295"/>
      <c r="C815" s="296"/>
      <c r="D815" s="295"/>
      <c r="E815" s="295"/>
      <c r="F815" s="295"/>
      <c r="G815" s="295"/>
      <c r="H815" s="295"/>
      <c r="I815" s="294"/>
      <c r="J815" s="294"/>
      <c r="K815" s="294"/>
      <c r="L815" s="294"/>
      <c r="M815" s="294"/>
      <c r="N815" s="294"/>
      <c r="O815" s="294"/>
      <c r="P815" s="294"/>
      <c r="Q815" s="294"/>
      <c r="R815" s="294"/>
      <c r="S815" s="294"/>
      <c r="T815" s="294"/>
      <c r="U815" s="294"/>
      <c r="V815" s="294"/>
      <c r="W815" s="294"/>
      <c r="X815" s="294"/>
      <c r="Y815" s="294"/>
      <c r="Z815" s="294"/>
      <c r="AA815" s="294"/>
      <c r="AB815" s="294"/>
    </row>
    <row r="816">
      <c r="A816" s="294"/>
      <c r="B816" s="295"/>
      <c r="C816" s="296"/>
      <c r="D816" s="295"/>
      <c r="E816" s="295"/>
      <c r="F816" s="295"/>
      <c r="G816" s="295"/>
      <c r="H816" s="295"/>
      <c r="I816" s="294"/>
      <c r="J816" s="294"/>
      <c r="K816" s="294"/>
      <c r="L816" s="294"/>
      <c r="M816" s="294"/>
      <c r="N816" s="294"/>
      <c r="O816" s="294"/>
      <c r="P816" s="294"/>
      <c r="Q816" s="294"/>
      <c r="R816" s="294"/>
      <c r="S816" s="294"/>
      <c r="T816" s="294"/>
      <c r="U816" s="294"/>
      <c r="V816" s="294"/>
      <c r="W816" s="294"/>
      <c r="X816" s="294"/>
      <c r="Y816" s="294"/>
      <c r="Z816" s="294"/>
      <c r="AA816" s="294"/>
      <c r="AB816" s="294"/>
    </row>
    <row r="817">
      <c r="A817" s="294"/>
      <c r="B817" s="295"/>
      <c r="C817" s="296"/>
      <c r="D817" s="295"/>
      <c r="E817" s="295"/>
      <c r="F817" s="295"/>
      <c r="G817" s="295"/>
      <c r="H817" s="295"/>
      <c r="I817" s="294"/>
      <c r="J817" s="294"/>
      <c r="K817" s="294"/>
      <c r="L817" s="294"/>
      <c r="M817" s="294"/>
      <c r="N817" s="294"/>
      <c r="O817" s="294"/>
      <c r="P817" s="294"/>
      <c r="Q817" s="294"/>
      <c r="R817" s="294"/>
      <c r="S817" s="294"/>
      <c r="T817" s="294"/>
      <c r="U817" s="294"/>
      <c r="V817" s="294"/>
      <c r="W817" s="294"/>
      <c r="X817" s="294"/>
      <c r="Y817" s="294"/>
      <c r="Z817" s="294"/>
      <c r="AA817" s="294"/>
      <c r="AB817" s="294"/>
    </row>
    <row r="818">
      <c r="A818" s="294"/>
      <c r="B818" s="295"/>
      <c r="C818" s="296"/>
      <c r="D818" s="295"/>
      <c r="E818" s="295"/>
      <c r="F818" s="295"/>
      <c r="G818" s="295"/>
      <c r="H818" s="295"/>
      <c r="I818" s="294"/>
      <c r="J818" s="294"/>
      <c r="K818" s="294"/>
      <c r="L818" s="294"/>
      <c r="M818" s="294"/>
      <c r="N818" s="294"/>
      <c r="O818" s="294"/>
      <c r="P818" s="294"/>
      <c r="Q818" s="294"/>
      <c r="R818" s="294"/>
      <c r="S818" s="294"/>
      <c r="T818" s="294"/>
      <c r="U818" s="294"/>
      <c r="V818" s="294"/>
      <c r="W818" s="294"/>
      <c r="X818" s="294"/>
      <c r="Y818" s="294"/>
      <c r="Z818" s="294"/>
      <c r="AA818" s="294"/>
      <c r="AB818" s="294"/>
    </row>
    <row r="819">
      <c r="A819" s="294"/>
      <c r="B819" s="295"/>
      <c r="C819" s="296"/>
      <c r="D819" s="295"/>
      <c r="E819" s="295"/>
      <c r="F819" s="295"/>
      <c r="G819" s="295"/>
      <c r="H819" s="295"/>
      <c r="I819" s="294"/>
      <c r="J819" s="294"/>
      <c r="K819" s="294"/>
      <c r="L819" s="294"/>
      <c r="M819" s="294"/>
      <c r="N819" s="294"/>
      <c r="O819" s="294"/>
      <c r="P819" s="294"/>
      <c r="Q819" s="294"/>
      <c r="R819" s="294"/>
      <c r="S819" s="294"/>
      <c r="T819" s="294"/>
      <c r="U819" s="294"/>
      <c r="V819" s="294"/>
      <c r="W819" s="294"/>
      <c r="X819" s="294"/>
      <c r="Y819" s="294"/>
      <c r="Z819" s="294"/>
      <c r="AA819" s="294"/>
      <c r="AB819" s="294"/>
    </row>
    <row r="820">
      <c r="A820" s="294"/>
      <c r="B820" s="295"/>
      <c r="C820" s="296"/>
      <c r="D820" s="295"/>
      <c r="E820" s="295"/>
      <c r="F820" s="295"/>
      <c r="G820" s="295"/>
      <c r="H820" s="295"/>
      <c r="I820" s="294"/>
      <c r="J820" s="294"/>
      <c r="K820" s="294"/>
      <c r="L820" s="294"/>
      <c r="M820" s="294"/>
      <c r="N820" s="294"/>
      <c r="O820" s="294"/>
      <c r="P820" s="294"/>
      <c r="Q820" s="294"/>
      <c r="R820" s="294"/>
      <c r="S820" s="294"/>
      <c r="T820" s="294"/>
      <c r="U820" s="294"/>
      <c r="V820" s="294"/>
      <c r="W820" s="294"/>
      <c r="X820" s="294"/>
      <c r="Y820" s="294"/>
      <c r="Z820" s="294"/>
      <c r="AA820" s="294"/>
      <c r="AB820" s="294"/>
    </row>
    <row r="821">
      <c r="A821" s="294"/>
      <c r="B821" s="295"/>
      <c r="C821" s="296"/>
      <c r="D821" s="295"/>
      <c r="E821" s="295"/>
      <c r="F821" s="295"/>
      <c r="G821" s="295"/>
      <c r="H821" s="295"/>
      <c r="I821" s="294"/>
      <c r="J821" s="294"/>
      <c r="K821" s="294"/>
      <c r="L821" s="294"/>
      <c r="M821" s="294"/>
      <c r="N821" s="294"/>
      <c r="O821" s="294"/>
      <c r="P821" s="294"/>
      <c r="Q821" s="294"/>
      <c r="R821" s="294"/>
      <c r="S821" s="294"/>
      <c r="T821" s="294"/>
      <c r="U821" s="294"/>
      <c r="V821" s="294"/>
      <c r="W821" s="294"/>
      <c r="X821" s="294"/>
      <c r="Y821" s="294"/>
      <c r="Z821" s="294"/>
      <c r="AA821" s="294"/>
      <c r="AB821" s="294"/>
    </row>
    <row r="822">
      <c r="A822" s="294"/>
      <c r="B822" s="295"/>
      <c r="C822" s="296"/>
      <c r="D822" s="295"/>
      <c r="E822" s="295"/>
      <c r="F822" s="295"/>
      <c r="G822" s="295"/>
      <c r="H822" s="295"/>
      <c r="I822" s="294"/>
      <c r="J822" s="294"/>
      <c r="K822" s="294"/>
      <c r="L822" s="294"/>
      <c r="M822" s="294"/>
      <c r="N822" s="294"/>
      <c r="O822" s="294"/>
      <c r="P822" s="294"/>
      <c r="Q822" s="294"/>
      <c r="R822" s="294"/>
      <c r="S822" s="294"/>
      <c r="T822" s="294"/>
      <c r="U822" s="294"/>
      <c r="V822" s="294"/>
      <c r="W822" s="294"/>
      <c r="X822" s="294"/>
      <c r="Y822" s="294"/>
      <c r="Z822" s="294"/>
      <c r="AA822" s="294"/>
      <c r="AB822" s="294"/>
    </row>
    <row r="823">
      <c r="A823" s="294"/>
      <c r="B823" s="295"/>
      <c r="C823" s="296"/>
      <c r="D823" s="295"/>
      <c r="E823" s="295"/>
      <c r="F823" s="295"/>
      <c r="G823" s="295"/>
      <c r="H823" s="295"/>
      <c r="I823" s="294"/>
      <c r="J823" s="294"/>
      <c r="K823" s="294"/>
      <c r="L823" s="294"/>
      <c r="M823" s="294"/>
      <c r="N823" s="294"/>
      <c r="O823" s="294"/>
      <c r="P823" s="294"/>
      <c r="Q823" s="294"/>
      <c r="R823" s="294"/>
      <c r="S823" s="294"/>
      <c r="T823" s="294"/>
      <c r="U823" s="294"/>
      <c r="V823" s="294"/>
      <c r="W823" s="294"/>
      <c r="X823" s="294"/>
      <c r="Y823" s="294"/>
      <c r="Z823" s="294"/>
      <c r="AA823" s="294"/>
      <c r="AB823" s="294"/>
    </row>
    <row r="824">
      <c r="A824" s="294"/>
      <c r="B824" s="295"/>
      <c r="C824" s="296"/>
      <c r="D824" s="295"/>
      <c r="E824" s="295"/>
      <c r="F824" s="295"/>
      <c r="G824" s="295"/>
      <c r="H824" s="295"/>
      <c r="I824" s="294"/>
      <c r="J824" s="294"/>
      <c r="K824" s="294"/>
      <c r="L824" s="294"/>
      <c r="M824" s="294"/>
      <c r="N824" s="294"/>
      <c r="O824" s="294"/>
      <c r="P824" s="294"/>
      <c r="Q824" s="294"/>
      <c r="R824" s="294"/>
      <c r="S824" s="294"/>
      <c r="T824" s="294"/>
      <c r="U824" s="294"/>
      <c r="V824" s="294"/>
      <c r="W824" s="294"/>
      <c r="X824" s="294"/>
      <c r="Y824" s="294"/>
      <c r="Z824" s="294"/>
      <c r="AA824" s="294"/>
      <c r="AB824" s="294"/>
    </row>
    <row r="825">
      <c r="A825" s="294"/>
      <c r="B825" s="295"/>
      <c r="C825" s="296"/>
      <c r="D825" s="295"/>
      <c r="E825" s="295"/>
      <c r="F825" s="295"/>
      <c r="G825" s="295"/>
      <c r="H825" s="295"/>
      <c r="I825" s="294"/>
      <c r="J825" s="294"/>
      <c r="K825" s="294"/>
      <c r="L825" s="294"/>
      <c r="M825" s="294"/>
      <c r="N825" s="294"/>
      <c r="O825" s="294"/>
      <c r="P825" s="294"/>
      <c r="Q825" s="294"/>
      <c r="R825" s="294"/>
      <c r="S825" s="294"/>
      <c r="T825" s="294"/>
      <c r="U825" s="294"/>
      <c r="V825" s="294"/>
      <c r="W825" s="294"/>
      <c r="X825" s="294"/>
      <c r="Y825" s="294"/>
      <c r="Z825" s="294"/>
      <c r="AA825" s="294"/>
      <c r="AB825" s="294"/>
    </row>
    <row r="826">
      <c r="A826" s="294"/>
      <c r="B826" s="295"/>
      <c r="C826" s="296"/>
      <c r="D826" s="295"/>
      <c r="E826" s="295"/>
      <c r="F826" s="295"/>
      <c r="G826" s="295"/>
      <c r="H826" s="295"/>
      <c r="I826" s="294"/>
      <c r="J826" s="294"/>
      <c r="K826" s="294"/>
      <c r="L826" s="294"/>
      <c r="M826" s="294"/>
      <c r="N826" s="294"/>
      <c r="O826" s="294"/>
      <c r="P826" s="294"/>
      <c r="Q826" s="294"/>
      <c r="R826" s="294"/>
      <c r="S826" s="294"/>
      <c r="T826" s="294"/>
      <c r="U826" s="294"/>
      <c r="V826" s="294"/>
      <c r="W826" s="294"/>
      <c r="X826" s="294"/>
      <c r="Y826" s="294"/>
      <c r="Z826" s="294"/>
      <c r="AA826" s="294"/>
      <c r="AB826" s="294"/>
    </row>
    <row r="827">
      <c r="A827" s="294"/>
      <c r="B827" s="295"/>
      <c r="C827" s="296"/>
      <c r="D827" s="295"/>
      <c r="E827" s="295"/>
      <c r="F827" s="295"/>
      <c r="G827" s="295"/>
      <c r="H827" s="295"/>
      <c r="I827" s="294"/>
      <c r="J827" s="294"/>
      <c r="K827" s="294"/>
      <c r="L827" s="294"/>
      <c r="M827" s="294"/>
      <c r="N827" s="294"/>
      <c r="O827" s="294"/>
      <c r="P827" s="294"/>
      <c r="Q827" s="294"/>
      <c r="R827" s="294"/>
      <c r="S827" s="294"/>
      <c r="T827" s="294"/>
      <c r="U827" s="294"/>
      <c r="V827" s="294"/>
      <c r="W827" s="294"/>
      <c r="X827" s="294"/>
      <c r="Y827" s="294"/>
      <c r="Z827" s="294"/>
      <c r="AA827" s="294"/>
      <c r="AB827" s="294"/>
    </row>
    <row r="828">
      <c r="A828" s="294"/>
      <c r="B828" s="295"/>
      <c r="C828" s="296"/>
      <c r="D828" s="295"/>
      <c r="E828" s="295"/>
      <c r="F828" s="295"/>
      <c r="G828" s="295"/>
      <c r="H828" s="295"/>
      <c r="I828" s="294"/>
      <c r="J828" s="294"/>
      <c r="K828" s="294"/>
      <c r="L828" s="294"/>
      <c r="M828" s="294"/>
      <c r="N828" s="294"/>
      <c r="O828" s="294"/>
      <c r="P828" s="294"/>
      <c r="Q828" s="294"/>
      <c r="R828" s="294"/>
      <c r="S828" s="294"/>
      <c r="T828" s="294"/>
      <c r="U828" s="294"/>
      <c r="V828" s="294"/>
      <c r="W828" s="294"/>
      <c r="X828" s="294"/>
      <c r="Y828" s="294"/>
      <c r="Z828" s="294"/>
      <c r="AA828" s="294"/>
      <c r="AB828" s="294"/>
    </row>
    <row r="829">
      <c r="A829" s="294"/>
      <c r="B829" s="295"/>
      <c r="C829" s="296"/>
      <c r="D829" s="295"/>
      <c r="E829" s="295"/>
      <c r="F829" s="295"/>
      <c r="G829" s="295"/>
      <c r="H829" s="295"/>
      <c r="I829" s="294"/>
      <c r="J829" s="294"/>
      <c r="K829" s="294"/>
      <c r="L829" s="294"/>
      <c r="M829" s="294"/>
      <c r="N829" s="294"/>
      <c r="O829" s="294"/>
      <c r="P829" s="294"/>
      <c r="Q829" s="294"/>
      <c r="R829" s="294"/>
      <c r="S829" s="294"/>
      <c r="T829" s="294"/>
      <c r="U829" s="294"/>
      <c r="V829" s="294"/>
      <c r="W829" s="294"/>
      <c r="X829" s="294"/>
      <c r="Y829" s="294"/>
      <c r="Z829" s="294"/>
      <c r="AA829" s="294"/>
      <c r="AB829" s="294"/>
    </row>
    <row r="830">
      <c r="A830" s="294"/>
      <c r="B830" s="295"/>
      <c r="C830" s="296"/>
      <c r="D830" s="295"/>
      <c r="E830" s="295"/>
      <c r="F830" s="295"/>
      <c r="G830" s="295"/>
      <c r="H830" s="295"/>
      <c r="I830" s="294"/>
      <c r="J830" s="294"/>
      <c r="K830" s="294"/>
      <c r="L830" s="294"/>
      <c r="M830" s="294"/>
      <c r="N830" s="294"/>
      <c r="O830" s="294"/>
      <c r="P830" s="294"/>
      <c r="Q830" s="294"/>
      <c r="R830" s="294"/>
      <c r="S830" s="294"/>
      <c r="T830" s="294"/>
      <c r="U830" s="294"/>
      <c r="V830" s="294"/>
      <c r="W830" s="294"/>
      <c r="X830" s="294"/>
      <c r="Y830" s="294"/>
      <c r="Z830" s="294"/>
      <c r="AA830" s="294"/>
      <c r="AB830" s="294"/>
    </row>
    <row r="831">
      <c r="A831" s="294"/>
      <c r="B831" s="295"/>
      <c r="C831" s="296"/>
      <c r="D831" s="295"/>
      <c r="E831" s="295"/>
      <c r="F831" s="295"/>
      <c r="G831" s="295"/>
      <c r="H831" s="295"/>
      <c r="I831" s="294"/>
      <c r="J831" s="294"/>
      <c r="K831" s="294"/>
      <c r="L831" s="294"/>
      <c r="M831" s="294"/>
      <c r="N831" s="294"/>
      <c r="O831" s="294"/>
      <c r="P831" s="294"/>
      <c r="Q831" s="294"/>
      <c r="R831" s="294"/>
      <c r="S831" s="294"/>
      <c r="T831" s="294"/>
      <c r="U831" s="294"/>
      <c r="V831" s="294"/>
      <c r="W831" s="294"/>
      <c r="X831" s="294"/>
      <c r="Y831" s="294"/>
      <c r="Z831" s="294"/>
      <c r="AA831" s="294"/>
      <c r="AB831" s="294"/>
    </row>
    <row r="832">
      <c r="A832" s="294"/>
      <c r="B832" s="295"/>
      <c r="C832" s="296"/>
      <c r="D832" s="295"/>
      <c r="E832" s="295"/>
      <c r="F832" s="295"/>
      <c r="G832" s="295"/>
      <c r="H832" s="295"/>
      <c r="I832" s="294"/>
      <c r="J832" s="294"/>
      <c r="K832" s="294"/>
      <c r="L832" s="294"/>
      <c r="M832" s="294"/>
      <c r="N832" s="294"/>
      <c r="O832" s="294"/>
      <c r="P832" s="294"/>
      <c r="Q832" s="294"/>
      <c r="R832" s="294"/>
      <c r="S832" s="294"/>
      <c r="T832" s="294"/>
      <c r="U832" s="294"/>
      <c r="V832" s="294"/>
      <c r="W832" s="294"/>
      <c r="X832" s="294"/>
      <c r="Y832" s="294"/>
      <c r="Z832" s="294"/>
      <c r="AA832" s="294"/>
      <c r="AB832" s="294"/>
    </row>
    <row r="833">
      <c r="A833" s="294"/>
      <c r="B833" s="295"/>
      <c r="C833" s="296"/>
      <c r="D833" s="295"/>
      <c r="E833" s="295"/>
      <c r="F833" s="295"/>
      <c r="G833" s="295"/>
      <c r="H833" s="295"/>
      <c r="I833" s="294"/>
      <c r="J833" s="294"/>
      <c r="K833" s="294"/>
      <c r="L833" s="294"/>
      <c r="M833" s="294"/>
      <c r="N833" s="294"/>
      <c r="O833" s="294"/>
      <c r="P833" s="294"/>
      <c r="Q833" s="294"/>
      <c r="R833" s="294"/>
      <c r="S833" s="294"/>
      <c r="T833" s="294"/>
      <c r="U833" s="294"/>
      <c r="V833" s="294"/>
      <c r="W833" s="294"/>
      <c r="X833" s="294"/>
      <c r="Y833" s="294"/>
      <c r="Z833" s="294"/>
      <c r="AA833" s="294"/>
      <c r="AB833" s="294"/>
    </row>
    <row r="834">
      <c r="A834" s="294"/>
      <c r="B834" s="295"/>
      <c r="C834" s="296"/>
      <c r="D834" s="295"/>
      <c r="E834" s="295"/>
      <c r="F834" s="295"/>
      <c r="G834" s="295"/>
      <c r="H834" s="295"/>
      <c r="I834" s="294"/>
      <c r="J834" s="294"/>
      <c r="K834" s="294"/>
      <c r="L834" s="294"/>
      <c r="M834" s="294"/>
      <c r="N834" s="294"/>
      <c r="O834" s="294"/>
      <c r="P834" s="294"/>
      <c r="Q834" s="294"/>
      <c r="R834" s="294"/>
      <c r="S834" s="294"/>
      <c r="T834" s="294"/>
      <c r="U834" s="294"/>
      <c r="V834" s="294"/>
      <c r="W834" s="294"/>
      <c r="X834" s="294"/>
      <c r="Y834" s="294"/>
      <c r="Z834" s="294"/>
      <c r="AA834" s="294"/>
      <c r="AB834" s="294"/>
    </row>
    <row r="835">
      <c r="A835" s="294"/>
      <c r="B835" s="295"/>
      <c r="C835" s="296"/>
      <c r="D835" s="295"/>
      <c r="E835" s="295"/>
      <c r="F835" s="295"/>
      <c r="G835" s="295"/>
      <c r="H835" s="295"/>
      <c r="I835" s="294"/>
      <c r="J835" s="294"/>
      <c r="K835" s="294"/>
      <c r="L835" s="294"/>
      <c r="M835" s="294"/>
      <c r="N835" s="294"/>
      <c r="O835" s="294"/>
      <c r="P835" s="294"/>
      <c r="Q835" s="294"/>
      <c r="R835" s="294"/>
      <c r="S835" s="294"/>
      <c r="T835" s="294"/>
      <c r="U835" s="294"/>
      <c r="V835" s="294"/>
      <c r="W835" s="294"/>
      <c r="X835" s="294"/>
      <c r="Y835" s="294"/>
      <c r="Z835" s="294"/>
      <c r="AA835" s="294"/>
      <c r="AB835" s="294"/>
    </row>
    <row r="836">
      <c r="A836" s="294"/>
      <c r="B836" s="295"/>
      <c r="C836" s="296"/>
      <c r="D836" s="295"/>
      <c r="E836" s="295"/>
      <c r="F836" s="295"/>
      <c r="G836" s="295"/>
      <c r="H836" s="295"/>
      <c r="I836" s="294"/>
      <c r="J836" s="294"/>
      <c r="K836" s="294"/>
      <c r="L836" s="294"/>
      <c r="M836" s="294"/>
      <c r="N836" s="294"/>
      <c r="O836" s="294"/>
      <c r="P836" s="294"/>
      <c r="Q836" s="294"/>
      <c r="R836" s="294"/>
      <c r="S836" s="294"/>
      <c r="T836" s="294"/>
      <c r="U836" s="294"/>
      <c r="V836" s="294"/>
      <c r="W836" s="294"/>
      <c r="X836" s="294"/>
      <c r="Y836" s="294"/>
      <c r="Z836" s="294"/>
      <c r="AA836" s="294"/>
      <c r="AB836" s="294"/>
    </row>
    <row r="837">
      <c r="A837" s="294"/>
      <c r="B837" s="295"/>
      <c r="C837" s="296"/>
      <c r="D837" s="295"/>
      <c r="E837" s="295"/>
      <c r="F837" s="295"/>
      <c r="G837" s="295"/>
      <c r="H837" s="295"/>
      <c r="I837" s="294"/>
      <c r="J837" s="294"/>
      <c r="K837" s="294"/>
      <c r="L837" s="294"/>
      <c r="M837" s="294"/>
      <c r="N837" s="294"/>
      <c r="O837" s="294"/>
      <c r="P837" s="294"/>
      <c r="Q837" s="294"/>
      <c r="R837" s="294"/>
      <c r="S837" s="294"/>
      <c r="T837" s="294"/>
      <c r="U837" s="294"/>
      <c r="V837" s="294"/>
      <c r="W837" s="294"/>
      <c r="X837" s="294"/>
      <c r="Y837" s="294"/>
      <c r="Z837" s="294"/>
      <c r="AA837" s="294"/>
      <c r="AB837" s="294"/>
    </row>
    <row r="838">
      <c r="A838" s="294"/>
      <c r="B838" s="295"/>
      <c r="C838" s="296"/>
      <c r="D838" s="295"/>
      <c r="E838" s="295"/>
      <c r="F838" s="295"/>
      <c r="G838" s="295"/>
      <c r="H838" s="295"/>
      <c r="I838" s="294"/>
      <c r="J838" s="294"/>
      <c r="K838" s="294"/>
      <c r="L838" s="294"/>
      <c r="M838" s="294"/>
      <c r="N838" s="294"/>
      <c r="O838" s="294"/>
      <c r="P838" s="294"/>
      <c r="Q838" s="294"/>
      <c r="R838" s="294"/>
      <c r="S838" s="294"/>
      <c r="T838" s="294"/>
      <c r="U838" s="294"/>
      <c r="V838" s="294"/>
      <c r="W838" s="294"/>
      <c r="X838" s="294"/>
      <c r="Y838" s="294"/>
      <c r="Z838" s="294"/>
      <c r="AA838" s="294"/>
      <c r="AB838" s="294"/>
    </row>
    <row r="839">
      <c r="A839" s="294"/>
      <c r="B839" s="295"/>
      <c r="C839" s="296"/>
      <c r="D839" s="295"/>
      <c r="E839" s="295"/>
      <c r="F839" s="295"/>
      <c r="G839" s="295"/>
      <c r="H839" s="295"/>
      <c r="I839" s="294"/>
      <c r="J839" s="294"/>
      <c r="K839" s="294"/>
      <c r="L839" s="294"/>
      <c r="M839" s="294"/>
      <c r="N839" s="294"/>
      <c r="O839" s="294"/>
      <c r="P839" s="294"/>
      <c r="Q839" s="294"/>
      <c r="R839" s="294"/>
      <c r="S839" s="294"/>
      <c r="T839" s="294"/>
      <c r="U839" s="294"/>
      <c r="V839" s="294"/>
      <c r="W839" s="294"/>
      <c r="X839" s="294"/>
      <c r="Y839" s="294"/>
      <c r="Z839" s="294"/>
      <c r="AA839" s="294"/>
      <c r="AB839" s="294"/>
    </row>
    <row r="840">
      <c r="A840" s="294"/>
      <c r="B840" s="295"/>
      <c r="C840" s="296"/>
      <c r="D840" s="295"/>
      <c r="E840" s="295"/>
      <c r="F840" s="295"/>
      <c r="G840" s="295"/>
      <c r="H840" s="295"/>
      <c r="I840" s="294"/>
      <c r="J840" s="294"/>
      <c r="K840" s="294"/>
      <c r="L840" s="294"/>
      <c r="M840" s="294"/>
      <c r="N840" s="294"/>
      <c r="O840" s="294"/>
      <c r="P840" s="294"/>
      <c r="Q840" s="294"/>
      <c r="R840" s="294"/>
      <c r="S840" s="294"/>
      <c r="T840" s="294"/>
      <c r="U840" s="294"/>
      <c r="V840" s="294"/>
      <c r="W840" s="294"/>
      <c r="X840" s="294"/>
      <c r="Y840" s="294"/>
      <c r="Z840" s="294"/>
      <c r="AA840" s="294"/>
      <c r="AB840" s="294"/>
    </row>
    <row r="841">
      <c r="A841" s="294"/>
      <c r="B841" s="295"/>
      <c r="C841" s="296"/>
      <c r="D841" s="295"/>
      <c r="E841" s="295"/>
      <c r="F841" s="295"/>
      <c r="G841" s="295"/>
      <c r="H841" s="295"/>
      <c r="I841" s="294"/>
      <c r="J841" s="294"/>
      <c r="K841" s="294"/>
      <c r="L841" s="294"/>
      <c r="M841" s="294"/>
      <c r="N841" s="294"/>
      <c r="O841" s="294"/>
      <c r="P841" s="294"/>
      <c r="Q841" s="294"/>
      <c r="R841" s="294"/>
      <c r="S841" s="294"/>
      <c r="T841" s="294"/>
      <c r="U841" s="294"/>
      <c r="V841" s="294"/>
      <c r="W841" s="294"/>
      <c r="X841" s="294"/>
      <c r="Y841" s="294"/>
      <c r="Z841" s="294"/>
      <c r="AA841" s="294"/>
      <c r="AB841" s="294"/>
    </row>
    <row r="842">
      <c r="A842" s="294"/>
      <c r="B842" s="295"/>
      <c r="C842" s="296"/>
      <c r="D842" s="295"/>
      <c r="E842" s="295"/>
      <c r="F842" s="295"/>
      <c r="G842" s="295"/>
      <c r="H842" s="295"/>
      <c r="I842" s="294"/>
      <c r="J842" s="294"/>
      <c r="K842" s="294"/>
      <c r="L842" s="294"/>
      <c r="M842" s="294"/>
      <c r="N842" s="294"/>
      <c r="O842" s="294"/>
      <c r="P842" s="294"/>
      <c r="Q842" s="294"/>
      <c r="R842" s="294"/>
      <c r="S842" s="294"/>
      <c r="T842" s="294"/>
      <c r="U842" s="294"/>
      <c r="V842" s="294"/>
      <c r="W842" s="294"/>
      <c r="X842" s="294"/>
      <c r="Y842" s="294"/>
      <c r="Z842" s="294"/>
      <c r="AA842" s="294"/>
      <c r="AB842" s="294"/>
    </row>
    <row r="843">
      <c r="A843" s="294"/>
      <c r="B843" s="295"/>
      <c r="C843" s="296"/>
      <c r="D843" s="295"/>
      <c r="E843" s="295"/>
      <c r="F843" s="295"/>
      <c r="G843" s="295"/>
      <c r="H843" s="295"/>
      <c r="I843" s="294"/>
      <c r="J843" s="294"/>
      <c r="K843" s="294"/>
      <c r="L843" s="294"/>
      <c r="M843" s="294"/>
      <c r="N843" s="294"/>
      <c r="O843" s="294"/>
      <c r="P843" s="294"/>
      <c r="Q843" s="294"/>
      <c r="R843" s="294"/>
      <c r="S843" s="294"/>
      <c r="T843" s="294"/>
      <c r="U843" s="294"/>
      <c r="V843" s="294"/>
      <c r="W843" s="294"/>
      <c r="X843" s="294"/>
      <c r="Y843" s="294"/>
      <c r="Z843" s="294"/>
      <c r="AA843" s="294"/>
      <c r="AB843" s="294"/>
    </row>
    <row r="844">
      <c r="A844" s="294"/>
      <c r="B844" s="295"/>
      <c r="C844" s="296"/>
      <c r="D844" s="295"/>
      <c r="E844" s="295"/>
      <c r="F844" s="295"/>
      <c r="G844" s="295"/>
      <c r="H844" s="295"/>
      <c r="I844" s="294"/>
      <c r="J844" s="294"/>
      <c r="K844" s="294"/>
      <c r="L844" s="294"/>
      <c r="M844" s="294"/>
      <c r="N844" s="294"/>
      <c r="O844" s="294"/>
      <c r="P844" s="294"/>
      <c r="Q844" s="294"/>
      <c r="R844" s="294"/>
      <c r="S844" s="294"/>
      <c r="T844" s="294"/>
      <c r="U844" s="294"/>
      <c r="V844" s="294"/>
      <c r="W844" s="294"/>
      <c r="X844" s="294"/>
      <c r="Y844" s="294"/>
      <c r="Z844" s="294"/>
      <c r="AA844" s="294"/>
      <c r="AB844" s="294"/>
    </row>
    <row r="845">
      <c r="A845" s="294"/>
      <c r="B845" s="295"/>
      <c r="C845" s="296"/>
      <c r="D845" s="295"/>
      <c r="E845" s="295"/>
      <c r="F845" s="295"/>
      <c r="G845" s="295"/>
      <c r="H845" s="295"/>
      <c r="I845" s="294"/>
      <c r="J845" s="294"/>
      <c r="K845" s="294"/>
      <c r="L845" s="294"/>
      <c r="M845" s="294"/>
      <c r="N845" s="294"/>
      <c r="O845" s="294"/>
      <c r="P845" s="294"/>
      <c r="Q845" s="294"/>
      <c r="R845" s="294"/>
      <c r="S845" s="294"/>
      <c r="T845" s="294"/>
      <c r="U845" s="294"/>
      <c r="V845" s="294"/>
      <c r="W845" s="294"/>
      <c r="X845" s="294"/>
      <c r="Y845" s="294"/>
      <c r="Z845" s="294"/>
      <c r="AA845" s="294"/>
      <c r="AB845" s="294"/>
    </row>
    <row r="846">
      <c r="A846" s="294"/>
      <c r="B846" s="295"/>
      <c r="C846" s="296"/>
      <c r="D846" s="295"/>
      <c r="E846" s="295"/>
      <c r="F846" s="295"/>
      <c r="G846" s="295"/>
      <c r="H846" s="295"/>
      <c r="I846" s="294"/>
      <c r="J846" s="294"/>
      <c r="K846" s="294"/>
      <c r="L846" s="294"/>
      <c r="M846" s="294"/>
      <c r="N846" s="294"/>
      <c r="O846" s="294"/>
      <c r="P846" s="294"/>
      <c r="Q846" s="294"/>
      <c r="R846" s="294"/>
      <c r="S846" s="294"/>
      <c r="T846" s="294"/>
      <c r="U846" s="294"/>
      <c r="V846" s="294"/>
      <c r="W846" s="294"/>
      <c r="X846" s="294"/>
      <c r="Y846" s="294"/>
      <c r="Z846" s="294"/>
      <c r="AA846" s="294"/>
      <c r="AB846" s="294"/>
    </row>
    <row r="847">
      <c r="A847" s="294"/>
      <c r="B847" s="295"/>
      <c r="C847" s="296"/>
      <c r="D847" s="295"/>
      <c r="E847" s="295"/>
      <c r="F847" s="295"/>
      <c r="G847" s="295"/>
      <c r="H847" s="295"/>
      <c r="I847" s="294"/>
      <c r="J847" s="294"/>
      <c r="K847" s="294"/>
      <c r="L847" s="294"/>
      <c r="M847" s="294"/>
      <c r="N847" s="294"/>
      <c r="O847" s="294"/>
      <c r="P847" s="294"/>
      <c r="Q847" s="294"/>
      <c r="R847" s="294"/>
      <c r="S847" s="294"/>
      <c r="T847" s="294"/>
      <c r="U847" s="294"/>
      <c r="V847" s="294"/>
      <c r="W847" s="294"/>
      <c r="X847" s="294"/>
      <c r="Y847" s="294"/>
      <c r="Z847" s="294"/>
      <c r="AA847" s="294"/>
      <c r="AB847" s="294"/>
    </row>
    <row r="848">
      <c r="A848" s="294"/>
      <c r="B848" s="295"/>
      <c r="C848" s="296"/>
      <c r="D848" s="295"/>
      <c r="E848" s="295"/>
      <c r="F848" s="295"/>
      <c r="G848" s="295"/>
      <c r="H848" s="295"/>
      <c r="I848" s="294"/>
      <c r="J848" s="294"/>
      <c r="K848" s="294"/>
      <c r="L848" s="294"/>
      <c r="M848" s="294"/>
      <c r="N848" s="294"/>
      <c r="O848" s="294"/>
      <c r="P848" s="294"/>
      <c r="Q848" s="294"/>
      <c r="R848" s="294"/>
      <c r="S848" s="294"/>
      <c r="T848" s="294"/>
      <c r="U848" s="294"/>
      <c r="V848" s="294"/>
      <c r="W848" s="294"/>
      <c r="X848" s="294"/>
      <c r="Y848" s="294"/>
      <c r="Z848" s="294"/>
      <c r="AA848" s="294"/>
      <c r="AB848" s="294"/>
    </row>
    <row r="849">
      <c r="A849" s="294"/>
      <c r="B849" s="295"/>
      <c r="C849" s="296"/>
      <c r="D849" s="295"/>
      <c r="E849" s="295"/>
      <c r="F849" s="295"/>
      <c r="G849" s="295"/>
      <c r="H849" s="295"/>
      <c r="I849" s="294"/>
      <c r="J849" s="294"/>
      <c r="K849" s="294"/>
      <c r="L849" s="294"/>
      <c r="M849" s="294"/>
      <c r="N849" s="294"/>
      <c r="O849" s="294"/>
      <c r="P849" s="294"/>
      <c r="Q849" s="294"/>
      <c r="R849" s="294"/>
      <c r="S849" s="294"/>
      <c r="T849" s="294"/>
      <c r="U849" s="294"/>
      <c r="V849" s="294"/>
      <c r="W849" s="294"/>
      <c r="X849" s="294"/>
      <c r="Y849" s="294"/>
      <c r="Z849" s="294"/>
      <c r="AA849" s="294"/>
      <c r="AB849" s="294"/>
    </row>
    <row r="850">
      <c r="A850" s="294"/>
      <c r="B850" s="295"/>
      <c r="C850" s="296"/>
      <c r="D850" s="295"/>
      <c r="E850" s="295"/>
      <c r="F850" s="295"/>
      <c r="G850" s="295"/>
      <c r="H850" s="295"/>
      <c r="I850" s="294"/>
      <c r="J850" s="294"/>
      <c r="K850" s="294"/>
      <c r="L850" s="294"/>
      <c r="M850" s="294"/>
      <c r="N850" s="294"/>
      <c r="O850" s="294"/>
      <c r="P850" s="294"/>
      <c r="Q850" s="294"/>
      <c r="R850" s="294"/>
      <c r="S850" s="294"/>
      <c r="T850" s="294"/>
      <c r="U850" s="294"/>
      <c r="V850" s="294"/>
      <c r="W850" s="294"/>
      <c r="X850" s="294"/>
      <c r="Y850" s="294"/>
      <c r="Z850" s="294"/>
      <c r="AA850" s="294"/>
      <c r="AB850" s="294"/>
    </row>
    <row r="851">
      <c r="A851" s="294"/>
      <c r="B851" s="295"/>
      <c r="C851" s="296"/>
      <c r="D851" s="295"/>
      <c r="E851" s="295"/>
      <c r="F851" s="295"/>
      <c r="G851" s="295"/>
      <c r="H851" s="295"/>
      <c r="I851" s="294"/>
      <c r="J851" s="294"/>
      <c r="K851" s="294"/>
      <c r="L851" s="294"/>
      <c r="M851" s="294"/>
      <c r="N851" s="294"/>
      <c r="O851" s="294"/>
      <c r="P851" s="294"/>
      <c r="Q851" s="294"/>
      <c r="R851" s="294"/>
      <c r="S851" s="294"/>
      <c r="T851" s="294"/>
      <c r="U851" s="294"/>
      <c r="V851" s="294"/>
      <c r="W851" s="294"/>
      <c r="X851" s="294"/>
      <c r="Y851" s="294"/>
      <c r="Z851" s="294"/>
      <c r="AA851" s="294"/>
      <c r="AB851" s="294"/>
    </row>
    <row r="852">
      <c r="A852" s="294"/>
      <c r="B852" s="295"/>
      <c r="C852" s="296"/>
      <c r="D852" s="295"/>
      <c r="E852" s="295"/>
      <c r="F852" s="295"/>
      <c r="G852" s="295"/>
      <c r="H852" s="295"/>
      <c r="I852" s="294"/>
      <c r="J852" s="294"/>
      <c r="K852" s="294"/>
      <c r="L852" s="294"/>
      <c r="M852" s="294"/>
      <c r="N852" s="294"/>
      <c r="O852" s="294"/>
      <c r="P852" s="294"/>
      <c r="Q852" s="294"/>
      <c r="R852" s="294"/>
      <c r="S852" s="294"/>
      <c r="T852" s="294"/>
      <c r="U852" s="294"/>
      <c r="V852" s="294"/>
      <c r="W852" s="294"/>
      <c r="X852" s="294"/>
      <c r="Y852" s="294"/>
      <c r="Z852" s="294"/>
      <c r="AA852" s="294"/>
      <c r="AB852" s="294"/>
    </row>
    <row r="853">
      <c r="A853" s="294"/>
      <c r="B853" s="295"/>
      <c r="C853" s="296"/>
      <c r="D853" s="295"/>
      <c r="E853" s="295"/>
      <c r="F853" s="295"/>
      <c r="G853" s="295"/>
      <c r="H853" s="295"/>
      <c r="I853" s="294"/>
      <c r="J853" s="294"/>
      <c r="K853" s="294"/>
      <c r="L853" s="294"/>
      <c r="M853" s="294"/>
      <c r="N853" s="294"/>
      <c r="O853" s="294"/>
      <c r="P853" s="294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  <c r="AA853" s="294"/>
      <c r="AB853" s="294"/>
    </row>
    <row r="854">
      <c r="A854" s="294"/>
      <c r="B854" s="295"/>
      <c r="C854" s="296"/>
      <c r="D854" s="295"/>
      <c r="E854" s="295"/>
      <c r="F854" s="295"/>
      <c r="G854" s="295"/>
      <c r="H854" s="295"/>
      <c r="I854" s="294"/>
      <c r="J854" s="294"/>
      <c r="K854" s="294"/>
      <c r="L854" s="294"/>
      <c r="M854" s="294"/>
      <c r="N854" s="294"/>
      <c r="O854" s="294"/>
      <c r="P854" s="294"/>
      <c r="Q854" s="294"/>
      <c r="R854" s="294"/>
      <c r="S854" s="294"/>
      <c r="T854" s="294"/>
      <c r="U854" s="294"/>
      <c r="V854" s="294"/>
      <c r="W854" s="294"/>
      <c r="X854" s="294"/>
      <c r="Y854" s="294"/>
      <c r="Z854" s="294"/>
      <c r="AA854" s="294"/>
      <c r="AB854" s="294"/>
    </row>
    <row r="855">
      <c r="A855" s="294"/>
      <c r="B855" s="295"/>
      <c r="C855" s="296"/>
      <c r="D855" s="295"/>
      <c r="E855" s="295"/>
      <c r="F855" s="295"/>
      <c r="G855" s="295"/>
      <c r="H855" s="295"/>
      <c r="I855" s="294"/>
      <c r="J855" s="294"/>
      <c r="K855" s="294"/>
      <c r="L855" s="294"/>
      <c r="M855" s="294"/>
      <c r="N855" s="294"/>
      <c r="O855" s="294"/>
      <c r="P855" s="294"/>
      <c r="Q855" s="294"/>
      <c r="R855" s="294"/>
      <c r="S855" s="294"/>
      <c r="T855" s="294"/>
      <c r="U855" s="294"/>
      <c r="V855" s="294"/>
      <c r="W855" s="294"/>
      <c r="X855" s="294"/>
      <c r="Y855" s="294"/>
      <c r="Z855" s="294"/>
      <c r="AA855" s="294"/>
      <c r="AB855" s="294"/>
    </row>
    <row r="856">
      <c r="A856" s="294"/>
      <c r="B856" s="295"/>
      <c r="C856" s="296"/>
      <c r="D856" s="295"/>
      <c r="E856" s="295"/>
      <c r="F856" s="295"/>
      <c r="G856" s="295"/>
      <c r="H856" s="295"/>
      <c r="I856" s="294"/>
      <c r="J856" s="294"/>
      <c r="K856" s="294"/>
      <c r="L856" s="294"/>
      <c r="M856" s="294"/>
      <c r="N856" s="294"/>
      <c r="O856" s="294"/>
      <c r="P856" s="294"/>
      <c r="Q856" s="294"/>
      <c r="R856" s="294"/>
      <c r="S856" s="294"/>
      <c r="T856" s="294"/>
      <c r="U856" s="294"/>
      <c r="V856" s="294"/>
      <c r="W856" s="294"/>
      <c r="X856" s="294"/>
      <c r="Y856" s="294"/>
      <c r="Z856" s="294"/>
      <c r="AA856" s="294"/>
      <c r="AB856" s="294"/>
    </row>
    <row r="857">
      <c r="A857" s="294"/>
      <c r="B857" s="295"/>
      <c r="C857" s="296"/>
      <c r="D857" s="295"/>
      <c r="E857" s="295"/>
      <c r="F857" s="295"/>
      <c r="G857" s="295"/>
      <c r="H857" s="295"/>
      <c r="I857" s="294"/>
      <c r="J857" s="294"/>
      <c r="K857" s="294"/>
      <c r="L857" s="294"/>
      <c r="M857" s="294"/>
      <c r="N857" s="294"/>
      <c r="O857" s="294"/>
      <c r="P857" s="294"/>
      <c r="Q857" s="294"/>
      <c r="R857" s="294"/>
      <c r="S857" s="294"/>
      <c r="T857" s="294"/>
      <c r="U857" s="294"/>
      <c r="V857" s="294"/>
      <c r="W857" s="294"/>
      <c r="X857" s="294"/>
      <c r="Y857" s="294"/>
      <c r="Z857" s="294"/>
      <c r="AA857" s="294"/>
      <c r="AB857" s="294"/>
    </row>
    <row r="858">
      <c r="A858" s="294"/>
      <c r="B858" s="295"/>
      <c r="C858" s="296"/>
      <c r="D858" s="295"/>
      <c r="E858" s="295"/>
      <c r="F858" s="295"/>
      <c r="G858" s="295"/>
      <c r="H858" s="295"/>
      <c r="I858" s="294"/>
      <c r="J858" s="294"/>
      <c r="K858" s="294"/>
      <c r="L858" s="294"/>
      <c r="M858" s="294"/>
      <c r="N858" s="294"/>
      <c r="O858" s="294"/>
      <c r="P858" s="294"/>
      <c r="Q858" s="294"/>
      <c r="R858" s="294"/>
      <c r="S858" s="294"/>
      <c r="T858" s="294"/>
      <c r="U858" s="294"/>
      <c r="V858" s="294"/>
      <c r="W858" s="294"/>
      <c r="X858" s="294"/>
      <c r="Y858" s="294"/>
      <c r="Z858" s="294"/>
      <c r="AA858" s="294"/>
      <c r="AB858" s="294"/>
    </row>
    <row r="859">
      <c r="A859" s="294"/>
      <c r="B859" s="295"/>
      <c r="C859" s="296"/>
      <c r="D859" s="295"/>
      <c r="E859" s="295"/>
      <c r="F859" s="295"/>
      <c r="G859" s="295"/>
      <c r="H859" s="295"/>
      <c r="I859" s="294"/>
      <c r="J859" s="294"/>
      <c r="K859" s="294"/>
      <c r="L859" s="294"/>
      <c r="M859" s="294"/>
      <c r="N859" s="294"/>
      <c r="O859" s="294"/>
      <c r="P859" s="294"/>
      <c r="Q859" s="294"/>
      <c r="R859" s="294"/>
      <c r="S859" s="294"/>
      <c r="T859" s="294"/>
      <c r="U859" s="294"/>
      <c r="V859" s="294"/>
      <c r="W859" s="294"/>
      <c r="X859" s="294"/>
      <c r="Y859" s="294"/>
      <c r="Z859" s="294"/>
      <c r="AA859" s="294"/>
      <c r="AB859" s="294"/>
    </row>
    <row r="860">
      <c r="A860" s="294"/>
      <c r="B860" s="295"/>
      <c r="C860" s="296"/>
      <c r="D860" s="295"/>
      <c r="E860" s="295"/>
      <c r="F860" s="295"/>
      <c r="G860" s="295"/>
      <c r="H860" s="295"/>
      <c r="I860" s="294"/>
      <c r="J860" s="294"/>
      <c r="K860" s="294"/>
      <c r="L860" s="294"/>
      <c r="M860" s="294"/>
      <c r="N860" s="294"/>
      <c r="O860" s="294"/>
      <c r="P860" s="294"/>
      <c r="Q860" s="294"/>
      <c r="R860" s="294"/>
      <c r="S860" s="294"/>
      <c r="T860" s="294"/>
      <c r="U860" s="294"/>
      <c r="V860" s="294"/>
      <c r="W860" s="294"/>
      <c r="X860" s="294"/>
      <c r="Y860" s="294"/>
      <c r="Z860" s="294"/>
      <c r="AA860" s="294"/>
      <c r="AB860" s="294"/>
    </row>
    <row r="861">
      <c r="A861" s="294"/>
      <c r="B861" s="295"/>
      <c r="C861" s="296"/>
      <c r="D861" s="295"/>
      <c r="E861" s="295"/>
      <c r="F861" s="295"/>
      <c r="G861" s="295"/>
      <c r="H861" s="295"/>
      <c r="I861" s="294"/>
      <c r="J861" s="294"/>
      <c r="K861" s="294"/>
      <c r="L861" s="294"/>
      <c r="M861" s="294"/>
      <c r="N861" s="294"/>
      <c r="O861" s="294"/>
      <c r="P861" s="294"/>
      <c r="Q861" s="294"/>
      <c r="R861" s="294"/>
      <c r="S861" s="294"/>
      <c r="T861" s="294"/>
      <c r="U861" s="294"/>
      <c r="V861" s="294"/>
      <c r="W861" s="294"/>
      <c r="X861" s="294"/>
      <c r="Y861" s="294"/>
      <c r="Z861" s="294"/>
      <c r="AA861" s="294"/>
      <c r="AB861" s="294"/>
    </row>
    <row r="862">
      <c r="A862" s="294"/>
      <c r="B862" s="295"/>
      <c r="C862" s="296"/>
      <c r="D862" s="295"/>
      <c r="E862" s="295"/>
      <c r="F862" s="295"/>
      <c r="G862" s="295"/>
      <c r="H862" s="295"/>
      <c r="I862" s="294"/>
      <c r="J862" s="294"/>
      <c r="K862" s="294"/>
      <c r="L862" s="294"/>
      <c r="M862" s="294"/>
      <c r="N862" s="294"/>
      <c r="O862" s="294"/>
      <c r="P862" s="294"/>
      <c r="Q862" s="294"/>
      <c r="R862" s="294"/>
      <c r="S862" s="294"/>
      <c r="T862" s="294"/>
      <c r="U862" s="294"/>
      <c r="V862" s="294"/>
      <c r="W862" s="294"/>
      <c r="X862" s="294"/>
      <c r="Y862" s="294"/>
      <c r="Z862" s="294"/>
      <c r="AA862" s="294"/>
      <c r="AB862" s="294"/>
    </row>
    <row r="863">
      <c r="A863" s="294"/>
      <c r="B863" s="295"/>
      <c r="C863" s="296"/>
      <c r="D863" s="295"/>
      <c r="E863" s="295"/>
      <c r="F863" s="295"/>
      <c r="G863" s="295"/>
      <c r="H863" s="295"/>
      <c r="I863" s="294"/>
      <c r="J863" s="294"/>
      <c r="K863" s="294"/>
      <c r="L863" s="294"/>
      <c r="M863" s="294"/>
      <c r="N863" s="294"/>
      <c r="O863" s="294"/>
      <c r="P863" s="294"/>
      <c r="Q863" s="294"/>
      <c r="R863" s="294"/>
      <c r="S863" s="294"/>
      <c r="T863" s="294"/>
      <c r="U863" s="294"/>
      <c r="V863" s="294"/>
      <c r="W863" s="294"/>
      <c r="X863" s="294"/>
      <c r="Y863" s="294"/>
      <c r="Z863" s="294"/>
      <c r="AA863" s="294"/>
      <c r="AB863" s="294"/>
    </row>
    <row r="864">
      <c r="A864" s="294"/>
      <c r="B864" s="295"/>
      <c r="C864" s="296"/>
      <c r="D864" s="295"/>
      <c r="E864" s="295"/>
      <c r="F864" s="295"/>
      <c r="G864" s="295"/>
      <c r="H864" s="295"/>
      <c r="I864" s="294"/>
      <c r="J864" s="294"/>
      <c r="K864" s="294"/>
      <c r="L864" s="294"/>
      <c r="M864" s="294"/>
      <c r="N864" s="294"/>
      <c r="O864" s="294"/>
      <c r="P864" s="294"/>
      <c r="Q864" s="294"/>
      <c r="R864" s="294"/>
      <c r="S864" s="294"/>
      <c r="T864" s="294"/>
      <c r="U864" s="294"/>
      <c r="V864" s="294"/>
      <c r="W864" s="294"/>
      <c r="X864" s="294"/>
      <c r="Y864" s="294"/>
      <c r="Z864" s="294"/>
      <c r="AA864" s="294"/>
      <c r="AB864" s="294"/>
    </row>
    <row r="865">
      <c r="A865" s="294"/>
      <c r="B865" s="295"/>
      <c r="C865" s="296"/>
      <c r="D865" s="295"/>
      <c r="E865" s="295"/>
      <c r="F865" s="295"/>
      <c r="G865" s="295"/>
      <c r="H865" s="295"/>
      <c r="I865" s="294"/>
      <c r="J865" s="294"/>
      <c r="K865" s="294"/>
      <c r="L865" s="294"/>
      <c r="M865" s="294"/>
      <c r="N865" s="294"/>
      <c r="O865" s="294"/>
      <c r="P865" s="294"/>
      <c r="Q865" s="294"/>
      <c r="R865" s="294"/>
      <c r="S865" s="294"/>
      <c r="T865" s="294"/>
      <c r="U865" s="294"/>
      <c r="V865" s="294"/>
      <c r="W865" s="294"/>
      <c r="X865" s="294"/>
      <c r="Y865" s="294"/>
      <c r="Z865" s="294"/>
      <c r="AA865" s="294"/>
      <c r="AB865" s="294"/>
    </row>
    <row r="866">
      <c r="A866" s="294"/>
      <c r="B866" s="295"/>
      <c r="C866" s="296"/>
      <c r="D866" s="295"/>
      <c r="E866" s="295"/>
      <c r="F866" s="295"/>
      <c r="G866" s="295"/>
      <c r="H866" s="295"/>
      <c r="I866" s="294"/>
      <c r="J866" s="294"/>
      <c r="K866" s="294"/>
      <c r="L866" s="294"/>
      <c r="M866" s="294"/>
      <c r="N866" s="294"/>
      <c r="O866" s="294"/>
      <c r="P866" s="294"/>
      <c r="Q866" s="294"/>
      <c r="R866" s="294"/>
      <c r="S866" s="294"/>
      <c r="T866" s="294"/>
      <c r="U866" s="294"/>
      <c r="V866" s="294"/>
      <c r="W866" s="294"/>
      <c r="X866" s="294"/>
      <c r="Y866" s="294"/>
      <c r="Z866" s="294"/>
      <c r="AA866" s="294"/>
      <c r="AB866" s="294"/>
    </row>
    <row r="867">
      <c r="A867" s="294"/>
      <c r="B867" s="295"/>
      <c r="C867" s="296"/>
      <c r="D867" s="295"/>
      <c r="E867" s="295"/>
      <c r="F867" s="295"/>
      <c r="G867" s="295"/>
      <c r="H867" s="295"/>
      <c r="I867" s="294"/>
      <c r="J867" s="294"/>
      <c r="K867" s="294"/>
      <c r="L867" s="294"/>
      <c r="M867" s="294"/>
      <c r="N867" s="294"/>
      <c r="O867" s="294"/>
      <c r="P867" s="294"/>
      <c r="Q867" s="294"/>
      <c r="R867" s="294"/>
      <c r="S867" s="294"/>
      <c r="T867" s="294"/>
      <c r="U867" s="294"/>
      <c r="V867" s="294"/>
      <c r="W867" s="294"/>
      <c r="X867" s="294"/>
      <c r="Y867" s="294"/>
      <c r="Z867" s="294"/>
      <c r="AA867" s="294"/>
      <c r="AB867" s="294"/>
    </row>
    <row r="868">
      <c r="A868" s="294"/>
      <c r="B868" s="295"/>
      <c r="C868" s="296"/>
      <c r="D868" s="295"/>
      <c r="E868" s="295"/>
      <c r="F868" s="295"/>
      <c r="G868" s="295"/>
      <c r="H868" s="295"/>
      <c r="I868" s="294"/>
      <c r="J868" s="294"/>
      <c r="K868" s="294"/>
      <c r="L868" s="294"/>
      <c r="M868" s="294"/>
      <c r="N868" s="294"/>
      <c r="O868" s="294"/>
      <c r="P868" s="294"/>
      <c r="Q868" s="294"/>
      <c r="R868" s="294"/>
      <c r="S868" s="294"/>
      <c r="T868" s="294"/>
      <c r="U868" s="294"/>
      <c r="V868" s="294"/>
      <c r="W868" s="294"/>
      <c r="X868" s="294"/>
      <c r="Y868" s="294"/>
      <c r="Z868" s="294"/>
      <c r="AA868" s="294"/>
      <c r="AB868" s="294"/>
    </row>
    <row r="869">
      <c r="A869" s="294"/>
      <c r="B869" s="295"/>
      <c r="C869" s="296"/>
      <c r="D869" s="295"/>
      <c r="E869" s="295"/>
      <c r="F869" s="295"/>
      <c r="G869" s="295"/>
      <c r="H869" s="295"/>
      <c r="I869" s="294"/>
      <c r="J869" s="294"/>
      <c r="K869" s="294"/>
      <c r="L869" s="294"/>
      <c r="M869" s="294"/>
      <c r="N869" s="294"/>
      <c r="O869" s="294"/>
      <c r="P869" s="294"/>
      <c r="Q869" s="294"/>
      <c r="R869" s="294"/>
      <c r="S869" s="294"/>
      <c r="T869" s="294"/>
      <c r="U869" s="294"/>
      <c r="V869" s="294"/>
      <c r="W869" s="294"/>
      <c r="X869" s="294"/>
      <c r="Y869" s="294"/>
      <c r="Z869" s="294"/>
      <c r="AA869" s="294"/>
      <c r="AB869" s="294"/>
    </row>
    <row r="870">
      <c r="A870" s="294"/>
      <c r="B870" s="295"/>
      <c r="C870" s="296"/>
      <c r="D870" s="295"/>
      <c r="E870" s="295"/>
      <c r="F870" s="295"/>
      <c r="G870" s="295"/>
      <c r="H870" s="295"/>
      <c r="I870" s="294"/>
      <c r="J870" s="294"/>
      <c r="K870" s="294"/>
      <c r="L870" s="294"/>
      <c r="M870" s="294"/>
      <c r="N870" s="294"/>
      <c r="O870" s="294"/>
      <c r="P870" s="294"/>
      <c r="Q870" s="294"/>
      <c r="R870" s="294"/>
      <c r="S870" s="294"/>
      <c r="T870" s="294"/>
      <c r="U870" s="294"/>
      <c r="V870" s="294"/>
      <c r="W870" s="294"/>
      <c r="X870" s="294"/>
      <c r="Y870" s="294"/>
      <c r="Z870" s="294"/>
      <c r="AA870" s="294"/>
      <c r="AB870" s="294"/>
    </row>
    <row r="871">
      <c r="A871" s="294"/>
      <c r="B871" s="295"/>
      <c r="C871" s="296"/>
      <c r="D871" s="295"/>
      <c r="E871" s="295"/>
      <c r="F871" s="295"/>
      <c r="G871" s="295"/>
      <c r="H871" s="295"/>
      <c r="I871" s="294"/>
      <c r="J871" s="294"/>
      <c r="K871" s="294"/>
      <c r="L871" s="294"/>
      <c r="M871" s="294"/>
      <c r="N871" s="294"/>
      <c r="O871" s="294"/>
      <c r="P871" s="294"/>
      <c r="Q871" s="294"/>
      <c r="R871" s="294"/>
      <c r="S871" s="294"/>
      <c r="T871" s="294"/>
      <c r="U871" s="294"/>
      <c r="V871" s="294"/>
      <c r="W871" s="294"/>
      <c r="X871" s="294"/>
      <c r="Y871" s="294"/>
      <c r="Z871" s="294"/>
      <c r="AA871" s="294"/>
      <c r="AB871" s="294"/>
    </row>
    <row r="872">
      <c r="A872" s="294"/>
      <c r="B872" s="295"/>
      <c r="C872" s="296"/>
      <c r="D872" s="295"/>
      <c r="E872" s="295"/>
      <c r="F872" s="295"/>
      <c r="G872" s="295"/>
      <c r="H872" s="295"/>
      <c r="I872" s="294"/>
      <c r="J872" s="294"/>
      <c r="K872" s="294"/>
      <c r="L872" s="294"/>
      <c r="M872" s="294"/>
      <c r="N872" s="294"/>
      <c r="O872" s="294"/>
      <c r="P872" s="294"/>
      <c r="Q872" s="294"/>
      <c r="R872" s="294"/>
      <c r="S872" s="294"/>
      <c r="T872" s="294"/>
      <c r="U872" s="294"/>
      <c r="V872" s="294"/>
      <c r="W872" s="294"/>
      <c r="X872" s="294"/>
      <c r="Y872" s="294"/>
      <c r="Z872" s="294"/>
      <c r="AA872" s="294"/>
      <c r="AB872" s="294"/>
    </row>
    <row r="873">
      <c r="A873" s="294"/>
      <c r="B873" s="295"/>
      <c r="C873" s="296"/>
      <c r="D873" s="295"/>
      <c r="E873" s="295"/>
      <c r="F873" s="295"/>
      <c r="G873" s="295"/>
      <c r="H873" s="295"/>
      <c r="I873" s="294"/>
      <c r="J873" s="294"/>
      <c r="K873" s="294"/>
      <c r="L873" s="294"/>
      <c r="M873" s="294"/>
      <c r="N873" s="294"/>
      <c r="O873" s="294"/>
      <c r="P873" s="294"/>
      <c r="Q873" s="294"/>
      <c r="R873" s="294"/>
      <c r="S873" s="294"/>
      <c r="T873" s="294"/>
      <c r="U873" s="294"/>
      <c r="V873" s="294"/>
      <c r="W873" s="294"/>
      <c r="X873" s="294"/>
      <c r="Y873" s="294"/>
      <c r="Z873" s="294"/>
      <c r="AA873" s="294"/>
      <c r="AB873" s="294"/>
    </row>
    <row r="874">
      <c r="A874" s="294"/>
      <c r="B874" s="295"/>
      <c r="C874" s="296"/>
      <c r="D874" s="295"/>
      <c r="E874" s="295"/>
      <c r="F874" s="295"/>
      <c r="G874" s="295"/>
      <c r="H874" s="295"/>
      <c r="I874" s="294"/>
      <c r="J874" s="294"/>
      <c r="K874" s="294"/>
      <c r="L874" s="294"/>
      <c r="M874" s="294"/>
      <c r="N874" s="294"/>
      <c r="O874" s="294"/>
      <c r="P874" s="294"/>
      <c r="Q874" s="294"/>
      <c r="R874" s="294"/>
      <c r="S874" s="294"/>
      <c r="T874" s="294"/>
      <c r="U874" s="294"/>
      <c r="V874" s="294"/>
      <c r="W874" s="294"/>
      <c r="X874" s="294"/>
      <c r="Y874" s="294"/>
      <c r="Z874" s="294"/>
      <c r="AA874" s="294"/>
      <c r="AB874" s="294"/>
    </row>
    <row r="875">
      <c r="A875" s="294"/>
      <c r="B875" s="295"/>
      <c r="C875" s="296"/>
      <c r="D875" s="295"/>
      <c r="E875" s="295"/>
      <c r="F875" s="295"/>
      <c r="G875" s="295"/>
      <c r="H875" s="295"/>
      <c r="I875" s="294"/>
      <c r="J875" s="294"/>
      <c r="K875" s="294"/>
      <c r="L875" s="294"/>
      <c r="M875" s="294"/>
      <c r="N875" s="294"/>
      <c r="O875" s="294"/>
      <c r="P875" s="294"/>
      <c r="Q875" s="294"/>
      <c r="R875" s="294"/>
      <c r="S875" s="294"/>
      <c r="T875" s="294"/>
      <c r="U875" s="294"/>
      <c r="V875" s="294"/>
      <c r="W875" s="294"/>
      <c r="X875" s="294"/>
      <c r="Y875" s="294"/>
      <c r="Z875" s="294"/>
      <c r="AA875" s="294"/>
      <c r="AB875" s="294"/>
    </row>
    <row r="876">
      <c r="A876" s="294"/>
      <c r="B876" s="295"/>
      <c r="C876" s="296"/>
      <c r="D876" s="295"/>
      <c r="E876" s="295"/>
      <c r="F876" s="295"/>
      <c r="G876" s="295"/>
      <c r="H876" s="295"/>
      <c r="I876" s="294"/>
      <c r="J876" s="294"/>
      <c r="K876" s="294"/>
      <c r="L876" s="294"/>
      <c r="M876" s="294"/>
      <c r="N876" s="294"/>
      <c r="O876" s="294"/>
      <c r="P876" s="294"/>
      <c r="Q876" s="294"/>
      <c r="R876" s="294"/>
      <c r="S876" s="294"/>
      <c r="T876" s="294"/>
      <c r="U876" s="294"/>
      <c r="V876" s="294"/>
      <c r="W876" s="294"/>
      <c r="X876" s="294"/>
      <c r="Y876" s="294"/>
      <c r="Z876" s="294"/>
      <c r="AA876" s="294"/>
      <c r="AB876" s="294"/>
    </row>
    <row r="877">
      <c r="A877" s="294"/>
      <c r="B877" s="295"/>
      <c r="C877" s="296"/>
      <c r="D877" s="295"/>
      <c r="E877" s="295"/>
      <c r="F877" s="295"/>
      <c r="G877" s="295"/>
      <c r="H877" s="295"/>
      <c r="I877" s="294"/>
      <c r="J877" s="294"/>
      <c r="K877" s="294"/>
      <c r="L877" s="294"/>
      <c r="M877" s="294"/>
      <c r="N877" s="294"/>
      <c r="O877" s="294"/>
      <c r="P877" s="294"/>
      <c r="Q877" s="294"/>
      <c r="R877" s="294"/>
      <c r="S877" s="294"/>
      <c r="T877" s="294"/>
      <c r="U877" s="294"/>
      <c r="V877" s="294"/>
      <c r="W877" s="294"/>
      <c r="X877" s="294"/>
      <c r="Y877" s="294"/>
      <c r="Z877" s="294"/>
      <c r="AA877" s="294"/>
      <c r="AB877" s="294"/>
    </row>
    <row r="878">
      <c r="A878" s="294"/>
      <c r="B878" s="295"/>
      <c r="C878" s="296"/>
      <c r="D878" s="295"/>
      <c r="E878" s="295"/>
      <c r="F878" s="295"/>
      <c r="G878" s="295"/>
      <c r="H878" s="295"/>
      <c r="I878" s="294"/>
      <c r="J878" s="294"/>
      <c r="K878" s="294"/>
      <c r="L878" s="294"/>
      <c r="M878" s="294"/>
      <c r="N878" s="294"/>
      <c r="O878" s="294"/>
      <c r="P878" s="294"/>
      <c r="Q878" s="294"/>
      <c r="R878" s="294"/>
      <c r="S878" s="294"/>
      <c r="T878" s="294"/>
      <c r="U878" s="294"/>
      <c r="V878" s="294"/>
      <c r="W878" s="294"/>
      <c r="X878" s="294"/>
      <c r="Y878" s="294"/>
      <c r="Z878" s="294"/>
      <c r="AA878" s="294"/>
      <c r="AB878" s="294"/>
    </row>
    <row r="879">
      <c r="A879" s="294"/>
      <c r="B879" s="295"/>
      <c r="C879" s="296"/>
      <c r="D879" s="295"/>
      <c r="E879" s="295"/>
      <c r="F879" s="295"/>
      <c r="G879" s="295"/>
      <c r="H879" s="295"/>
      <c r="I879" s="294"/>
      <c r="J879" s="294"/>
      <c r="K879" s="294"/>
      <c r="L879" s="294"/>
      <c r="M879" s="294"/>
      <c r="N879" s="294"/>
      <c r="O879" s="294"/>
      <c r="P879" s="294"/>
      <c r="Q879" s="294"/>
      <c r="R879" s="294"/>
      <c r="S879" s="294"/>
      <c r="T879" s="294"/>
      <c r="U879" s="294"/>
      <c r="V879" s="294"/>
      <c r="W879" s="294"/>
      <c r="X879" s="294"/>
      <c r="Y879" s="294"/>
      <c r="Z879" s="294"/>
      <c r="AA879" s="294"/>
      <c r="AB879" s="294"/>
    </row>
    <row r="880">
      <c r="A880" s="294"/>
      <c r="B880" s="295"/>
      <c r="C880" s="296"/>
      <c r="D880" s="295"/>
      <c r="E880" s="295"/>
      <c r="F880" s="295"/>
      <c r="G880" s="295"/>
      <c r="H880" s="295"/>
      <c r="I880" s="294"/>
      <c r="J880" s="294"/>
      <c r="K880" s="294"/>
      <c r="L880" s="294"/>
      <c r="M880" s="294"/>
      <c r="N880" s="294"/>
      <c r="O880" s="294"/>
      <c r="P880" s="294"/>
      <c r="Q880" s="294"/>
      <c r="R880" s="294"/>
      <c r="S880" s="294"/>
      <c r="T880" s="294"/>
      <c r="U880" s="294"/>
      <c r="V880" s="294"/>
      <c r="W880" s="294"/>
      <c r="X880" s="294"/>
      <c r="Y880" s="294"/>
      <c r="Z880" s="294"/>
      <c r="AA880" s="294"/>
      <c r="AB880" s="294"/>
    </row>
    <row r="881">
      <c r="A881" s="294"/>
      <c r="B881" s="295"/>
      <c r="C881" s="296"/>
      <c r="D881" s="295"/>
      <c r="E881" s="295"/>
      <c r="F881" s="295"/>
      <c r="G881" s="295"/>
      <c r="H881" s="295"/>
      <c r="I881" s="294"/>
      <c r="J881" s="294"/>
      <c r="K881" s="294"/>
      <c r="L881" s="294"/>
      <c r="M881" s="294"/>
      <c r="N881" s="294"/>
      <c r="O881" s="294"/>
      <c r="P881" s="294"/>
      <c r="Q881" s="294"/>
      <c r="R881" s="294"/>
      <c r="S881" s="294"/>
      <c r="T881" s="294"/>
      <c r="U881" s="294"/>
      <c r="V881" s="294"/>
      <c r="W881" s="294"/>
      <c r="X881" s="294"/>
      <c r="Y881" s="294"/>
      <c r="Z881" s="294"/>
      <c r="AA881" s="294"/>
      <c r="AB881" s="294"/>
    </row>
    <row r="882">
      <c r="A882" s="294"/>
      <c r="B882" s="295"/>
      <c r="C882" s="296"/>
      <c r="D882" s="295"/>
      <c r="E882" s="295"/>
      <c r="F882" s="295"/>
      <c r="G882" s="295"/>
      <c r="H882" s="295"/>
      <c r="I882" s="294"/>
      <c r="J882" s="294"/>
      <c r="K882" s="294"/>
      <c r="L882" s="294"/>
      <c r="M882" s="294"/>
      <c r="N882" s="294"/>
      <c r="O882" s="294"/>
      <c r="P882" s="294"/>
      <c r="Q882" s="294"/>
      <c r="R882" s="294"/>
      <c r="S882" s="294"/>
      <c r="T882" s="294"/>
      <c r="U882" s="294"/>
      <c r="V882" s="294"/>
      <c r="W882" s="294"/>
      <c r="X882" s="294"/>
      <c r="Y882" s="294"/>
      <c r="Z882" s="294"/>
      <c r="AA882" s="294"/>
      <c r="AB882" s="294"/>
    </row>
    <row r="883">
      <c r="A883" s="294"/>
      <c r="B883" s="295"/>
      <c r="C883" s="296"/>
      <c r="D883" s="295"/>
      <c r="E883" s="295"/>
      <c r="F883" s="295"/>
      <c r="G883" s="295"/>
      <c r="H883" s="295"/>
      <c r="I883" s="294"/>
      <c r="J883" s="294"/>
      <c r="K883" s="294"/>
      <c r="L883" s="294"/>
      <c r="M883" s="294"/>
      <c r="N883" s="294"/>
      <c r="O883" s="294"/>
      <c r="P883" s="294"/>
      <c r="Q883" s="294"/>
      <c r="R883" s="294"/>
      <c r="S883" s="294"/>
      <c r="T883" s="294"/>
      <c r="U883" s="294"/>
      <c r="V883" s="294"/>
      <c r="W883" s="294"/>
      <c r="X883" s="294"/>
      <c r="Y883" s="294"/>
      <c r="Z883" s="294"/>
      <c r="AA883" s="294"/>
      <c r="AB883" s="294"/>
    </row>
    <row r="884">
      <c r="A884" s="294"/>
      <c r="B884" s="295"/>
      <c r="C884" s="296"/>
      <c r="D884" s="295"/>
      <c r="E884" s="295"/>
      <c r="F884" s="295"/>
      <c r="G884" s="295"/>
      <c r="H884" s="295"/>
      <c r="I884" s="294"/>
      <c r="J884" s="294"/>
      <c r="K884" s="294"/>
      <c r="L884" s="294"/>
      <c r="M884" s="294"/>
      <c r="N884" s="294"/>
      <c r="O884" s="294"/>
      <c r="P884" s="294"/>
      <c r="Q884" s="294"/>
      <c r="R884" s="294"/>
      <c r="S884" s="294"/>
      <c r="T884" s="294"/>
      <c r="U884" s="294"/>
      <c r="V884" s="294"/>
      <c r="W884" s="294"/>
      <c r="X884" s="294"/>
      <c r="Y884" s="294"/>
      <c r="Z884" s="294"/>
      <c r="AA884" s="294"/>
      <c r="AB884" s="294"/>
    </row>
    <row r="885">
      <c r="A885" s="294"/>
      <c r="B885" s="295"/>
      <c r="C885" s="296"/>
      <c r="D885" s="295"/>
      <c r="E885" s="295"/>
      <c r="F885" s="295"/>
      <c r="G885" s="295"/>
      <c r="H885" s="295"/>
      <c r="I885" s="294"/>
      <c r="J885" s="294"/>
      <c r="K885" s="294"/>
      <c r="L885" s="294"/>
      <c r="M885" s="294"/>
      <c r="N885" s="294"/>
      <c r="O885" s="294"/>
      <c r="P885" s="294"/>
      <c r="Q885" s="294"/>
      <c r="R885" s="294"/>
      <c r="S885" s="294"/>
      <c r="T885" s="294"/>
      <c r="U885" s="294"/>
      <c r="V885" s="294"/>
      <c r="W885" s="294"/>
      <c r="X885" s="294"/>
      <c r="Y885" s="294"/>
      <c r="Z885" s="294"/>
      <c r="AA885" s="294"/>
      <c r="AB885" s="294"/>
    </row>
    <row r="886">
      <c r="A886" s="294"/>
      <c r="B886" s="295"/>
      <c r="C886" s="296"/>
      <c r="D886" s="295"/>
      <c r="E886" s="295"/>
      <c r="F886" s="295"/>
      <c r="G886" s="295"/>
      <c r="H886" s="295"/>
      <c r="I886" s="294"/>
      <c r="J886" s="294"/>
      <c r="K886" s="294"/>
      <c r="L886" s="294"/>
      <c r="M886" s="294"/>
      <c r="N886" s="294"/>
      <c r="O886" s="294"/>
      <c r="P886" s="294"/>
      <c r="Q886" s="294"/>
      <c r="R886" s="294"/>
      <c r="S886" s="294"/>
      <c r="T886" s="294"/>
      <c r="U886" s="294"/>
      <c r="V886" s="294"/>
      <c r="W886" s="294"/>
      <c r="X886" s="294"/>
      <c r="Y886" s="294"/>
      <c r="Z886" s="294"/>
      <c r="AA886" s="294"/>
      <c r="AB886" s="294"/>
    </row>
    <row r="887">
      <c r="A887" s="294"/>
      <c r="B887" s="295"/>
      <c r="C887" s="296"/>
      <c r="D887" s="295"/>
      <c r="E887" s="295"/>
      <c r="F887" s="295"/>
      <c r="G887" s="295"/>
      <c r="H887" s="295"/>
      <c r="I887" s="294"/>
      <c r="J887" s="294"/>
      <c r="K887" s="294"/>
      <c r="L887" s="294"/>
      <c r="M887" s="294"/>
      <c r="N887" s="294"/>
      <c r="O887" s="294"/>
      <c r="P887" s="294"/>
      <c r="Q887" s="294"/>
      <c r="R887" s="294"/>
      <c r="S887" s="294"/>
      <c r="T887" s="294"/>
      <c r="U887" s="294"/>
      <c r="V887" s="294"/>
      <c r="W887" s="294"/>
      <c r="X887" s="294"/>
      <c r="Y887" s="294"/>
      <c r="Z887" s="294"/>
      <c r="AA887" s="294"/>
      <c r="AB887" s="294"/>
    </row>
    <row r="888">
      <c r="A888" s="294"/>
      <c r="B888" s="295"/>
      <c r="C888" s="296"/>
      <c r="D888" s="295"/>
      <c r="E888" s="295"/>
      <c r="F888" s="295"/>
      <c r="G888" s="295"/>
      <c r="H888" s="295"/>
      <c r="I888" s="294"/>
      <c r="J888" s="294"/>
      <c r="K888" s="294"/>
      <c r="L888" s="294"/>
      <c r="M888" s="294"/>
      <c r="N888" s="294"/>
      <c r="O888" s="294"/>
      <c r="P888" s="294"/>
      <c r="Q888" s="294"/>
      <c r="R888" s="294"/>
      <c r="S888" s="294"/>
      <c r="T888" s="294"/>
      <c r="U888" s="294"/>
      <c r="V888" s="294"/>
      <c r="W888" s="294"/>
      <c r="X888" s="294"/>
      <c r="Y888" s="294"/>
      <c r="Z888" s="294"/>
      <c r="AA888" s="294"/>
      <c r="AB888" s="294"/>
    </row>
    <row r="889">
      <c r="A889" s="294"/>
      <c r="B889" s="295"/>
      <c r="C889" s="296"/>
      <c r="D889" s="295"/>
      <c r="E889" s="295"/>
      <c r="F889" s="295"/>
      <c r="G889" s="295"/>
      <c r="H889" s="295"/>
      <c r="I889" s="294"/>
      <c r="J889" s="294"/>
      <c r="K889" s="294"/>
      <c r="L889" s="294"/>
      <c r="M889" s="294"/>
      <c r="N889" s="294"/>
      <c r="O889" s="294"/>
      <c r="P889" s="294"/>
      <c r="Q889" s="294"/>
      <c r="R889" s="294"/>
      <c r="S889" s="294"/>
      <c r="T889" s="294"/>
      <c r="U889" s="294"/>
      <c r="V889" s="294"/>
      <c r="W889" s="294"/>
      <c r="X889" s="294"/>
      <c r="Y889" s="294"/>
      <c r="Z889" s="294"/>
      <c r="AA889" s="294"/>
      <c r="AB889" s="294"/>
    </row>
    <row r="890">
      <c r="A890" s="294"/>
      <c r="B890" s="295"/>
      <c r="C890" s="296"/>
      <c r="D890" s="295"/>
      <c r="E890" s="295"/>
      <c r="F890" s="295"/>
      <c r="G890" s="295"/>
      <c r="H890" s="295"/>
      <c r="I890" s="294"/>
      <c r="J890" s="294"/>
      <c r="K890" s="294"/>
      <c r="L890" s="294"/>
      <c r="M890" s="294"/>
      <c r="N890" s="294"/>
      <c r="O890" s="294"/>
      <c r="P890" s="294"/>
      <c r="Q890" s="294"/>
      <c r="R890" s="294"/>
      <c r="S890" s="294"/>
      <c r="T890" s="294"/>
      <c r="U890" s="294"/>
      <c r="V890" s="294"/>
      <c r="W890" s="294"/>
      <c r="X890" s="294"/>
      <c r="Y890" s="294"/>
      <c r="Z890" s="294"/>
      <c r="AA890" s="294"/>
      <c r="AB890" s="294"/>
    </row>
    <row r="891">
      <c r="A891" s="294"/>
      <c r="B891" s="295"/>
      <c r="C891" s="296"/>
      <c r="D891" s="295"/>
      <c r="E891" s="295"/>
      <c r="F891" s="295"/>
      <c r="G891" s="295"/>
      <c r="H891" s="295"/>
      <c r="I891" s="294"/>
      <c r="J891" s="294"/>
      <c r="K891" s="294"/>
      <c r="L891" s="294"/>
      <c r="M891" s="294"/>
      <c r="N891" s="294"/>
      <c r="O891" s="294"/>
      <c r="P891" s="294"/>
      <c r="Q891" s="294"/>
      <c r="R891" s="294"/>
      <c r="S891" s="294"/>
      <c r="T891" s="294"/>
      <c r="U891" s="294"/>
      <c r="V891" s="294"/>
      <c r="W891" s="294"/>
      <c r="X891" s="294"/>
      <c r="Y891" s="294"/>
      <c r="Z891" s="294"/>
      <c r="AA891" s="294"/>
      <c r="AB891" s="294"/>
    </row>
    <row r="892">
      <c r="A892" s="294"/>
      <c r="B892" s="295"/>
      <c r="C892" s="296"/>
      <c r="D892" s="295"/>
      <c r="E892" s="295"/>
      <c r="F892" s="295"/>
      <c r="G892" s="295"/>
      <c r="H892" s="295"/>
      <c r="I892" s="294"/>
      <c r="J892" s="294"/>
      <c r="K892" s="294"/>
      <c r="L892" s="294"/>
      <c r="M892" s="294"/>
      <c r="N892" s="294"/>
      <c r="O892" s="294"/>
      <c r="P892" s="294"/>
      <c r="Q892" s="294"/>
      <c r="R892" s="294"/>
      <c r="S892" s="294"/>
      <c r="T892" s="294"/>
      <c r="U892" s="294"/>
      <c r="V892" s="294"/>
      <c r="W892" s="294"/>
      <c r="X892" s="294"/>
      <c r="Y892" s="294"/>
      <c r="Z892" s="294"/>
      <c r="AA892" s="294"/>
      <c r="AB892" s="294"/>
    </row>
    <row r="893">
      <c r="A893" s="294"/>
      <c r="B893" s="295"/>
      <c r="C893" s="296"/>
      <c r="D893" s="295"/>
      <c r="E893" s="295"/>
      <c r="F893" s="295"/>
      <c r="G893" s="295"/>
      <c r="H893" s="295"/>
      <c r="I893" s="294"/>
      <c r="J893" s="294"/>
      <c r="K893" s="294"/>
      <c r="L893" s="294"/>
      <c r="M893" s="294"/>
      <c r="N893" s="294"/>
      <c r="O893" s="294"/>
      <c r="P893" s="294"/>
      <c r="Q893" s="294"/>
      <c r="R893" s="294"/>
      <c r="S893" s="294"/>
      <c r="T893" s="294"/>
      <c r="U893" s="294"/>
      <c r="V893" s="294"/>
      <c r="W893" s="294"/>
      <c r="X893" s="294"/>
      <c r="Y893" s="294"/>
      <c r="Z893" s="294"/>
      <c r="AA893" s="294"/>
      <c r="AB893" s="294"/>
    </row>
    <row r="894">
      <c r="A894" s="294"/>
      <c r="B894" s="295"/>
      <c r="C894" s="296"/>
      <c r="D894" s="295"/>
      <c r="E894" s="295"/>
      <c r="F894" s="295"/>
      <c r="G894" s="295"/>
      <c r="H894" s="295"/>
      <c r="I894" s="294"/>
      <c r="J894" s="294"/>
      <c r="K894" s="294"/>
      <c r="L894" s="294"/>
      <c r="M894" s="294"/>
      <c r="N894" s="294"/>
      <c r="O894" s="294"/>
      <c r="P894" s="294"/>
      <c r="Q894" s="294"/>
      <c r="R894" s="294"/>
      <c r="S894" s="294"/>
      <c r="T894" s="294"/>
      <c r="U894" s="294"/>
      <c r="V894" s="294"/>
      <c r="W894" s="294"/>
      <c r="X894" s="294"/>
      <c r="Y894" s="294"/>
      <c r="Z894" s="294"/>
      <c r="AA894" s="294"/>
      <c r="AB894" s="294"/>
    </row>
    <row r="895">
      <c r="A895" s="294"/>
      <c r="B895" s="295"/>
      <c r="C895" s="296"/>
      <c r="D895" s="295"/>
      <c r="E895" s="295"/>
      <c r="F895" s="295"/>
      <c r="G895" s="295"/>
      <c r="H895" s="295"/>
      <c r="I895" s="294"/>
      <c r="J895" s="294"/>
      <c r="K895" s="294"/>
      <c r="L895" s="294"/>
      <c r="M895" s="294"/>
      <c r="N895" s="294"/>
      <c r="O895" s="294"/>
      <c r="P895" s="294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  <c r="AA895" s="294"/>
      <c r="AB895" s="294"/>
    </row>
    <row r="896">
      <c r="A896" s="294"/>
      <c r="B896" s="295"/>
      <c r="C896" s="296"/>
      <c r="D896" s="295"/>
      <c r="E896" s="295"/>
      <c r="F896" s="295"/>
      <c r="G896" s="295"/>
      <c r="H896" s="295"/>
      <c r="I896" s="294"/>
      <c r="J896" s="294"/>
      <c r="K896" s="294"/>
      <c r="L896" s="294"/>
      <c r="M896" s="294"/>
      <c r="N896" s="294"/>
      <c r="O896" s="294"/>
      <c r="P896" s="294"/>
      <c r="Q896" s="294"/>
      <c r="R896" s="294"/>
      <c r="S896" s="294"/>
      <c r="T896" s="294"/>
      <c r="U896" s="294"/>
      <c r="V896" s="294"/>
      <c r="W896" s="294"/>
      <c r="X896" s="294"/>
      <c r="Y896" s="294"/>
      <c r="Z896" s="294"/>
      <c r="AA896" s="294"/>
      <c r="AB896" s="294"/>
    </row>
    <row r="897">
      <c r="A897" s="294"/>
      <c r="B897" s="295"/>
      <c r="C897" s="296"/>
      <c r="D897" s="295"/>
      <c r="E897" s="295"/>
      <c r="F897" s="295"/>
      <c r="G897" s="295"/>
      <c r="H897" s="295"/>
      <c r="I897" s="294"/>
      <c r="J897" s="294"/>
      <c r="K897" s="294"/>
      <c r="L897" s="294"/>
      <c r="M897" s="294"/>
      <c r="N897" s="294"/>
      <c r="O897" s="294"/>
      <c r="P897" s="294"/>
      <c r="Q897" s="294"/>
      <c r="R897" s="294"/>
      <c r="S897" s="294"/>
      <c r="T897" s="294"/>
      <c r="U897" s="294"/>
      <c r="V897" s="294"/>
      <c r="W897" s="294"/>
      <c r="X897" s="294"/>
      <c r="Y897" s="294"/>
      <c r="Z897" s="294"/>
      <c r="AA897" s="294"/>
      <c r="AB897" s="294"/>
    </row>
    <row r="898">
      <c r="A898" s="294"/>
      <c r="B898" s="295"/>
      <c r="C898" s="296"/>
      <c r="D898" s="295"/>
      <c r="E898" s="295"/>
      <c r="F898" s="295"/>
      <c r="G898" s="295"/>
      <c r="H898" s="295"/>
      <c r="I898" s="294"/>
      <c r="J898" s="294"/>
      <c r="K898" s="294"/>
      <c r="L898" s="294"/>
      <c r="M898" s="294"/>
      <c r="N898" s="294"/>
      <c r="O898" s="294"/>
      <c r="P898" s="294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  <c r="AA898" s="294"/>
      <c r="AB898" s="294"/>
    </row>
    <row r="899">
      <c r="A899" s="294"/>
      <c r="B899" s="295"/>
      <c r="C899" s="296"/>
      <c r="D899" s="295"/>
      <c r="E899" s="295"/>
      <c r="F899" s="295"/>
      <c r="G899" s="295"/>
      <c r="H899" s="295"/>
      <c r="I899" s="294"/>
      <c r="J899" s="294"/>
      <c r="K899" s="294"/>
      <c r="L899" s="294"/>
      <c r="M899" s="294"/>
      <c r="N899" s="294"/>
      <c r="O899" s="294"/>
      <c r="P899" s="294"/>
      <c r="Q899" s="294"/>
      <c r="R899" s="294"/>
      <c r="S899" s="294"/>
      <c r="T899" s="294"/>
      <c r="U899" s="294"/>
      <c r="V899" s="294"/>
      <c r="W899" s="294"/>
      <c r="X899" s="294"/>
      <c r="Y899" s="294"/>
      <c r="Z899" s="294"/>
      <c r="AA899" s="294"/>
      <c r="AB899" s="294"/>
    </row>
    <row r="900">
      <c r="A900" s="294"/>
      <c r="B900" s="295"/>
      <c r="C900" s="296"/>
      <c r="D900" s="295"/>
      <c r="E900" s="295"/>
      <c r="F900" s="295"/>
      <c r="G900" s="295"/>
      <c r="H900" s="295"/>
      <c r="I900" s="294"/>
      <c r="J900" s="294"/>
      <c r="K900" s="294"/>
      <c r="L900" s="294"/>
      <c r="M900" s="294"/>
      <c r="N900" s="294"/>
      <c r="O900" s="294"/>
      <c r="P900" s="294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  <c r="AA900" s="294"/>
      <c r="AB900" s="294"/>
    </row>
    <row r="901">
      <c r="A901" s="294"/>
      <c r="B901" s="295"/>
      <c r="C901" s="296"/>
      <c r="D901" s="295"/>
      <c r="E901" s="295"/>
      <c r="F901" s="295"/>
      <c r="G901" s="295"/>
      <c r="H901" s="295"/>
      <c r="I901" s="294"/>
      <c r="J901" s="294"/>
      <c r="K901" s="294"/>
      <c r="L901" s="294"/>
      <c r="M901" s="294"/>
      <c r="N901" s="294"/>
      <c r="O901" s="294"/>
      <c r="P901" s="294"/>
      <c r="Q901" s="294"/>
      <c r="R901" s="294"/>
      <c r="S901" s="294"/>
      <c r="T901" s="294"/>
      <c r="U901" s="294"/>
      <c r="V901" s="294"/>
      <c r="W901" s="294"/>
      <c r="X901" s="294"/>
      <c r="Y901" s="294"/>
      <c r="Z901" s="294"/>
      <c r="AA901" s="294"/>
      <c r="AB901" s="294"/>
    </row>
    <row r="902">
      <c r="A902" s="294"/>
      <c r="B902" s="295"/>
      <c r="C902" s="296"/>
      <c r="D902" s="295"/>
      <c r="E902" s="295"/>
      <c r="F902" s="295"/>
      <c r="G902" s="295"/>
      <c r="H902" s="295"/>
      <c r="I902" s="294"/>
      <c r="J902" s="294"/>
      <c r="K902" s="294"/>
      <c r="L902" s="294"/>
      <c r="M902" s="294"/>
      <c r="N902" s="294"/>
      <c r="O902" s="294"/>
      <c r="P902" s="294"/>
      <c r="Q902" s="294"/>
      <c r="R902" s="294"/>
      <c r="S902" s="294"/>
      <c r="T902" s="294"/>
      <c r="U902" s="294"/>
      <c r="V902" s="294"/>
      <c r="W902" s="294"/>
      <c r="X902" s="294"/>
      <c r="Y902" s="294"/>
      <c r="Z902" s="294"/>
      <c r="AA902" s="294"/>
      <c r="AB902" s="294"/>
    </row>
    <row r="903">
      <c r="A903" s="294"/>
      <c r="B903" s="295"/>
      <c r="C903" s="296"/>
      <c r="D903" s="295"/>
      <c r="E903" s="295"/>
      <c r="F903" s="295"/>
      <c r="G903" s="295"/>
      <c r="H903" s="295"/>
      <c r="I903" s="294"/>
      <c r="J903" s="294"/>
      <c r="K903" s="294"/>
      <c r="L903" s="294"/>
      <c r="M903" s="294"/>
      <c r="N903" s="294"/>
      <c r="O903" s="294"/>
      <c r="P903" s="294"/>
      <c r="Q903" s="294"/>
      <c r="R903" s="294"/>
      <c r="S903" s="294"/>
      <c r="T903" s="294"/>
      <c r="U903" s="294"/>
      <c r="V903" s="294"/>
      <c r="W903" s="294"/>
      <c r="X903" s="294"/>
      <c r="Y903" s="294"/>
      <c r="Z903" s="294"/>
      <c r="AA903" s="294"/>
      <c r="AB903" s="294"/>
    </row>
    <row r="904">
      <c r="A904" s="294"/>
      <c r="B904" s="295"/>
      <c r="C904" s="296"/>
      <c r="D904" s="295"/>
      <c r="E904" s="295"/>
      <c r="F904" s="295"/>
      <c r="G904" s="295"/>
      <c r="H904" s="295"/>
      <c r="I904" s="294"/>
      <c r="J904" s="294"/>
      <c r="K904" s="294"/>
      <c r="L904" s="294"/>
      <c r="M904" s="294"/>
      <c r="N904" s="294"/>
      <c r="O904" s="294"/>
      <c r="P904" s="294"/>
      <c r="Q904" s="294"/>
      <c r="R904" s="294"/>
      <c r="S904" s="294"/>
      <c r="T904" s="294"/>
      <c r="U904" s="294"/>
      <c r="V904" s="294"/>
      <c r="W904" s="294"/>
      <c r="X904" s="294"/>
      <c r="Y904" s="294"/>
      <c r="Z904" s="294"/>
      <c r="AA904" s="294"/>
      <c r="AB904" s="294"/>
    </row>
    <row r="905">
      <c r="A905" s="294"/>
      <c r="B905" s="295"/>
      <c r="C905" s="296"/>
      <c r="D905" s="295"/>
      <c r="E905" s="295"/>
      <c r="F905" s="295"/>
      <c r="G905" s="295"/>
      <c r="H905" s="295"/>
      <c r="I905" s="294"/>
      <c r="J905" s="294"/>
      <c r="K905" s="294"/>
      <c r="L905" s="294"/>
      <c r="M905" s="294"/>
      <c r="N905" s="294"/>
      <c r="O905" s="294"/>
      <c r="P905" s="294"/>
      <c r="Q905" s="294"/>
      <c r="R905" s="294"/>
      <c r="S905" s="294"/>
      <c r="T905" s="294"/>
      <c r="U905" s="294"/>
      <c r="V905" s="294"/>
      <c r="W905" s="294"/>
      <c r="X905" s="294"/>
      <c r="Y905" s="294"/>
      <c r="Z905" s="294"/>
      <c r="AA905" s="294"/>
      <c r="AB905" s="294"/>
    </row>
    <row r="906">
      <c r="A906" s="294"/>
      <c r="B906" s="295"/>
      <c r="C906" s="296"/>
      <c r="D906" s="295"/>
      <c r="E906" s="295"/>
      <c r="F906" s="295"/>
      <c r="G906" s="295"/>
      <c r="H906" s="295"/>
      <c r="I906" s="294"/>
      <c r="J906" s="294"/>
      <c r="K906" s="294"/>
      <c r="L906" s="294"/>
      <c r="M906" s="294"/>
      <c r="N906" s="294"/>
      <c r="O906" s="294"/>
      <c r="P906" s="294"/>
      <c r="Q906" s="294"/>
      <c r="R906" s="294"/>
      <c r="S906" s="294"/>
      <c r="T906" s="294"/>
      <c r="U906" s="294"/>
      <c r="V906" s="294"/>
      <c r="W906" s="294"/>
      <c r="X906" s="294"/>
      <c r="Y906" s="294"/>
      <c r="Z906" s="294"/>
      <c r="AA906" s="294"/>
      <c r="AB906" s="294"/>
    </row>
    <row r="907">
      <c r="A907" s="294"/>
      <c r="B907" s="295"/>
      <c r="C907" s="296"/>
      <c r="D907" s="295"/>
      <c r="E907" s="295"/>
      <c r="F907" s="295"/>
      <c r="G907" s="295"/>
      <c r="H907" s="295"/>
      <c r="I907" s="294"/>
      <c r="J907" s="294"/>
      <c r="K907" s="294"/>
      <c r="L907" s="294"/>
      <c r="M907" s="294"/>
      <c r="N907" s="294"/>
      <c r="O907" s="294"/>
      <c r="P907" s="294"/>
      <c r="Q907" s="294"/>
      <c r="R907" s="294"/>
      <c r="S907" s="294"/>
      <c r="T907" s="294"/>
      <c r="U907" s="294"/>
      <c r="V907" s="294"/>
      <c r="W907" s="294"/>
      <c r="X907" s="294"/>
      <c r="Y907" s="294"/>
      <c r="Z907" s="294"/>
      <c r="AA907" s="294"/>
      <c r="AB907" s="294"/>
    </row>
    <row r="908">
      <c r="A908" s="294"/>
      <c r="B908" s="295"/>
      <c r="C908" s="296"/>
      <c r="D908" s="295"/>
      <c r="E908" s="295"/>
      <c r="F908" s="295"/>
      <c r="G908" s="295"/>
      <c r="H908" s="295"/>
      <c r="I908" s="294"/>
      <c r="J908" s="294"/>
      <c r="K908" s="294"/>
      <c r="L908" s="294"/>
      <c r="M908" s="294"/>
      <c r="N908" s="294"/>
      <c r="O908" s="294"/>
      <c r="P908" s="294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  <c r="AA908" s="294"/>
      <c r="AB908" s="294"/>
    </row>
    <row r="909">
      <c r="A909" s="294"/>
      <c r="B909" s="295"/>
      <c r="C909" s="296"/>
      <c r="D909" s="295"/>
      <c r="E909" s="295"/>
      <c r="F909" s="295"/>
      <c r="G909" s="295"/>
      <c r="H909" s="295"/>
      <c r="I909" s="294"/>
      <c r="J909" s="294"/>
      <c r="K909" s="294"/>
      <c r="L909" s="294"/>
      <c r="M909" s="294"/>
      <c r="N909" s="294"/>
      <c r="O909" s="294"/>
      <c r="P909" s="294"/>
      <c r="Q909" s="294"/>
      <c r="R909" s="294"/>
      <c r="S909" s="294"/>
      <c r="T909" s="294"/>
      <c r="U909" s="294"/>
      <c r="V909" s="294"/>
      <c r="W909" s="294"/>
      <c r="X909" s="294"/>
      <c r="Y909" s="294"/>
      <c r="Z909" s="294"/>
      <c r="AA909" s="294"/>
      <c r="AB909" s="294"/>
    </row>
    <row r="910">
      <c r="A910" s="294"/>
      <c r="B910" s="295"/>
      <c r="C910" s="296"/>
      <c r="D910" s="295"/>
      <c r="E910" s="295"/>
      <c r="F910" s="295"/>
      <c r="G910" s="295"/>
      <c r="H910" s="295"/>
      <c r="I910" s="294"/>
      <c r="J910" s="294"/>
      <c r="K910" s="294"/>
      <c r="L910" s="294"/>
      <c r="M910" s="294"/>
      <c r="N910" s="294"/>
      <c r="O910" s="294"/>
      <c r="P910" s="294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  <c r="AA910" s="294"/>
      <c r="AB910" s="294"/>
    </row>
    <row r="911">
      <c r="A911" s="294"/>
      <c r="B911" s="295"/>
      <c r="C911" s="296"/>
      <c r="D911" s="295"/>
      <c r="E911" s="295"/>
      <c r="F911" s="295"/>
      <c r="G911" s="295"/>
      <c r="H911" s="295"/>
      <c r="I911" s="294"/>
      <c r="J911" s="294"/>
      <c r="K911" s="294"/>
      <c r="L911" s="294"/>
      <c r="M911" s="294"/>
      <c r="N911" s="294"/>
      <c r="O911" s="294"/>
      <c r="P911" s="294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  <c r="AA911" s="294"/>
      <c r="AB911" s="294"/>
    </row>
    <row r="912">
      <c r="A912" s="294"/>
      <c r="B912" s="295"/>
      <c r="C912" s="296"/>
      <c r="D912" s="295"/>
      <c r="E912" s="295"/>
      <c r="F912" s="295"/>
      <c r="G912" s="295"/>
      <c r="H912" s="295"/>
      <c r="I912" s="294"/>
      <c r="J912" s="294"/>
      <c r="K912" s="294"/>
      <c r="L912" s="294"/>
      <c r="M912" s="294"/>
      <c r="N912" s="294"/>
      <c r="O912" s="294"/>
      <c r="P912" s="294"/>
      <c r="Q912" s="294"/>
      <c r="R912" s="294"/>
      <c r="S912" s="294"/>
      <c r="T912" s="294"/>
      <c r="U912" s="294"/>
      <c r="V912" s="294"/>
      <c r="W912" s="294"/>
      <c r="X912" s="294"/>
      <c r="Y912" s="294"/>
      <c r="Z912" s="294"/>
      <c r="AA912" s="294"/>
      <c r="AB912" s="294"/>
    </row>
    <row r="913">
      <c r="A913" s="294"/>
      <c r="B913" s="295"/>
      <c r="C913" s="296"/>
      <c r="D913" s="295"/>
      <c r="E913" s="295"/>
      <c r="F913" s="295"/>
      <c r="G913" s="295"/>
      <c r="H913" s="295"/>
      <c r="I913" s="294"/>
      <c r="J913" s="294"/>
      <c r="K913" s="294"/>
      <c r="L913" s="294"/>
      <c r="M913" s="294"/>
      <c r="N913" s="294"/>
      <c r="O913" s="294"/>
      <c r="P913" s="294"/>
      <c r="Q913" s="294"/>
      <c r="R913" s="294"/>
      <c r="S913" s="294"/>
      <c r="T913" s="294"/>
      <c r="U913" s="294"/>
      <c r="V913" s="294"/>
      <c r="W913" s="294"/>
      <c r="X913" s="294"/>
      <c r="Y913" s="294"/>
      <c r="Z913" s="294"/>
      <c r="AA913" s="294"/>
      <c r="AB913" s="294"/>
    </row>
    <row r="914">
      <c r="A914" s="294"/>
      <c r="B914" s="295"/>
      <c r="C914" s="296"/>
      <c r="D914" s="295"/>
      <c r="E914" s="295"/>
      <c r="F914" s="295"/>
      <c r="G914" s="295"/>
      <c r="H914" s="295"/>
      <c r="I914" s="294"/>
      <c r="J914" s="294"/>
      <c r="K914" s="294"/>
      <c r="L914" s="294"/>
      <c r="M914" s="294"/>
      <c r="N914" s="294"/>
      <c r="O914" s="294"/>
      <c r="P914" s="294"/>
      <c r="Q914" s="294"/>
      <c r="R914" s="294"/>
      <c r="S914" s="294"/>
      <c r="T914" s="294"/>
      <c r="U914" s="294"/>
      <c r="V914" s="294"/>
      <c r="W914" s="294"/>
      <c r="X914" s="294"/>
      <c r="Y914" s="294"/>
      <c r="Z914" s="294"/>
      <c r="AA914" s="294"/>
      <c r="AB914" s="294"/>
    </row>
    <row r="915">
      <c r="A915" s="294"/>
      <c r="B915" s="295"/>
      <c r="C915" s="296"/>
      <c r="D915" s="295"/>
      <c r="E915" s="295"/>
      <c r="F915" s="295"/>
      <c r="G915" s="295"/>
      <c r="H915" s="295"/>
      <c r="I915" s="294"/>
      <c r="J915" s="294"/>
      <c r="K915" s="294"/>
      <c r="L915" s="294"/>
      <c r="M915" s="294"/>
      <c r="N915" s="294"/>
      <c r="O915" s="294"/>
      <c r="P915" s="294"/>
      <c r="Q915" s="294"/>
      <c r="R915" s="294"/>
      <c r="S915" s="294"/>
      <c r="T915" s="294"/>
      <c r="U915" s="294"/>
      <c r="V915" s="294"/>
      <c r="W915" s="294"/>
      <c r="X915" s="294"/>
      <c r="Y915" s="294"/>
      <c r="Z915" s="294"/>
      <c r="AA915" s="294"/>
      <c r="AB915" s="294"/>
    </row>
    <row r="916">
      <c r="A916" s="294"/>
      <c r="B916" s="295"/>
      <c r="C916" s="296"/>
      <c r="D916" s="295"/>
      <c r="E916" s="295"/>
      <c r="F916" s="295"/>
      <c r="G916" s="295"/>
      <c r="H916" s="295"/>
      <c r="I916" s="294"/>
      <c r="J916" s="294"/>
      <c r="K916" s="294"/>
      <c r="L916" s="294"/>
      <c r="M916" s="294"/>
      <c r="N916" s="294"/>
      <c r="O916" s="294"/>
      <c r="P916" s="294"/>
      <c r="Q916" s="294"/>
      <c r="R916" s="294"/>
      <c r="S916" s="294"/>
      <c r="T916" s="294"/>
      <c r="U916" s="294"/>
      <c r="V916" s="294"/>
      <c r="W916" s="294"/>
      <c r="X916" s="294"/>
      <c r="Y916" s="294"/>
      <c r="Z916" s="294"/>
      <c r="AA916" s="294"/>
      <c r="AB916" s="294"/>
    </row>
    <row r="917">
      <c r="A917" s="294"/>
      <c r="B917" s="295"/>
      <c r="C917" s="296"/>
      <c r="D917" s="295"/>
      <c r="E917" s="295"/>
      <c r="F917" s="295"/>
      <c r="G917" s="295"/>
      <c r="H917" s="295"/>
      <c r="I917" s="294"/>
      <c r="J917" s="294"/>
      <c r="K917" s="294"/>
      <c r="L917" s="294"/>
      <c r="M917" s="294"/>
      <c r="N917" s="294"/>
      <c r="O917" s="294"/>
      <c r="P917" s="294"/>
      <c r="Q917" s="294"/>
      <c r="R917" s="294"/>
      <c r="S917" s="294"/>
      <c r="T917" s="294"/>
      <c r="U917" s="294"/>
      <c r="V917" s="294"/>
      <c r="W917" s="294"/>
      <c r="X917" s="294"/>
      <c r="Y917" s="294"/>
      <c r="Z917" s="294"/>
      <c r="AA917" s="294"/>
      <c r="AB917" s="294"/>
    </row>
    <row r="918">
      <c r="A918" s="294"/>
      <c r="B918" s="295"/>
      <c r="C918" s="296"/>
      <c r="D918" s="295"/>
      <c r="E918" s="295"/>
      <c r="F918" s="295"/>
      <c r="G918" s="295"/>
      <c r="H918" s="295"/>
      <c r="I918" s="294"/>
      <c r="J918" s="294"/>
      <c r="K918" s="294"/>
      <c r="L918" s="294"/>
      <c r="M918" s="294"/>
      <c r="N918" s="294"/>
      <c r="O918" s="294"/>
      <c r="P918" s="294"/>
      <c r="Q918" s="294"/>
      <c r="R918" s="294"/>
      <c r="S918" s="294"/>
      <c r="T918" s="294"/>
      <c r="U918" s="294"/>
      <c r="V918" s="294"/>
      <c r="W918" s="294"/>
      <c r="X918" s="294"/>
      <c r="Y918" s="294"/>
      <c r="Z918" s="294"/>
      <c r="AA918" s="294"/>
      <c r="AB918" s="294"/>
    </row>
    <row r="919">
      <c r="A919" s="294"/>
      <c r="B919" s="295"/>
      <c r="C919" s="296"/>
      <c r="D919" s="295"/>
      <c r="E919" s="295"/>
      <c r="F919" s="295"/>
      <c r="G919" s="295"/>
      <c r="H919" s="295"/>
      <c r="I919" s="294"/>
      <c r="J919" s="294"/>
      <c r="K919" s="294"/>
      <c r="L919" s="294"/>
      <c r="M919" s="294"/>
      <c r="N919" s="294"/>
      <c r="O919" s="294"/>
      <c r="P919" s="294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  <c r="AA919" s="294"/>
      <c r="AB919" s="294"/>
    </row>
    <row r="920">
      <c r="A920" s="294"/>
      <c r="B920" s="295"/>
      <c r="C920" s="296"/>
      <c r="D920" s="295"/>
      <c r="E920" s="295"/>
      <c r="F920" s="295"/>
      <c r="G920" s="295"/>
      <c r="H920" s="295"/>
      <c r="I920" s="294"/>
      <c r="J920" s="294"/>
      <c r="K920" s="294"/>
      <c r="L920" s="294"/>
      <c r="M920" s="294"/>
      <c r="N920" s="294"/>
      <c r="O920" s="294"/>
      <c r="P920" s="294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  <c r="AA920" s="294"/>
      <c r="AB920" s="294"/>
    </row>
    <row r="921">
      <c r="A921" s="294"/>
      <c r="B921" s="295"/>
      <c r="C921" s="296"/>
      <c r="D921" s="295"/>
      <c r="E921" s="295"/>
      <c r="F921" s="295"/>
      <c r="G921" s="295"/>
      <c r="H921" s="295"/>
      <c r="I921" s="294"/>
      <c r="J921" s="294"/>
      <c r="K921" s="294"/>
      <c r="L921" s="294"/>
      <c r="M921" s="294"/>
      <c r="N921" s="294"/>
      <c r="O921" s="294"/>
      <c r="P921" s="294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  <c r="AA921" s="294"/>
      <c r="AB921" s="294"/>
    </row>
    <row r="922">
      <c r="A922" s="294"/>
      <c r="B922" s="295"/>
      <c r="C922" s="296"/>
      <c r="D922" s="295"/>
      <c r="E922" s="295"/>
      <c r="F922" s="295"/>
      <c r="G922" s="295"/>
      <c r="H922" s="295"/>
      <c r="I922" s="294"/>
      <c r="J922" s="294"/>
      <c r="K922" s="294"/>
      <c r="L922" s="294"/>
      <c r="M922" s="294"/>
      <c r="N922" s="294"/>
      <c r="O922" s="294"/>
      <c r="P922" s="294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  <c r="AA922" s="294"/>
      <c r="AB922" s="294"/>
    </row>
    <row r="923">
      <c r="A923" s="294"/>
      <c r="B923" s="295"/>
      <c r="C923" s="296"/>
      <c r="D923" s="295"/>
      <c r="E923" s="295"/>
      <c r="F923" s="295"/>
      <c r="G923" s="295"/>
      <c r="H923" s="295"/>
      <c r="I923" s="294"/>
      <c r="J923" s="294"/>
      <c r="K923" s="294"/>
      <c r="L923" s="294"/>
      <c r="M923" s="294"/>
      <c r="N923" s="294"/>
      <c r="O923" s="294"/>
      <c r="P923" s="294"/>
      <c r="Q923" s="294"/>
      <c r="R923" s="294"/>
      <c r="S923" s="294"/>
      <c r="T923" s="294"/>
      <c r="U923" s="294"/>
      <c r="V923" s="294"/>
      <c r="W923" s="294"/>
      <c r="X923" s="294"/>
      <c r="Y923" s="294"/>
      <c r="Z923" s="294"/>
      <c r="AA923" s="294"/>
      <c r="AB923" s="294"/>
    </row>
    <row r="924">
      <c r="A924" s="294"/>
      <c r="B924" s="295"/>
      <c r="C924" s="296"/>
      <c r="D924" s="295"/>
      <c r="E924" s="295"/>
      <c r="F924" s="295"/>
      <c r="G924" s="295"/>
      <c r="H924" s="295"/>
      <c r="I924" s="294"/>
      <c r="J924" s="294"/>
      <c r="K924" s="294"/>
      <c r="L924" s="294"/>
      <c r="M924" s="294"/>
      <c r="N924" s="294"/>
      <c r="O924" s="294"/>
      <c r="P924" s="294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  <c r="AA924" s="294"/>
      <c r="AB924" s="294"/>
    </row>
    <row r="925">
      <c r="A925" s="294"/>
      <c r="B925" s="295"/>
      <c r="C925" s="296"/>
      <c r="D925" s="295"/>
      <c r="E925" s="295"/>
      <c r="F925" s="295"/>
      <c r="G925" s="295"/>
      <c r="H925" s="295"/>
      <c r="I925" s="294"/>
      <c r="J925" s="294"/>
      <c r="K925" s="294"/>
      <c r="L925" s="294"/>
      <c r="M925" s="294"/>
      <c r="N925" s="294"/>
      <c r="O925" s="294"/>
      <c r="P925" s="294"/>
      <c r="Q925" s="294"/>
      <c r="R925" s="294"/>
      <c r="S925" s="294"/>
      <c r="T925" s="294"/>
      <c r="U925" s="294"/>
      <c r="V925" s="294"/>
      <c r="W925" s="294"/>
      <c r="X925" s="294"/>
      <c r="Y925" s="294"/>
      <c r="Z925" s="294"/>
      <c r="AA925" s="294"/>
      <c r="AB925" s="294"/>
    </row>
    <row r="926">
      <c r="A926" s="294"/>
      <c r="B926" s="295"/>
      <c r="C926" s="296"/>
      <c r="D926" s="295"/>
      <c r="E926" s="295"/>
      <c r="F926" s="295"/>
      <c r="G926" s="295"/>
      <c r="H926" s="295"/>
      <c r="I926" s="294"/>
      <c r="J926" s="294"/>
      <c r="K926" s="294"/>
      <c r="L926" s="294"/>
      <c r="M926" s="294"/>
      <c r="N926" s="294"/>
      <c r="O926" s="294"/>
      <c r="P926" s="294"/>
      <c r="Q926" s="294"/>
      <c r="R926" s="294"/>
      <c r="S926" s="294"/>
      <c r="T926" s="294"/>
      <c r="U926" s="294"/>
      <c r="V926" s="294"/>
      <c r="W926" s="294"/>
      <c r="X926" s="294"/>
      <c r="Y926" s="294"/>
      <c r="Z926" s="294"/>
      <c r="AA926" s="294"/>
      <c r="AB926" s="294"/>
    </row>
    <row r="927">
      <c r="A927" s="294"/>
      <c r="B927" s="295"/>
      <c r="C927" s="296"/>
      <c r="D927" s="295"/>
      <c r="E927" s="295"/>
      <c r="F927" s="295"/>
      <c r="G927" s="295"/>
      <c r="H927" s="295"/>
      <c r="I927" s="294"/>
      <c r="J927" s="294"/>
      <c r="K927" s="294"/>
      <c r="L927" s="294"/>
      <c r="M927" s="294"/>
      <c r="N927" s="294"/>
      <c r="O927" s="294"/>
      <c r="P927" s="294"/>
      <c r="Q927" s="294"/>
      <c r="R927" s="294"/>
      <c r="S927" s="294"/>
      <c r="T927" s="294"/>
      <c r="U927" s="294"/>
      <c r="V927" s="294"/>
      <c r="W927" s="294"/>
      <c r="X927" s="294"/>
      <c r="Y927" s="294"/>
      <c r="Z927" s="294"/>
      <c r="AA927" s="294"/>
      <c r="AB927" s="294"/>
    </row>
    <row r="928">
      <c r="A928" s="294"/>
      <c r="B928" s="295"/>
      <c r="C928" s="296"/>
      <c r="D928" s="295"/>
      <c r="E928" s="295"/>
      <c r="F928" s="295"/>
      <c r="G928" s="295"/>
      <c r="H928" s="295"/>
      <c r="I928" s="294"/>
      <c r="J928" s="294"/>
      <c r="K928" s="294"/>
      <c r="L928" s="294"/>
      <c r="M928" s="294"/>
      <c r="N928" s="294"/>
      <c r="O928" s="294"/>
      <c r="P928" s="294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  <c r="AA928" s="294"/>
      <c r="AB928" s="294"/>
    </row>
    <row r="929">
      <c r="A929" s="294"/>
      <c r="B929" s="295"/>
      <c r="C929" s="296"/>
      <c r="D929" s="295"/>
      <c r="E929" s="295"/>
      <c r="F929" s="295"/>
      <c r="G929" s="295"/>
      <c r="H929" s="295"/>
      <c r="I929" s="294"/>
      <c r="J929" s="294"/>
      <c r="K929" s="294"/>
      <c r="L929" s="294"/>
      <c r="M929" s="294"/>
      <c r="N929" s="294"/>
      <c r="O929" s="294"/>
      <c r="P929" s="294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  <c r="AA929" s="294"/>
      <c r="AB929" s="294"/>
    </row>
    <row r="930">
      <c r="A930" s="294"/>
      <c r="B930" s="295"/>
      <c r="C930" s="296"/>
      <c r="D930" s="295"/>
      <c r="E930" s="295"/>
      <c r="F930" s="295"/>
      <c r="G930" s="295"/>
      <c r="H930" s="295"/>
      <c r="I930" s="294"/>
      <c r="J930" s="294"/>
      <c r="K930" s="294"/>
      <c r="L930" s="294"/>
      <c r="M930" s="294"/>
      <c r="N930" s="294"/>
      <c r="O930" s="294"/>
      <c r="P930" s="294"/>
      <c r="Q930" s="294"/>
      <c r="R930" s="294"/>
      <c r="S930" s="294"/>
      <c r="T930" s="294"/>
      <c r="U930" s="294"/>
      <c r="V930" s="294"/>
      <c r="W930" s="294"/>
      <c r="X930" s="294"/>
      <c r="Y930" s="294"/>
      <c r="Z930" s="294"/>
      <c r="AA930" s="294"/>
      <c r="AB930" s="294"/>
    </row>
    <row r="931">
      <c r="A931" s="294"/>
      <c r="B931" s="295"/>
      <c r="C931" s="296"/>
      <c r="D931" s="295"/>
      <c r="E931" s="295"/>
      <c r="F931" s="295"/>
      <c r="G931" s="295"/>
      <c r="H931" s="295"/>
      <c r="I931" s="294"/>
      <c r="J931" s="294"/>
      <c r="K931" s="294"/>
      <c r="L931" s="294"/>
      <c r="M931" s="294"/>
      <c r="N931" s="294"/>
      <c r="O931" s="294"/>
      <c r="P931" s="294"/>
      <c r="Q931" s="294"/>
      <c r="R931" s="294"/>
      <c r="S931" s="294"/>
      <c r="T931" s="294"/>
      <c r="U931" s="294"/>
      <c r="V931" s="294"/>
      <c r="W931" s="294"/>
      <c r="X931" s="294"/>
      <c r="Y931" s="294"/>
      <c r="Z931" s="294"/>
      <c r="AA931" s="294"/>
      <c r="AB931" s="294"/>
    </row>
    <row r="932">
      <c r="A932" s="294"/>
      <c r="B932" s="295"/>
      <c r="C932" s="296"/>
      <c r="D932" s="295"/>
      <c r="E932" s="295"/>
      <c r="F932" s="295"/>
      <c r="G932" s="295"/>
      <c r="H932" s="295"/>
      <c r="I932" s="294"/>
      <c r="J932" s="294"/>
      <c r="K932" s="294"/>
      <c r="L932" s="294"/>
      <c r="M932" s="294"/>
      <c r="N932" s="294"/>
      <c r="O932" s="294"/>
      <c r="P932" s="294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  <c r="AA932" s="294"/>
      <c r="AB932" s="294"/>
    </row>
    <row r="933">
      <c r="A933" s="294"/>
      <c r="B933" s="295"/>
      <c r="C933" s="296"/>
      <c r="D933" s="295"/>
      <c r="E933" s="295"/>
      <c r="F933" s="295"/>
      <c r="G933" s="295"/>
      <c r="H933" s="295"/>
      <c r="I933" s="294"/>
      <c r="J933" s="294"/>
      <c r="K933" s="294"/>
      <c r="L933" s="294"/>
      <c r="M933" s="294"/>
      <c r="N933" s="294"/>
      <c r="O933" s="294"/>
      <c r="P933" s="294"/>
      <c r="Q933" s="294"/>
      <c r="R933" s="294"/>
      <c r="S933" s="294"/>
      <c r="T933" s="294"/>
      <c r="U933" s="294"/>
      <c r="V933" s="294"/>
      <c r="W933" s="294"/>
      <c r="X933" s="294"/>
      <c r="Y933" s="294"/>
      <c r="Z933" s="294"/>
      <c r="AA933" s="294"/>
      <c r="AB933" s="294"/>
    </row>
    <row r="934">
      <c r="A934" s="294"/>
      <c r="B934" s="295"/>
      <c r="C934" s="296"/>
      <c r="D934" s="295"/>
      <c r="E934" s="295"/>
      <c r="F934" s="295"/>
      <c r="G934" s="295"/>
      <c r="H934" s="295"/>
      <c r="I934" s="294"/>
      <c r="J934" s="294"/>
      <c r="K934" s="294"/>
      <c r="L934" s="294"/>
      <c r="M934" s="294"/>
      <c r="N934" s="294"/>
      <c r="O934" s="294"/>
      <c r="P934" s="294"/>
      <c r="Q934" s="294"/>
      <c r="R934" s="294"/>
      <c r="S934" s="294"/>
      <c r="T934" s="294"/>
      <c r="U934" s="294"/>
      <c r="V934" s="294"/>
      <c r="W934" s="294"/>
      <c r="X934" s="294"/>
      <c r="Y934" s="294"/>
      <c r="Z934" s="294"/>
      <c r="AA934" s="294"/>
      <c r="AB934" s="294"/>
    </row>
    <row r="935">
      <c r="A935" s="294"/>
      <c r="B935" s="295"/>
      <c r="C935" s="296"/>
      <c r="D935" s="295"/>
      <c r="E935" s="295"/>
      <c r="F935" s="295"/>
      <c r="G935" s="295"/>
      <c r="H935" s="295"/>
      <c r="I935" s="294"/>
      <c r="J935" s="294"/>
      <c r="K935" s="294"/>
      <c r="L935" s="294"/>
      <c r="M935" s="294"/>
      <c r="N935" s="294"/>
      <c r="O935" s="294"/>
      <c r="P935" s="294"/>
      <c r="Q935" s="294"/>
      <c r="R935" s="294"/>
      <c r="S935" s="294"/>
      <c r="T935" s="294"/>
      <c r="U935" s="294"/>
      <c r="V935" s="294"/>
      <c r="W935" s="294"/>
      <c r="X935" s="294"/>
      <c r="Y935" s="294"/>
      <c r="Z935" s="294"/>
      <c r="AA935" s="294"/>
      <c r="AB935" s="294"/>
    </row>
    <row r="936">
      <c r="A936" s="294"/>
      <c r="B936" s="295"/>
      <c r="C936" s="296"/>
      <c r="D936" s="295"/>
      <c r="E936" s="295"/>
      <c r="F936" s="295"/>
      <c r="G936" s="295"/>
      <c r="H936" s="295"/>
      <c r="I936" s="294"/>
      <c r="J936" s="294"/>
      <c r="K936" s="294"/>
      <c r="L936" s="294"/>
      <c r="M936" s="294"/>
      <c r="N936" s="294"/>
      <c r="O936" s="294"/>
      <c r="P936" s="294"/>
      <c r="Q936" s="294"/>
      <c r="R936" s="294"/>
      <c r="S936" s="294"/>
      <c r="T936" s="294"/>
      <c r="U936" s="294"/>
      <c r="V936" s="294"/>
      <c r="W936" s="294"/>
      <c r="X936" s="294"/>
      <c r="Y936" s="294"/>
      <c r="Z936" s="294"/>
      <c r="AA936" s="294"/>
      <c r="AB936" s="294"/>
    </row>
    <row r="937">
      <c r="A937" s="294"/>
      <c r="B937" s="295"/>
      <c r="C937" s="296"/>
      <c r="D937" s="295"/>
      <c r="E937" s="295"/>
      <c r="F937" s="295"/>
      <c r="G937" s="295"/>
      <c r="H937" s="295"/>
      <c r="I937" s="294"/>
      <c r="J937" s="294"/>
      <c r="K937" s="294"/>
      <c r="L937" s="294"/>
      <c r="M937" s="294"/>
      <c r="N937" s="294"/>
      <c r="O937" s="294"/>
      <c r="P937" s="294"/>
      <c r="Q937" s="294"/>
      <c r="R937" s="294"/>
      <c r="S937" s="294"/>
      <c r="T937" s="294"/>
      <c r="U937" s="294"/>
      <c r="V937" s="294"/>
      <c r="W937" s="294"/>
      <c r="X937" s="294"/>
      <c r="Y937" s="294"/>
      <c r="Z937" s="294"/>
      <c r="AA937" s="294"/>
      <c r="AB937" s="294"/>
    </row>
    <row r="938">
      <c r="A938" s="294"/>
      <c r="B938" s="295"/>
      <c r="C938" s="296"/>
      <c r="D938" s="295"/>
      <c r="E938" s="295"/>
      <c r="F938" s="295"/>
      <c r="G938" s="295"/>
      <c r="H938" s="295"/>
      <c r="I938" s="294"/>
      <c r="J938" s="294"/>
      <c r="K938" s="294"/>
      <c r="L938" s="294"/>
      <c r="M938" s="294"/>
      <c r="N938" s="294"/>
      <c r="O938" s="294"/>
      <c r="P938" s="294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  <c r="AA938" s="294"/>
      <c r="AB938" s="294"/>
    </row>
    <row r="939">
      <c r="A939" s="294"/>
      <c r="B939" s="295"/>
      <c r="C939" s="296"/>
      <c r="D939" s="295"/>
      <c r="E939" s="295"/>
      <c r="F939" s="295"/>
      <c r="G939" s="295"/>
      <c r="H939" s="295"/>
      <c r="I939" s="294"/>
      <c r="J939" s="294"/>
      <c r="K939" s="294"/>
      <c r="L939" s="294"/>
      <c r="M939" s="294"/>
      <c r="N939" s="294"/>
      <c r="O939" s="294"/>
      <c r="P939" s="294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  <c r="AA939" s="294"/>
      <c r="AB939" s="294"/>
    </row>
    <row r="940">
      <c r="A940" s="294"/>
      <c r="B940" s="295"/>
      <c r="C940" s="296"/>
      <c r="D940" s="295"/>
      <c r="E940" s="295"/>
      <c r="F940" s="295"/>
      <c r="G940" s="295"/>
      <c r="H940" s="295"/>
      <c r="I940" s="294"/>
      <c r="J940" s="294"/>
      <c r="K940" s="294"/>
      <c r="L940" s="294"/>
      <c r="M940" s="294"/>
      <c r="N940" s="294"/>
      <c r="O940" s="294"/>
      <c r="P940" s="294"/>
      <c r="Q940" s="294"/>
      <c r="R940" s="294"/>
      <c r="S940" s="294"/>
      <c r="T940" s="294"/>
      <c r="U940" s="294"/>
      <c r="V940" s="294"/>
      <c r="W940" s="294"/>
      <c r="X940" s="294"/>
      <c r="Y940" s="294"/>
      <c r="Z940" s="294"/>
      <c r="AA940" s="294"/>
      <c r="AB940" s="294"/>
    </row>
    <row r="941">
      <c r="A941" s="294"/>
      <c r="B941" s="295"/>
      <c r="C941" s="296"/>
      <c r="D941" s="295"/>
      <c r="E941" s="295"/>
      <c r="F941" s="295"/>
      <c r="G941" s="295"/>
      <c r="H941" s="295"/>
      <c r="I941" s="294"/>
      <c r="J941" s="294"/>
      <c r="K941" s="294"/>
      <c r="L941" s="294"/>
      <c r="M941" s="294"/>
      <c r="N941" s="294"/>
      <c r="O941" s="294"/>
      <c r="P941" s="294"/>
      <c r="Q941" s="294"/>
      <c r="R941" s="294"/>
      <c r="S941" s="294"/>
      <c r="T941" s="294"/>
      <c r="U941" s="294"/>
      <c r="V941" s="294"/>
      <c r="W941" s="294"/>
      <c r="X941" s="294"/>
      <c r="Y941" s="294"/>
      <c r="Z941" s="294"/>
      <c r="AA941" s="294"/>
      <c r="AB941" s="294"/>
    </row>
    <row r="942">
      <c r="A942" s="294"/>
      <c r="B942" s="295"/>
      <c r="C942" s="296"/>
      <c r="D942" s="295"/>
      <c r="E942" s="295"/>
      <c r="F942" s="295"/>
      <c r="G942" s="295"/>
      <c r="H942" s="295"/>
      <c r="I942" s="294"/>
      <c r="J942" s="294"/>
      <c r="K942" s="294"/>
      <c r="L942" s="294"/>
      <c r="M942" s="294"/>
      <c r="N942" s="294"/>
      <c r="O942" s="294"/>
      <c r="P942" s="294"/>
      <c r="Q942" s="294"/>
      <c r="R942" s="294"/>
      <c r="S942" s="294"/>
      <c r="T942" s="294"/>
      <c r="U942" s="294"/>
      <c r="V942" s="294"/>
      <c r="W942" s="294"/>
      <c r="X942" s="294"/>
      <c r="Y942" s="294"/>
      <c r="Z942" s="294"/>
      <c r="AA942" s="294"/>
      <c r="AB942" s="294"/>
    </row>
    <row r="943">
      <c r="A943" s="294"/>
      <c r="B943" s="295"/>
      <c r="C943" s="296"/>
      <c r="D943" s="295"/>
      <c r="E943" s="295"/>
      <c r="F943" s="295"/>
      <c r="G943" s="295"/>
      <c r="H943" s="295"/>
      <c r="I943" s="294"/>
      <c r="J943" s="294"/>
      <c r="K943" s="294"/>
      <c r="L943" s="294"/>
      <c r="M943" s="294"/>
      <c r="N943" s="294"/>
      <c r="O943" s="294"/>
      <c r="P943" s="294"/>
      <c r="Q943" s="294"/>
      <c r="R943" s="294"/>
      <c r="S943" s="294"/>
      <c r="T943" s="294"/>
      <c r="U943" s="294"/>
      <c r="V943" s="294"/>
      <c r="W943" s="294"/>
      <c r="X943" s="294"/>
      <c r="Y943" s="294"/>
      <c r="Z943" s="294"/>
      <c r="AA943" s="294"/>
      <c r="AB943" s="294"/>
    </row>
    <row r="944">
      <c r="A944" s="294"/>
      <c r="B944" s="295"/>
      <c r="C944" s="296"/>
      <c r="D944" s="295"/>
      <c r="E944" s="295"/>
      <c r="F944" s="295"/>
      <c r="G944" s="295"/>
      <c r="H944" s="295"/>
      <c r="I944" s="294"/>
      <c r="J944" s="294"/>
      <c r="K944" s="294"/>
      <c r="L944" s="294"/>
      <c r="M944" s="294"/>
      <c r="N944" s="294"/>
      <c r="O944" s="294"/>
      <c r="P944" s="294"/>
      <c r="Q944" s="294"/>
      <c r="R944" s="294"/>
      <c r="S944" s="294"/>
      <c r="T944" s="294"/>
      <c r="U944" s="294"/>
      <c r="V944" s="294"/>
      <c r="W944" s="294"/>
      <c r="X944" s="294"/>
      <c r="Y944" s="294"/>
      <c r="Z944" s="294"/>
      <c r="AA944" s="294"/>
      <c r="AB944" s="294"/>
    </row>
    <row r="945">
      <c r="A945" s="294"/>
      <c r="B945" s="295"/>
      <c r="C945" s="296"/>
      <c r="D945" s="295"/>
      <c r="E945" s="295"/>
      <c r="F945" s="295"/>
      <c r="G945" s="295"/>
      <c r="H945" s="295"/>
      <c r="I945" s="294"/>
      <c r="J945" s="294"/>
      <c r="K945" s="294"/>
      <c r="L945" s="294"/>
      <c r="M945" s="294"/>
      <c r="N945" s="294"/>
      <c r="O945" s="294"/>
      <c r="P945" s="294"/>
      <c r="Q945" s="294"/>
      <c r="R945" s="294"/>
      <c r="S945" s="294"/>
      <c r="T945" s="294"/>
      <c r="U945" s="294"/>
      <c r="V945" s="294"/>
      <c r="W945" s="294"/>
      <c r="X945" s="294"/>
      <c r="Y945" s="294"/>
      <c r="Z945" s="294"/>
      <c r="AA945" s="294"/>
      <c r="AB945" s="294"/>
    </row>
    <row r="946">
      <c r="A946" s="294"/>
      <c r="B946" s="295"/>
      <c r="C946" s="296"/>
      <c r="D946" s="295"/>
      <c r="E946" s="295"/>
      <c r="F946" s="295"/>
      <c r="G946" s="295"/>
      <c r="H946" s="295"/>
      <c r="I946" s="294"/>
      <c r="J946" s="294"/>
      <c r="K946" s="294"/>
      <c r="L946" s="294"/>
      <c r="M946" s="294"/>
      <c r="N946" s="294"/>
      <c r="O946" s="294"/>
      <c r="P946" s="294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  <c r="AA946" s="294"/>
      <c r="AB946" s="294"/>
    </row>
    <row r="947">
      <c r="A947" s="294"/>
      <c r="B947" s="295"/>
      <c r="C947" s="296"/>
      <c r="D947" s="295"/>
      <c r="E947" s="295"/>
      <c r="F947" s="295"/>
      <c r="G947" s="295"/>
      <c r="H947" s="295"/>
      <c r="I947" s="294"/>
      <c r="J947" s="294"/>
      <c r="K947" s="294"/>
      <c r="L947" s="294"/>
      <c r="M947" s="294"/>
      <c r="N947" s="294"/>
      <c r="O947" s="294"/>
      <c r="P947" s="294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  <c r="AA947" s="294"/>
      <c r="AB947" s="294"/>
    </row>
    <row r="948">
      <c r="A948" s="294"/>
      <c r="B948" s="295"/>
      <c r="C948" s="296"/>
      <c r="D948" s="295"/>
      <c r="E948" s="295"/>
      <c r="F948" s="295"/>
      <c r="G948" s="295"/>
      <c r="H948" s="295"/>
      <c r="I948" s="294"/>
      <c r="J948" s="294"/>
      <c r="K948" s="294"/>
      <c r="L948" s="294"/>
      <c r="M948" s="294"/>
      <c r="N948" s="294"/>
      <c r="O948" s="294"/>
      <c r="P948" s="294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  <c r="AA948" s="294"/>
      <c r="AB948" s="294"/>
    </row>
    <row r="949">
      <c r="A949" s="294"/>
      <c r="B949" s="295"/>
      <c r="C949" s="296"/>
      <c r="D949" s="295"/>
      <c r="E949" s="295"/>
      <c r="F949" s="295"/>
      <c r="G949" s="295"/>
      <c r="H949" s="295"/>
      <c r="I949" s="294"/>
      <c r="J949" s="294"/>
      <c r="K949" s="294"/>
      <c r="L949" s="294"/>
      <c r="M949" s="294"/>
      <c r="N949" s="294"/>
      <c r="O949" s="294"/>
      <c r="P949" s="294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  <c r="AA949" s="294"/>
      <c r="AB949" s="294"/>
    </row>
    <row r="950">
      <c r="A950" s="294"/>
      <c r="B950" s="295"/>
      <c r="C950" s="296"/>
      <c r="D950" s="295"/>
      <c r="E950" s="295"/>
      <c r="F950" s="295"/>
      <c r="G950" s="295"/>
      <c r="H950" s="295"/>
      <c r="I950" s="294"/>
      <c r="J950" s="294"/>
      <c r="K950" s="294"/>
      <c r="L950" s="294"/>
      <c r="M950" s="294"/>
      <c r="N950" s="294"/>
      <c r="O950" s="294"/>
      <c r="P950" s="294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  <c r="AA950" s="294"/>
      <c r="AB950" s="294"/>
    </row>
    <row r="951">
      <c r="A951" s="294"/>
      <c r="B951" s="295"/>
      <c r="C951" s="296"/>
      <c r="D951" s="295"/>
      <c r="E951" s="295"/>
      <c r="F951" s="295"/>
      <c r="G951" s="295"/>
      <c r="H951" s="295"/>
      <c r="I951" s="294"/>
      <c r="J951" s="294"/>
      <c r="K951" s="294"/>
      <c r="L951" s="294"/>
      <c r="M951" s="294"/>
      <c r="N951" s="294"/>
      <c r="O951" s="294"/>
      <c r="P951" s="294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  <c r="AA951" s="294"/>
      <c r="AB951" s="294"/>
    </row>
    <row r="952">
      <c r="A952" s="294"/>
      <c r="B952" s="295"/>
      <c r="C952" s="296"/>
      <c r="D952" s="295"/>
      <c r="E952" s="295"/>
      <c r="F952" s="295"/>
      <c r="G952" s="295"/>
      <c r="H952" s="295"/>
      <c r="I952" s="294"/>
      <c r="J952" s="294"/>
      <c r="K952" s="294"/>
      <c r="L952" s="294"/>
      <c r="M952" s="294"/>
      <c r="N952" s="294"/>
      <c r="O952" s="294"/>
      <c r="P952" s="294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  <c r="AA952" s="294"/>
      <c r="AB952" s="294"/>
    </row>
    <row r="953">
      <c r="A953" s="294"/>
      <c r="B953" s="295"/>
      <c r="C953" s="296"/>
      <c r="D953" s="295"/>
      <c r="E953" s="295"/>
      <c r="F953" s="295"/>
      <c r="G953" s="295"/>
      <c r="H953" s="295"/>
      <c r="I953" s="294"/>
      <c r="J953" s="294"/>
      <c r="K953" s="294"/>
      <c r="L953" s="294"/>
      <c r="M953" s="294"/>
      <c r="N953" s="294"/>
      <c r="O953" s="294"/>
      <c r="P953" s="294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  <c r="AA953" s="294"/>
      <c r="AB953" s="294"/>
    </row>
    <row r="954">
      <c r="A954" s="294"/>
      <c r="B954" s="295"/>
      <c r="C954" s="296"/>
      <c r="D954" s="295"/>
      <c r="E954" s="295"/>
      <c r="F954" s="295"/>
      <c r="G954" s="295"/>
      <c r="H954" s="295"/>
      <c r="I954" s="294"/>
      <c r="J954" s="294"/>
      <c r="K954" s="294"/>
      <c r="L954" s="294"/>
      <c r="M954" s="294"/>
      <c r="N954" s="294"/>
      <c r="O954" s="294"/>
      <c r="P954" s="294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  <c r="AA954" s="294"/>
      <c r="AB954" s="294"/>
    </row>
    <row r="955">
      <c r="A955" s="294"/>
      <c r="B955" s="295"/>
      <c r="C955" s="296"/>
      <c r="D955" s="295"/>
      <c r="E955" s="295"/>
      <c r="F955" s="295"/>
      <c r="G955" s="295"/>
      <c r="H955" s="295"/>
      <c r="I955" s="294"/>
      <c r="J955" s="294"/>
      <c r="K955" s="294"/>
      <c r="L955" s="294"/>
      <c r="M955" s="294"/>
      <c r="N955" s="294"/>
      <c r="O955" s="294"/>
      <c r="P955" s="294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  <c r="AA955" s="294"/>
      <c r="AB955" s="294"/>
    </row>
    <row r="956">
      <c r="A956" s="294"/>
      <c r="B956" s="295"/>
      <c r="C956" s="296"/>
      <c r="D956" s="295"/>
      <c r="E956" s="295"/>
      <c r="F956" s="295"/>
      <c r="G956" s="295"/>
      <c r="H956" s="295"/>
      <c r="I956" s="294"/>
      <c r="J956" s="294"/>
      <c r="K956" s="294"/>
      <c r="L956" s="294"/>
      <c r="M956" s="294"/>
      <c r="N956" s="294"/>
      <c r="O956" s="294"/>
      <c r="P956" s="294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  <c r="AA956" s="294"/>
      <c r="AB956" s="294"/>
    </row>
    <row r="957">
      <c r="A957" s="294"/>
      <c r="B957" s="295"/>
      <c r="C957" s="296"/>
      <c r="D957" s="295"/>
      <c r="E957" s="295"/>
      <c r="F957" s="295"/>
      <c r="G957" s="295"/>
      <c r="H957" s="295"/>
      <c r="I957" s="294"/>
      <c r="J957" s="294"/>
      <c r="K957" s="294"/>
      <c r="L957" s="294"/>
      <c r="M957" s="294"/>
      <c r="N957" s="294"/>
      <c r="O957" s="294"/>
      <c r="P957" s="294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  <c r="AA957" s="294"/>
      <c r="AB957" s="294"/>
    </row>
    <row r="958">
      <c r="A958" s="294"/>
      <c r="B958" s="295"/>
      <c r="C958" s="296"/>
      <c r="D958" s="295"/>
      <c r="E958" s="295"/>
      <c r="F958" s="295"/>
      <c r="G958" s="295"/>
      <c r="H958" s="295"/>
      <c r="I958" s="294"/>
      <c r="J958" s="294"/>
      <c r="K958" s="294"/>
      <c r="L958" s="294"/>
      <c r="M958" s="294"/>
      <c r="N958" s="294"/>
      <c r="O958" s="294"/>
      <c r="P958" s="294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  <c r="AA958" s="294"/>
      <c r="AB958" s="294"/>
    </row>
    <row r="959">
      <c r="A959" s="294"/>
      <c r="B959" s="295"/>
      <c r="C959" s="296"/>
      <c r="D959" s="295"/>
      <c r="E959" s="295"/>
      <c r="F959" s="295"/>
      <c r="G959" s="295"/>
      <c r="H959" s="295"/>
      <c r="I959" s="294"/>
      <c r="J959" s="294"/>
      <c r="K959" s="294"/>
      <c r="L959" s="294"/>
      <c r="M959" s="294"/>
      <c r="N959" s="294"/>
      <c r="O959" s="294"/>
      <c r="P959" s="294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  <c r="AA959" s="294"/>
      <c r="AB959" s="294"/>
    </row>
    <row r="960">
      <c r="A960" s="294"/>
      <c r="B960" s="295"/>
      <c r="C960" s="296"/>
      <c r="D960" s="295"/>
      <c r="E960" s="295"/>
      <c r="F960" s="295"/>
      <c r="G960" s="295"/>
      <c r="H960" s="295"/>
      <c r="I960" s="294"/>
      <c r="J960" s="294"/>
      <c r="K960" s="294"/>
      <c r="L960" s="294"/>
      <c r="M960" s="294"/>
      <c r="N960" s="294"/>
      <c r="O960" s="294"/>
      <c r="P960" s="294"/>
      <c r="Q960" s="294"/>
      <c r="R960" s="294"/>
      <c r="S960" s="294"/>
      <c r="T960" s="294"/>
      <c r="U960" s="294"/>
      <c r="V960" s="294"/>
      <c r="W960" s="294"/>
      <c r="X960" s="294"/>
      <c r="Y960" s="294"/>
      <c r="Z960" s="294"/>
      <c r="AA960" s="294"/>
      <c r="AB960" s="294"/>
    </row>
    <row r="961">
      <c r="A961" s="294"/>
      <c r="B961" s="295"/>
      <c r="C961" s="296"/>
      <c r="D961" s="295"/>
      <c r="E961" s="295"/>
      <c r="F961" s="295"/>
      <c r="G961" s="295"/>
      <c r="H961" s="295"/>
      <c r="I961" s="294"/>
      <c r="J961" s="294"/>
      <c r="K961" s="294"/>
      <c r="L961" s="294"/>
      <c r="M961" s="294"/>
      <c r="N961" s="294"/>
      <c r="O961" s="294"/>
      <c r="P961" s="294"/>
      <c r="Q961" s="294"/>
      <c r="R961" s="294"/>
      <c r="S961" s="294"/>
      <c r="T961" s="294"/>
      <c r="U961" s="294"/>
      <c r="V961" s="294"/>
      <c r="W961" s="294"/>
      <c r="X961" s="294"/>
      <c r="Y961" s="294"/>
      <c r="Z961" s="294"/>
      <c r="AA961" s="294"/>
      <c r="AB961" s="294"/>
    </row>
    <row r="962">
      <c r="A962" s="294"/>
      <c r="B962" s="295"/>
      <c r="C962" s="296"/>
      <c r="D962" s="295"/>
      <c r="E962" s="295"/>
      <c r="F962" s="295"/>
      <c r="G962" s="295"/>
      <c r="H962" s="295"/>
      <c r="I962" s="294"/>
      <c r="J962" s="294"/>
      <c r="K962" s="294"/>
      <c r="L962" s="294"/>
      <c r="M962" s="294"/>
      <c r="N962" s="294"/>
      <c r="O962" s="294"/>
      <c r="P962" s="294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  <c r="AA962" s="294"/>
      <c r="AB962" s="294"/>
    </row>
    <row r="963">
      <c r="A963" s="294"/>
      <c r="B963" s="295"/>
      <c r="C963" s="296"/>
      <c r="D963" s="295"/>
      <c r="E963" s="295"/>
      <c r="F963" s="295"/>
      <c r="G963" s="295"/>
      <c r="H963" s="295"/>
      <c r="I963" s="294"/>
      <c r="J963" s="294"/>
      <c r="K963" s="294"/>
      <c r="L963" s="294"/>
      <c r="M963" s="294"/>
      <c r="N963" s="294"/>
      <c r="O963" s="294"/>
      <c r="P963" s="294"/>
      <c r="Q963" s="294"/>
      <c r="R963" s="294"/>
      <c r="S963" s="294"/>
      <c r="T963" s="294"/>
      <c r="U963" s="294"/>
      <c r="V963" s="294"/>
      <c r="W963" s="294"/>
      <c r="X963" s="294"/>
      <c r="Y963" s="294"/>
      <c r="Z963" s="294"/>
      <c r="AA963" s="294"/>
      <c r="AB963" s="294"/>
    </row>
    <row r="964">
      <c r="A964" s="294"/>
      <c r="B964" s="295"/>
      <c r="C964" s="296"/>
      <c r="D964" s="295"/>
      <c r="E964" s="295"/>
      <c r="F964" s="295"/>
      <c r="G964" s="295"/>
      <c r="H964" s="295"/>
      <c r="I964" s="294"/>
      <c r="J964" s="294"/>
      <c r="K964" s="294"/>
      <c r="L964" s="294"/>
      <c r="M964" s="294"/>
      <c r="N964" s="294"/>
      <c r="O964" s="294"/>
      <c r="P964" s="294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  <c r="AA964" s="294"/>
      <c r="AB964" s="294"/>
    </row>
    <row r="965">
      <c r="A965" s="294"/>
      <c r="B965" s="295"/>
      <c r="C965" s="296"/>
      <c r="D965" s="295"/>
      <c r="E965" s="295"/>
      <c r="F965" s="295"/>
      <c r="G965" s="295"/>
      <c r="H965" s="295"/>
      <c r="I965" s="294"/>
      <c r="J965" s="294"/>
      <c r="K965" s="294"/>
      <c r="L965" s="294"/>
      <c r="M965" s="294"/>
      <c r="N965" s="294"/>
      <c r="O965" s="294"/>
      <c r="P965" s="294"/>
      <c r="Q965" s="294"/>
      <c r="R965" s="294"/>
      <c r="S965" s="294"/>
      <c r="T965" s="294"/>
      <c r="U965" s="294"/>
      <c r="V965" s="294"/>
      <c r="W965" s="294"/>
      <c r="X965" s="294"/>
      <c r="Y965" s="294"/>
      <c r="Z965" s="294"/>
      <c r="AA965" s="294"/>
      <c r="AB965" s="294"/>
    </row>
    <row r="966">
      <c r="A966" s="294"/>
      <c r="B966" s="295"/>
      <c r="C966" s="296"/>
      <c r="D966" s="295"/>
      <c r="E966" s="295"/>
      <c r="F966" s="295"/>
      <c r="G966" s="295"/>
      <c r="H966" s="295"/>
      <c r="I966" s="294"/>
      <c r="J966" s="294"/>
      <c r="K966" s="294"/>
      <c r="L966" s="294"/>
      <c r="M966" s="294"/>
      <c r="N966" s="294"/>
      <c r="O966" s="294"/>
      <c r="P966" s="294"/>
      <c r="Q966" s="294"/>
      <c r="R966" s="294"/>
      <c r="S966" s="294"/>
      <c r="T966" s="294"/>
      <c r="U966" s="294"/>
      <c r="V966" s="294"/>
      <c r="W966" s="294"/>
      <c r="X966" s="294"/>
      <c r="Y966" s="294"/>
      <c r="Z966" s="294"/>
      <c r="AA966" s="294"/>
      <c r="AB966" s="294"/>
    </row>
    <row r="967">
      <c r="A967" s="294"/>
      <c r="B967" s="295"/>
      <c r="C967" s="296"/>
      <c r="D967" s="295"/>
      <c r="E967" s="295"/>
      <c r="F967" s="295"/>
      <c r="G967" s="295"/>
      <c r="H967" s="295"/>
      <c r="I967" s="294"/>
      <c r="J967" s="294"/>
      <c r="K967" s="294"/>
      <c r="L967" s="294"/>
      <c r="M967" s="294"/>
      <c r="N967" s="294"/>
      <c r="O967" s="294"/>
      <c r="P967" s="294"/>
      <c r="Q967" s="294"/>
      <c r="R967" s="294"/>
      <c r="S967" s="294"/>
      <c r="T967" s="294"/>
      <c r="U967" s="294"/>
      <c r="V967" s="294"/>
      <c r="W967" s="294"/>
      <c r="X967" s="294"/>
      <c r="Y967" s="294"/>
      <c r="Z967" s="294"/>
      <c r="AA967" s="294"/>
      <c r="AB967" s="294"/>
    </row>
    <row r="968">
      <c r="A968" s="294"/>
      <c r="B968" s="295"/>
      <c r="C968" s="296"/>
      <c r="D968" s="295"/>
      <c r="E968" s="295"/>
      <c r="F968" s="295"/>
      <c r="G968" s="295"/>
      <c r="H968" s="295"/>
      <c r="I968" s="294"/>
      <c r="J968" s="294"/>
      <c r="K968" s="294"/>
      <c r="L968" s="294"/>
      <c r="M968" s="294"/>
      <c r="N968" s="294"/>
      <c r="O968" s="294"/>
      <c r="P968" s="294"/>
      <c r="Q968" s="294"/>
      <c r="R968" s="294"/>
      <c r="S968" s="294"/>
      <c r="T968" s="294"/>
      <c r="U968" s="294"/>
      <c r="V968" s="294"/>
      <c r="W968" s="294"/>
      <c r="X968" s="294"/>
      <c r="Y968" s="294"/>
      <c r="Z968" s="294"/>
      <c r="AA968" s="294"/>
      <c r="AB968" s="294"/>
    </row>
    <row r="969">
      <c r="A969" s="294"/>
      <c r="B969" s="295"/>
      <c r="C969" s="296"/>
      <c r="D969" s="295"/>
      <c r="E969" s="295"/>
      <c r="F969" s="295"/>
      <c r="G969" s="295"/>
      <c r="H969" s="295"/>
      <c r="I969" s="294"/>
      <c r="J969" s="294"/>
      <c r="K969" s="294"/>
      <c r="L969" s="294"/>
      <c r="M969" s="294"/>
      <c r="N969" s="294"/>
      <c r="O969" s="294"/>
      <c r="P969" s="294"/>
      <c r="Q969" s="294"/>
      <c r="R969" s="294"/>
      <c r="S969" s="294"/>
      <c r="T969" s="294"/>
      <c r="U969" s="294"/>
      <c r="V969" s="294"/>
      <c r="W969" s="294"/>
      <c r="X969" s="294"/>
      <c r="Y969" s="294"/>
      <c r="Z969" s="294"/>
      <c r="AA969" s="294"/>
      <c r="AB969" s="294"/>
    </row>
    <row r="970">
      <c r="A970" s="294"/>
      <c r="B970" s="295"/>
      <c r="C970" s="296"/>
      <c r="D970" s="295"/>
      <c r="E970" s="295"/>
      <c r="F970" s="295"/>
      <c r="G970" s="295"/>
      <c r="H970" s="295"/>
      <c r="I970" s="294"/>
      <c r="J970" s="294"/>
      <c r="K970" s="294"/>
      <c r="L970" s="294"/>
      <c r="M970" s="294"/>
      <c r="N970" s="294"/>
      <c r="O970" s="294"/>
      <c r="P970" s="294"/>
      <c r="Q970" s="294"/>
      <c r="R970" s="294"/>
      <c r="S970" s="294"/>
      <c r="T970" s="294"/>
      <c r="U970" s="294"/>
      <c r="V970" s="294"/>
      <c r="W970" s="294"/>
      <c r="X970" s="294"/>
      <c r="Y970" s="294"/>
      <c r="Z970" s="294"/>
      <c r="AA970" s="294"/>
      <c r="AB970" s="294"/>
    </row>
    <row r="971">
      <c r="A971" s="294"/>
      <c r="B971" s="295"/>
      <c r="C971" s="296"/>
      <c r="D971" s="295"/>
      <c r="E971" s="295"/>
      <c r="F971" s="295"/>
      <c r="G971" s="295"/>
      <c r="H971" s="295"/>
      <c r="I971" s="294"/>
      <c r="J971" s="294"/>
      <c r="K971" s="294"/>
      <c r="L971" s="294"/>
      <c r="M971" s="294"/>
      <c r="N971" s="294"/>
      <c r="O971" s="294"/>
      <c r="P971" s="294"/>
      <c r="Q971" s="294"/>
      <c r="R971" s="294"/>
      <c r="S971" s="294"/>
      <c r="T971" s="294"/>
      <c r="U971" s="294"/>
      <c r="V971" s="294"/>
      <c r="W971" s="294"/>
      <c r="X971" s="294"/>
      <c r="Y971" s="294"/>
      <c r="Z971" s="294"/>
      <c r="AA971" s="294"/>
      <c r="AB971" s="294"/>
    </row>
    <row r="972">
      <c r="A972" s="294"/>
      <c r="B972" s="295"/>
      <c r="C972" s="296"/>
      <c r="D972" s="295"/>
      <c r="E972" s="295"/>
      <c r="F972" s="295"/>
      <c r="G972" s="295"/>
      <c r="H972" s="295"/>
      <c r="I972" s="294"/>
      <c r="J972" s="294"/>
      <c r="K972" s="294"/>
      <c r="L972" s="294"/>
      <c r="M972" s="294"/>
      <c r="N972" s="294"/>
      <c r="O972" s="294"/>
      <c r="P972" s="294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  <c r="AA972" s="294"/>
      <c r="AB972" s="294"/>
    </row>
    <row r="973">
      <c r="A973" s="294"/>
      <c r="B973" s="295"/>
      <c r="C973" s="296"/>
      <c r="D973" s="295"/>
      <c r="E973" s="295"/>
      <c r="F973" s="295"/>
      <c r="G973" s="295"/>
      <c r="H973" s="295"/>
      <c r="I973" s="294"/>
      <c r="J973" s="294"/>
      <c r="K973" s="294"/>
      <c r="L973" s="294"/>
      <c r="M973" s="294"/>
      <c r="N973" s="294"/>
      <c r="O973" s="294"/>
      <c r="P973" s="294"/>
      <c r="Q973" s="294"/>
      <c r="R973" s="294"/>
      <c r="S973" s="294"/>
      <c r="T973" s="294"/>
      <c r="U973" s="294"/>
      <c r="V973" s="294"/>
      <c r="W973" s="294"/>
      <c r="X973" s="294"/>
      <c r="Y973" s="294"/>
      <c r="Z973" s="294"/>
      <c r="AA973" s="294"/>
      <c r="AB973" s="294"/>
    </row>
    <row r="974">
      <c r="A974" s="294"/>
      <c r="B974" s="295"/>
      <c r="C974" s="296"/>
      <c r="D974" s="295"/>
      <c r="E974" s="295"/>
      <c r="F974" s="295"/>
      <c r="G974" s="295"/>
      <c r="H974" s="295"/>
      <c r="I974" s="294"/>
      <c r="J974" s="294"/>
      <c r="K974" s="294"/>
      <c r="L974" s="294"/>
      <c r="M974" s="294"/>
      <c r="N974" s="294"/>
      <c r="O974" s="294"/>
      <c r="P974" s="294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  <c r="AA974" s="294"/>
      <c r="AB974" s="294"/>
    </row>
    <row r="975">
      <c r="A975" s="294"/>
      <c r="B975" s="295"/>
      <c r="C975" s="296"/>
      <c r="D975" s="295"/>
      <c r="E975" s="295"/>
      <c r="F975" s="295"/>
      <c r="G975" s="295"/>
      <c r="H975" s="295"/>
      <c r="I975" s="294"/>
      <c r="J975" s="294"/>
      <c r="K975" s="294"/>
      <c r="L975" s="294"/>
      <c r="M975" s="294"/>
      <c r="N975" s="294"/>
      <c r="O975" s="294"/>
      <c r="P975" s="294"/>
      <c r="Q975" s="294"/>
      <c r="R975" s="294"/>
      <c r="S975" s="294"/>
      <c r="T975" s="294"/>
      <c r="U975" s="294"/>
      <c r="V975" s="294"/>
      <c r="W975" s="294"/>
      <c r="X975" s="294"/>
      <c r="Y975" s="294"/>
      <c r="Z975" s="294"/>
      <c r="AA975" s="294"/>
      <c r="AB975" s="294"/>
    </row>
    <row r="976">
      <c r="A976" s="294"/>
      <c r="B976" s="295"/>
      <c r="C976" s="296"/>
      <c r="D976" s="295"/>
      <c r="E976" s="295"/>
      <c r="F976" s="295"/>
      <c r="G976" s="295"/>
      <c r="H976" s="295"/>
      <c r="I976" s="294"/>
      <c r="J976" s="294"/>
      <c r="K976" s="294"/>
      <c r="L976" s="294"/>
      <c r="M976" s="294"/>
      <c r="N976" s="294"/>
      <c r="O976" s="294"/>
      <c r="P976" s="294"/>
      <c r="Q976" s="294"/>
      <c r="R976" s="294"/>
      <c r="S976" s="294"/>
      <c r="T976" s="294"/>
      <c r="U976" s="294"/>
      <c r="V976" s="294"/>
      <c r="W976" s="294"/>
      <c r="X976" s="294"/>
      <c r="Y976" s="294"/>
      <c r="Z976" s="294"/>
      <c r="AA976" s="294"/>
      <c r="AB976" s="294"/>
    </row>
    <row r="977">
      <c r="A977" s="294"/>
      <c r="B977" s="295"/>
      <c r="C977" s="296"/>
      <c r="D977" s="295"/>
      <c r="E977" s="295"/>
      <c r="F977" s="295"/>
      <c r="G977" s="295"/>
      <c r="H977" s="295"/>
      <c r="I977" s="294"/>
      <c r="J977" s="294"/>
      <c r="K977" s="294"/>
      <c r="L977" s="294"/>
      <c r="M977" s="294"/>
      <c r="N977" s="294"/>
      <c r="O977" s="294"/>
      <c r="P977" s="294"/>
      <c r="Q977" s="294"/>
      <c r="R977" s="294"/>
      <c r="S977" s="294"/>
      <c r="T977" s="294"/>
      <c r="U977" s="294"/>
      <c r="V977" s="294"/>
      <c r="W977" s="294"/>
      <c r="X977" s="294"/>
      <c r="Y977" s="294"/>
      <c r="Z977" s="294"/>
      <c r="AA977" s="294"/>
      <c r="AB977" s="294"/>
    </row>
    <row r="978">
      <c r="A978" s="294"/>
      <c r="B978" s="295"/>
      <c r="C978" s="296"/>
      <c r="D978" s="295"/>
      <c r="E978" s="295"/>
      <c r="F978" s="295"/>
      <c r="G978" s="295"/>
      <c r="H978" s="295"/>
      <c r="I978" s="294"/>
      <c r="J978" s="294"/>
      <c r="K978" s="294"/>
      <c r="L978" s="294"/>
      <c r="M978" s="294"/>
      <c r="N978" s="294"/>
      <c r="O978" s="294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  <c r="AA978" s="294"/>
      <c r="AB978" s="294"/>
    </row>
    <row r="979">
      <c r="A979" s="294"/>
      <c r="B979" s="295"/>
      <c r="C979" s="296"/>
      <c r="D979" s="295"/>
      <c r="E979" s="295"/>
      <c r="F979" s="295"/>
      <c r="G979" s="295"/>
      <c r="H979" s="295"/>
      <c r="I979" s="294"/>
      <c r="J979" s="294"/>
      <c r="K979" s="294"/>
      <c r="L979" s="294"/>
      <c r="M979" s="294"/>
      <c r="N979" s="294"/>
      <c r="O979" s="294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  <c r="AA979" s="294"/>
      <c r="AB979" s="294"/>
    </row>
    <row r="980">
      <c r="A980" s="294"/>
      <c r="B980" s="295"/>
      <c r="C980" s="296"/>
      <c r="D980" s="295"/>
      <c r="E980" s="295"/>
      <c r="F980" s="295"/>
      <c r="G980" s="295"/>
      <c r="H980" s="295"/>
      <c r="I980" s="294"/>
      <c r="J980" s="294"/>
      <c r="K980" s="294"/>
      <c r="L980" s="294"/>
      <c r="M980" s="294"/>
      <c r="N980" s="294"/>
      <c r="O980" s="294"/>
      <c r="P980" s="294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  <c r="AA980" s="294"/>
      <c r="AB980" s="294"/>
    </row>
    <row r="981">
      <c r="A981" s="294"/>
      <c r="B981" s="295"/>
      <c r="C981" s="296"/>
      <c r="D981" s="295"/>
      <c r="E981" s="295"/>
      <c r="F981" s="295"/>
      <c r="G981" s="295"/>
      <c r="H981" s="295"/>
      <c r="I981" s="294"/>
      <c r="J981" s="294"/>
      <c r="K981" s="294"/>
      <c r="L981" s="294"/>
      <c r="M981" s="294"/>
      <c r="N981" s="294"/>
      <c r="O981" s="294"/>
      <c r="P981" s="294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  <c r="AA981" s="294"/>
      <c r="AB981" s="294"/>
    </row>
    <row r="982">
      <c r="A982" s="294"/>
      <c r="B982" s="295"/>
      <c r="C982" s="296"/>
      <c r="D982" s="295"/>
      <c r="E982" s="295"/>
      <c r="F982" s="295"/>
      <c r="G982" s="295"/>
      <c r="H982" s="295"/>
      <c r="I982" s="294"/>
      <c r="J982" s="294"/>
      <c r="K982" s="294"/>
      <c r="L982" s="294"/>
      <c r="M982" s="294"/>
      <c r="N982" s="294"/>
      <c r="O982" s="294"/>
      <c r="P982" s="294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  <c r="AA982" s="294"/>
      <c r="AB982" s="294"/>
    </row>
    <row r="983">
      <c r="A983" s="294"/>
      <c r="B983" s="295"/>
      <c r="C983" s="296"/>
      <c r="D983" s="295"/>
      <c r="E983" s="295"/>
      <c r="F983" s="295"/>
      <c r="G983" s="295"/>
      <c r="H983" s="295"/>
      <c r="I983" s="294"/>
      <c r="J983" s="294"/>
      <c r="K983" s="294"/>
      <c r="L983" s="294"/>
      <c r="M983" s="294"/>
      <c r="N983" s="294"/>
      <c r="O983" s="294"/>
      <c r="P983" s="294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  <c r="AA983" s="294"/>
      <c r="AB983" s="294"/>
    </row>
    <row r="984">
      <c r="A984" s="294"/>
      <c r="B984" s="295"/>
      <c r="C984" s="296"/>
      <c r="D984" s="295"/>
      <c r="E984" s="295"/>
      <c r="F984" s="295"/>
      <c r="G984" s="295"/>
      <c r="H984" s="295"/>
      <c r="I984" s="294"/>
      <c r="J984" s="294"/>
      <c r="K984" s="294"/>
      <c r="L984" s="294"/>
      <c r="M984" s="294"/>
      <c r="N984" s="294"/>
      <c r="O984" s="294"/>
      <c r="P984" s="294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  <c r="AA984" s="294"/>
      <c r="AB984" s="294"/>
    </row>
    <row r="985">
      <c r="A985" s="294"/>
      <c r="B985" s="295"/>
      <c r="C985" s="296"/>
      <c r="D985" s="295"/>
      <c r="E985" s="295"/>
      <c r="F985" s="295"/>
      <c r="G985" s="295"/>
      <c r="H985" s="295"/>
      <c r="I985" s="294"/>
      <c r="J985" s="294"/>
      <c r="K985" s="294"/>
      <c r="L985" s="294"/>
      <c r="M985" s="294"/>
      <c r="N985" s="294"/>
      <c r="O985" s="294"/>
      <c r="P985" s="294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  <c r="AA985" s="294"/>
      <c r="AB985" s="294"/>
    </row>
    <row r="986">
      <c r="A986" s="294"/>
      <c r="B986" s="295"/>
      <c r="C986" s="296"/>
      <c r="D986" s="295"/>
      <c r="E986" s="295"/>
      <c r="F986" s="295"/>
      <c r="G986" s="295"/>
      <c r="H986" s="295"/>
      <c r="I986" s="294"/>
      <c r="J986" s="294"/>
      <c r="K986" s="294"/>
      <c r="L986" s="294"/>
      <c r="M986" s="294"/>
      <c r="N986" s="294"/>
      <c r="O986" s="294"/>
      <c r="P986" s="294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  <c r="AA986" s="294"/>
      <c r="AB986" s="294"/>
    </row>
    <row r="987">
      <c r="A987" s="294"/>
      <c r="B987" s="295"/>
      <c r="C987" s="296"/>
      <c r="D987" s="295"/>
      <c r="E987" s="295"/>
      <c r="F987" s="295"/>
      <c r="G987" s="295"/>
      <c r="H987" s="295"/>
      <c r="I987" s="294"/>
      <c r="J987" s="294"/>
      <c r="K987" s="294"/>
      <c r="L987" s="294"/>
      <c r="M987" s="294"/>
      <c r="N987" s="294"/>
      <c r="O987" s="294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  <c r="AA987" s="294"/>
      <c r="AB987" s="294"/>
    </row>
    <row r="988">
      <c r="A988" s="294"/>
      <c r="B988" s="295"/>
      <c r="C988" s="296"/>
      <c r="D988" s="295"/>
      <c r="E988" s="295"/>
      <c r="F988" s="295"/>
      <c r="G988" s="295"/>
      <c r="H988" s="295"/>
      <c r="I988" s="294"/>
      <c r="J988" s="294"/>
      <c r="K988" s="294"/>
      <c r="L988" s="294"/>
      <c r="M988" s="294"/>
      <c r="N988" s="294"/>
      <c r="O988" s="294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  <c r="AA988" s="294"/>
      <c r="AB988" s="294"/>
    </row>
    <row r="989">
      <c r="A989" s="294"/>
      <c r="B989" s="295"/>
      <c r="C989" s="296"/>
      <c r="D989" s="295"/>
      <c r="E989" s="295"/>
      <c r="F989" s="295"/>
      <c r="G989" s="295"/>
      <c r="H989" s="295"/>
      <c r="I989" s="294"/>
      <c r="J989" s="294"/>
      <c r="K989" s="294"/>
      <c r="L989" s="294"/>
      <c r="M989" s="294"/>
      <c r="N989" s="294"/>
      <c r="O989" s="294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  <c r="AA989" s="294"/>
      <c r="AB989" s="294"/>
    </row>
    <row r="990">
      <c r="A990" s="294"/>
      <c r="B990" s="295"/>
      <c r="C990" s="296"/>
      <c r="D990" s="295"/>
      <c r="E990" s="295"/>
      <c r="F990" s="295"/>
      <c r="G990" s="295"/>
      <c r="H990" s="295"/>
      <c r="I990" s="294"/>
      <c r="J990" s="294"/>
      <c r="K990" s="294"/>
      <c r="L990" s="294"/>
      <c r="M990" s="294"/>
      <c r="N990" s="294"/>
      <c r="O990" s="294"/>
      <c r="P990" s="294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  <c r="AA990" s="294"/>
      <c r="AB990" s="294"/>
    </row>
    <row r="991">
      <c r="A991" s="294"/>
      <c r="B991" s="295"/>
      <c r="C991" s="296"/>
      <c r="D991" s="295"/>
      <c r="E991" s="295"/>
      <c r="F991" s="295"/>
      <c r="G991" s="295"/>
      <c r="H991" s="295"/>
      <c r="I991" s="294"/>
      <c r="J991" s="294"/>
      <c r="K991" s="294"/>
      <c r="L991" s="294"/>
      <c r="M991" s="294"/>
      <c r="N991" s="294"/>
      <c r="O991" s="294"/>
      <c r="P991" s="294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  <c r="AA991" s="294"/>
      <c r="AB991" s="294"/>
    </row>
    <row r="992">
      <c r="A992" s="294"/>
      <c r="B992" s="295"/>
      <c r="C992" s="296"/>
      <c r="D992" s="295"/>
      <c r="E992" s="295"/>
      <c r="F992" s="295"/>
      <c r="G992" s="295"/>
      <c r="H992" s="295"/>
      <c r="I992" s="294"/>
      <c r="J992" s="294"/>
      <c r="K992" s="294"/>
      <c r="L992" s="294"/>
      <c r="M992" s="294"/>
      <c r="N992" s="294"/>
      <c r="O992" s="294"/>
      <c r="P992" s="294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  <c r="AA992" s="294"/>
      <c r="AB992" s="294"/>
    </row>
    <row r="993">
      <c r="A993" s="294"/>
      <c r="B993" s="295"/>
      <c r="C993" s="296"/>
      <c r="D993" s="295"/>
      <c r="E993" s="295"/>
      <c r="F993" s="295"/>
      <c r="G993" s="295"/>
      <c r="H993" s="295"/>
      <c r="I993" s="294"/>
      <c r="J993" s="294"/>
      <c r="K993" s="294"/>
      <c r="L993" s="294"/>
      <c r="M993" s="294"/>
      <c r="N993" s="294"/>
      <c r="O993" s="294"/>
      <c r="P993" s="294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  <c r="AA993" s="294"/>
      <c r="AB993" s="294"/>
    </row>
    <row r="994">
      <c r="A994" s="294"/>
      <c r="B994" s="295"/>
      <c r="C994" s="296"/>
      <c r="D994" s="295"/>
      <c r="E994" s="295"/>
      <c r="F994" s="295"/>
      <c r="G994" s="295"/>
      <c r="H994" s="295"/>
      <c r="I994" s="294"/>
      <c r="J994" s="294"/>
      <c r="K994" s="294"/>
      <c r="L994" s="294"/>
      <c r="M994" s="294"/>
      <c r="N994" s="294"/>
      <c r="O994" s="294"/>
      <c r="P994" s="294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  <c r="AA994" s="294"/>
      <c r="AB994" s="294"/>
    </row>
    <row r="995">
      <c r="A995" s="294"/>
      <c r="B995" s="295"/>
      <c r="C995" s="296"/>
      <c r="D995" s="295"/>
      <c r="E995" s="295"/>
      <c r="F995" s="295"/>
      <c r="G995" s="295"/>
      <c r="H995" s="295"/>
      <c r="I995" s="294"/>
      <c r="J995" s="294"/>
      <c r="K995" s="294"/>
      <c r="L995" s="294"/>
      <c r="M995" s="294"/>
      <c r="N995" s="294"/>
      <c r="O995" s="294"/>
      <c r="P995" s="294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  <c r="AA995" s="294"/>
      <c r="AB995" s="294"/>
    </row>
    <row r="996">
      <c r="A996" s="294"/>
      <c r="B996" s="295"/>
      <c r="C996" s="296"/>
      <c r="D996" s="295"/>
      <c r="E996" s="295"/>
      <c r="F996" s="295"/>
      <c r="G996" s="295"/>
      <c r="H996" s="295"/>
      <c r="I996" s="294"/>
      <c r="J996" s="294"/>
      <c r="K996" s="294"/>
      <c r="L996" s="294"/>
      <c r="M996" s="294"/>
      <c r="N996" s="294"/>
      <c r="O996" s="294"/>
      <c r="P996" s="294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  <c r="AA996" s="294"/>
      <c r="AB996" s="294"/>
    </row>
    <row r="997">
      <c r="A997" s="294"/>
      <c r="B997" s="295"/>
      <c r="C997" s="296"/>
      <c r="D997" s="295"/>
      <c r="E997" s="295"/>
      <c r="F997" s="295"/>
      <c r="G997" s="295"/>
      <c r="H997" s="295"/>
      <c r="I997" s="294"/>
      <c r="J997" s="294"/>
      <c r="K997" s="294"/>
      <c r="L997" s="294"/>
      <c r="M997" s="294"/>
      <c r="N997" s="294"/>
      <c r="O997" s="294"/>
      <c r="P997" s="294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  <c r="AA997" s="294"/>
      <c r="AB997" s="294"/>
    </row>
    <row r="998">
      <c r="A998" s="294"/>
      <c r="B998" s="295"/>
      <c r="C998" s="296"/>
      <c r="D998" s="295"/>
      <c r="E998" s="295"/>
      <c r="F998" s="295"/>
      <c r="G998" s="295"/>
      <c r="H998" s="295"/>
      <c r="I998" s="294"/>
      <c r="J998" s="294"/>
      <c r="K998" s="294"/>
      <c r="L998" s="294"/>
      <c r="M998" s="294"/>
      <c r="N998" s="294"/>
      <c r="O998" s="294"/>
      <c r="P998" s="294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  <c r="AA998" s="294"/>
      <c r="AB998" s="294"/>
    </row>
    <row r="999">
      <c r="A999" s="294"/>
      <c r="B999" s="295"/>
      <c r="C999" s="296"/>
      <c r="D999" s="295"/>
      <c r="E999" s="295"/>
      <c r="F999" s="295"/>
      <c r="G999" s="295"/>
      <c r="H999" s="295"/>
      <c r="I999" s="294"/>
      <c r="J999" s="294"/>
      <c r="K999" s="294"/>
      <c r="L999" s="294"/>
      <c r="M999" s="294"/>
      <c r="N999" s="294"/>
      <c r="O999" s="294"/>
      <c r="P999" s="294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  <c r="AA999" s="294"/>
      <c r="AB999" s="294"/>
    </row>
    <row r="1000">
      <c r="A1000" s="294"/>
      <c r="B1000" s="295"/>
      <c r="C1000" s="296"/>
      <c r="D1000" s="295"/>
      <c r="E1000" s="295"/>
      <c r="F1000" s="295"/>
      <c r="G1000" s="295"/>
      <c r="H1000" s="295"/>
      <c r="I1000" s="294"/>
      <c r="J1000" s="294"/>
      <c r="K1000" s="294"/>
      <c r="L1000" s="294"/>
      <c r="M1000" s="294"/>
      <c r="N1000" s="294"/>
      <c r="O1000" s="294"/>
      <c r="P1000" s="294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  <c r="AA1000" s="294"/>
      <c r="AB1000" s="294"/>
    </row>
    <row r="1001">
      <c r="A1001" s="294"/>
      <c r="B1001" s="295"/>
      <c r="C1001" s="296"/>
      <c r="D1001" s="295"/>
      <c r="E1001" s="295"/>
      <c r="F1001" s="295"/>
      <c r="G1001" s="295"/>
      <c r="H1001" s="295"/>
      <c r="I1001" s="294"/>
      <c r="J1001" s="294"/>
      <c r="K1001" s="294"/>
      <c r="L1001" s="294"/>
      <c r="M1001" s="294"/>
      <c r="N1001" s="294"/>
      <c r="O1001" s="294"/>
      <c r="P1001" s="294"/>
      <c r="Q1001" s="294"/>
      <c r="R1001" s="294"/>
      <c r="S1001" s="294"/>
      <c r="T1001" s="294"/>
      <c r="U1001" s="294"/>
      <c r="V1001" s="294"/>
      <c r="W1001" s="294"/>
      <c r="X1001" s="294"/>
      <c r="Y1001" s="294"/>
      <c r="Z1001" s="294"/>
      <c r="AA1001" s="294"/>
      <c r="AB1001" s="294"/>
    </row>
    <row r="1002">
      <c r="A1002" s="294"/>
      <c r="B1002" s="295"/>
      <c r="C1002" s="296"/>
      <c r="D1002" s="295"/>
      <c r="E1002" s="295"/>
      <c r="F1002" s="295"/>
      <c r="G1002" s="295"/>
      <c r="H1002" s="295"/>
      <c r="I1002" s="294"/>
      <c r="J1002" s="294"/>
      <c r="K1002" s="294"/>
      <c r="L1002" s="294"/>
      <c r="M1002" s="294"/>
      <c r="N1002" s="294"/>
      <c r="O1002" s="294"/>
      <c r="P1002" s="294"/>
      <c r="Q1002" s="294"/>
      <c r="R1002" s="294"/>
      <c r="S1002" s="294"/>
      <c r="T1002" s="294"/>
      <c r="U1002" s="294"/>
      <c r="V1002" s="294"/>
      <c r="W1002" s="294"/>
      <c r="X1002" s="294"/>
      <c r="Y1002" s="294"/>
      <c r="Z1002" s="294"/>
      <c r="AA1002" s="294"/>
      <c r="AB1002" s="294"/>
    </row>
    <row r="1003">
      <c r="A1003" s="294"/>
      <c r="B1003" s="295"/>
      <c r="C1003" s="296"/>
      <c r="D1003" s="295"/>
      <c r="E1003" s="295"/>
      <c r="F1003" s="295"/>
      <c r="G1003" s="295"/>
      <c r="H1003" s="295"/>
      <c r="I1003" s="294"/>
      <c r="J1003" s="294"/>
      <c r="K1003" s="294"/>
      <c r="L1003" s="294"/>
      <c r="M1003" s="294"/>
      <c r="N1003" s="294"/>
      <c r="O1003" s="294"/>
      <c r="P1003" s="294"/>
      <c r="Q1003" s="294"/>
      <c r="R1003" s="294"/>
      <c r="S1003" s="294"/>
      <c r="T1003" s="294"/>
      <c r="U1003" s="294"/>
      <c r="V1003" s="294"/>
      <c r="W1003" s="294"/>
      <c r="X1003" s="294"/>
      <c r="Y1003" s="294"/>
      <c r="Z1003" s="294"/>
      <c r="AA1003" s="294"/>
      <c r="AB1003" s="294"/>
    </row>
    <row r="1004">
      <c r="A1004" s="294"/>
      <c r="B1004" s="295"/>
      <c r="C1004" s="296"/>
      <c r="D1004" s="295"/>
      <c r="E1004" s="295"/>
      <c r="F1004" s="295"/>
      <c r="G1004" s="295"/>
      <c r="H1004" s="295"/>
      <c r="I1004" s="294"/>
      <c r="J1004" s="294"/>
      <c r="K1004" s="294"/>
      <c r="L1004" s="294"/>
      <c r="M1004" s="294"/>
      <c r="N1004" s="294"/>
      <c r="O1004" s="294"/>
      <c r="P1004" s="294"/>
      <c r="Q1004" s="294"/>
      <c r="R1004" s="294"/>
      <c r="S1004" s="294"/>
      <c r="T1004" s="294"/>
      <c r="U1004" s="294"/>
      <c r="V1004" s="294"/>
      <c r="W1004" s="294"/>
      <c r="X1004" s="294"/>
      <c r="Y1004" s="294"/>
      <c r="Z1004" s="294"/>
      <c r="AA1004" s="294"/>
      <c r="AB1004" s="294"/>
    </row>
    <row r="1005">
      <c r="A1005" s="294"/>
      <c r="B1005" s="295"/>
      <c r="C1005" s="296"/>
      <c r="D1005" s="295"/>
      <c r="E1005" s="295"/>
      <c r="F1005" s="295"/>
      <c r="G1005" s="295"/>
      <c r="H1005" s="295"/>
      <c r="I1005" s="294"/>
      <c r="J1005" s="294"/>
      <c r="K1005" s="294"/>
      <c r="L1005" s="294"/>
      <c r="M1005" s="294"/>
      <c r="N1005" s="294"/>
      <c r="O1005" s="294"/>
      <c r="P1005" s="294"/>
      <c r="Q1005" s="294"/>
      <c r="R1005" s="294"/>
      <c r="S1005" s="294"/>
      <c r="T1005" s="294"/>
      <c r="U1005" s="294"/>
      <c r="V1005" s="294"/>
      <c r="W1005" s="294"/>
      <c r="X1005" s="294"/>
      <c r="Y1005" s="294"/>
      <c r="Z1005" s="294"/>
      <c r="AA1005" s="294"/>
      <c r="AB1005" s="294"/>
    </row>
    <row r="1006">
      <c r="A1006" s="294"/>
      <c r="B1006" s="295"/>
      <c r="C1006" s="296"/>
      <c r="D1006" s="295"/>
      <c r="E1006" s="295"/>
      <c r="F1006" s="295"/>
      <c r="G1006" s="295"/>
      <c r="H1006" s="295"/>
      <c r="I1006" s="294"/>
      <c r="J1006" s="294"/>
      <c r="K1006" s="294"/>
      <c r="L1006" s="294"/>
      <c r="M1006" s="294"/>
      <c r="N1006" s="294"/>
      <c r="O1006" s="294"/>
      <c r="P1006" s="294"/>
      <c r="Q1006" s="294"/>
      <c r="R1006" s="294"/>
      <c r="S1006" s="294"/>
      <c r="T1006" s="294"/>
      <c r="U1006" s="294"/>
      <c r="V1006" s="294"/>
      <c r="W1006" s="294"/>
      <c r="X1006" s="294"/>
      <c r="Y1006" s="294"/>
      <c r="Z1006" s="294"/>
      <c r="AA1006" s="294"/>
      <c r="AB1006" s="294"/>
    </row>
    <row r="1007">
      <c r="A1007" s="294"/>
      <c r="B1007" s="295"/>
      <c r="C1007" s="296"/>
      <c r="D1007" s="295"/>
      <c r="E1007" s="295"/>
      <c r="F1007" s="295"/>
      <c r="G1007" s="295"/>
      <c r="H1007" s="295"/>
      <c r="I1007" s="294"/>
      <c r="J1007" s="294"/>
      <c r="K1007" s="294"/>
      <c r="L1007" s="294"/>
      <c r="M1007" s="294"/>
      <c r="N1007" s="294"/>
      <c r="O1007" s="294"/>
      <c r="P1007" s="294"/>
      <c r="Q1007" s="294"/>
      <c r="R1007" s="294"/>
      <c r="S1007" s="294"/>
      <c r="T1007" s="294"/>
      <c r="U1007" s="294"/>
      <c r="V1007" s="294"/>
      <c r="W1007" s="294"/>
      <c r="X1007" s="294"/>
      <c r="Y1007" s="294"/>
      <c r="Z1007" s="294"/>
      <c r="AA1007" s="294"/>
      <c r="AB1007" s="294"/>
    </row>
  </sheetData>
  <mergeCells count="17">
    <mergeCell ref="B2:H2"/>
    <mergeCell ref="B4:B5"/>
    <mergeCell ref="C4:C5"/>
    <mergeCell ref="D4:E4"/>
    <mergeCell ref="F4:H4"/>
    <mergeCell ref="B23:H23"/>
    <mergeCell ref="F28:G28"/>
    <mergeCell ref="C40:C41"/>
    <mergeCell ref="D40:E40"/>
    <mergeCell ref="F30:G30"/>
    <mergeCell ref="F32:G32"/>
    <mergeCell ref="F34:H34"/>
    <mergeCell ref="F35:G35"/>
    <mergeCell ref="F36:G36"/>
    <mergeCell ref="F37:G37"/>
    <mergeCell ref="B40:B41"/>
    <mergeCell ref="F40:H4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13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5.38"/>
    <col customWidth="1" min="3" max="3" width="38.25"/>
    <col customWidth="1" min="6" max="6" width="14.25"/>
    <col customWidth="1" min="7" max="7" width="13.13"/>
    <col customWidth="1" min="8" max="8" width="10.25"/>
    <col customWidth="1" min="9" max="9" width="3.25"/>
    <col customWidth="1" min="10" max="10" width="3.75"/>
  </cols>
  <sheetData>
    <row r="1">
      <c r="A1" s="11"/>
      <c r="B1" s="11"/>
      <c r="C1" s="12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1"/>
      <c r="B2" s="14" t="s">
        <v>14</v>
      </c>
      <c r="C2" s="15"/>
      <c r="D2" s="15"/>
      <c r="E2" s="15"/>
      <c r="F2" s="15"/>
      <c r="G2" s="15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6.75" customHeight="1">
      <c r="A3" s="11"/>
      <c r="B3" s="11"/>
      <c r="C3" s="12"/>
      <c r="D3" s="13"/>
      <c r="E3" s="13"/>
      <c r="F3" s="13"/>
      <c r="G3" s="13"/>
      <c r="H3" s="1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1"/>
      <c r="B4" s="16" t="s">
        <v>15</v>
      </c>
      <c r="C4" s="16" t="s">
        <v>16</v>
      </c>
      <c r="D4" s="17" t="s">
        <v>17</v>
      </c>
      <c r="E4" s="18"/>
      <c r="F4" s="17" t="s">
        <v>18</v>
      </c>
      <c r="G4" s="19"/>
      <c r="H4" s="1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/>
      <c r="B5" s="20"/>
      <c r="C5" s="20"/>
      <c r="D5" s="21" t="s">
        <v>19</v>
      </c>
      <c r="E5" s="21" t="s">
        <v>20</v>
      </c>
      <c r="F5" s="21" t="s">
        <v>21</v>
      </c>
      <c r="G5" s="21" t="s">
        <v>22</v>
      </c>
      <c r="H5" s="21" t="s">
        <v>23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/>
      <c r="B6" s="22">
        <v>1.0</v>
      </c>
      <c r="C6" s="23" t="s">
        <v>295</v>
      </c>
      <c r="D6" s="24">
        <v>35.0</v>
      </c>
      <c r="E6" s="24">
        <f t="shared" ref="E6:E22" si="1">D6*4</f>
        <v>140</v>
      </c>
      <c r="F6" s="24">
        <v>320.0</v>
      </c>
      <c r="G6" s="24">
        <f t="shared" ref="G6:G22" si="2">F6/1000</f>
        <v>0.32</v>
      </c>
      <c r="H6" s="25">
        <f t="shared" ref="H6:H22" si="3">E6*G6</f>
        <v>44.8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/>
      <c r="B7" s="24">
        <v>2.0</v>
      </c>
      <c r="C7" s="26" t="s">
        <v>296</v>
      </c>
      <c r="D7" s="24">
        <v>22.0</v>
      </c>
      <c r="E7" s="24">
        <f t="shared" si="1"/>
        <v>88</v>
      </c>
      <c r="F7" s="24">
        <v>150.0</v>
      </c>
      <c r="G7" s="24">
        <f t="shared" si="2"/>
        <v>0.15</v>
      </c>
      <c r="H7" s="25">
        <f t="shared" si="3"/>
        <v>13.2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1"/>
      <c r="B8" s="24">
        <v>3.0</v>
      </c>
      <c r="C8" s="26" t="s">
        <v>297</v>
      </c>
      <c r="D8" s="24">
        <v>13.0</v>
      </c>
      <c r="E8" s="24">
        <f t="shared" si="1"/>
        <v>52</v>
      </c>
      <c r="F8" s="24">
        <v>200.0</v>
      </c>
      <c r="G8" s="24">
        <f t="shared" si="2"/>
        <v>0.2</v>
      </c>
      <c r="H8" s="25">
        <f t="shared" si="3"/>
        <v>10.4</v>
      </c>
      <c r="I8" s="27"/>
      <c r="J8" s="28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1"/>
      <c r="B9" s="24">
        <v>4.0</v>
      </c>
      <c r="C9" s="26" t="s">
        <v>25</v>
      </c>
      <c r="D9" s="24">
        <v>8.05</v>
      </c>
      <c r="E9" s="24">
        <f t="shared" si="1"/>
        <v>32.2</v>
      </c>
      <c r="F9" s="24">
        <v>70.0</v>
      </c>
      <c r="G9" s="24">
        <f t="shared" si="2"/>
        <v>0.07</v>
      </c>
      <c r="H9" s="25">
        <f t="shared" si="3"/>
        <v>2.254</v>
      </c>
      <c r="I9" s="27"/>
      <c r="J9" s="29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1"/>
      <c r="B10" s="24">
        <v>5.0</v>
      </c>
      <c r="C10" s="26" t="s">
        <v>298</v>
      </c>
      <c r="D10" s="24">
        <v>6.0</v>
      </c>
      <c r="E10" s="24">
        <f t="shared" si="1"/>
        <v>24</v>
      </c>
      <c r="F10" s="24">
        <v>350.0</v>
      </c>
      <c r="G10" s="24">
        <f t="shared" si="2"/>
        <v>0.35</v>
      </c>
      <c r="H10" s="25">
        <f t="shared" si="3"/>
        <v>8.4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1"/>
      <c r="B11" s="24">
        <v>6.0</v>
      </c>
      <c r="C11" s="26" t="s">
        <v>299</v>
      </c>
      <c r="D11" s="24">
        <v>4.0</v>
      </c>
      <c r="E11" s="24">
        <f t="shared" si="1"/>
        <v>16</v>
      </c>
      <c r="F11" s="24">
        <v>100.0</v>
      </c>
      <c r="G11" s="24">
        <f t="shared" si="2"/>
        <v>0.1</v>
      </c>
      <c r="H11" s="25">
        <f t="shared" si="3"/>
        <v>1.6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1"/>
      <c r="B12" s="24">
        <v>7.0</v>
      </c>
      <c r="C12" s="26" t="s">
        <v>300</v>
      </c>
      <c r="D12" s="24">
        <v>2.0</v>
      </c>
      <c r="E12" s="24">
        <f t="shared" si="1"/>
        <v>8</v>
      </c>
      <c r="F12" s="24">
        <v>250.0</v>
      </c>
      <c r="G12" s="24">
        <f t="shared" si="2"/>
        <v>0.25</v>
      </c>
      <c r="H12" s="25">
        <f t="shared" si="3"/>
        <v>2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1"/>
      <c r="B13" s="24">
        <v>8.0</v>
      </c>
      <c r="C13" s="26" t="s">
        <v>301</v>
      </c>
      <c r="D13" s="24">
        <v>4.0</v>
      </c>
      <c r="E13" s="24">
        <f t="shared" si="1"/>
        <v>16</v>
      </c>
      <c r="F13" s="24">
        <v>230.0</v>
      </c>
      <c r="G13" s="24">
        <f t="shared" si="2"/>
        <v>0.23</v>
      </c>
      <c r="H13" s="25">
        <f t="shared" si="3"/>
        <v>3.68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1"/>
      <c r="B14" s="24">
        <v>9.0</v>
      </c>
      <c r="C14" s="26" t="s">
        <v>302</v>
      </c>
      <c r="D14" s="24">
        <v>0.2</v>
      </c>
      <c r="E14" s="24">
        <f t="shared" si="1"/>
        <v>0.8</v>
      </c>
      <c r="F14" s="24">
        <v>400.0</v>
      </c>
      <c r="G14" s="24">
        <f t="shared" si="2"/>
        <v>0.4</v>
      </c>
      <c r="H14" s="25">
        <f t="shared" si="3"/>
        <v>0.32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"/>
      <c r="B15" s="24">
        <v>10.0</v>
      </c>
      <c r="C15" s="26" t="s">
        <v>303</v>
      </c>
      <c r="D15" s="24">
        <v>0.2</v>
      </c>
      <c r="E15" s="24">
        <f t="shared" si="1"/>
        <v>0.8</v>
      </c>
      <c r="F15" s="24">
        <v>150.0</v>
      </c>
      <c r="G15" s="24">
        <f t="shared" si="2"/>
        <v>0.15</v>
      </c>
      <c r="H15" s="25">
        <f t="shared" si="3"/>
        <v>0.12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"/>
      <c r="B16" s="24">
        <v>11.0</v>
      </c>
      <c r="C16" s="26" t="s">
        <v>30</v>
      </c>
      <c r="D16" s="24">
        <v>2.0</v>
      </c>
      <c r="E16" s="24">
        <f t="shared" si="1"/>
        <v>8</v>
      </c>
      <c r="F16" s="24">
        <v>170.0</v>
      </c>
      <c r="G16" s="24">
        <f t="shared" si="2"/>
        <v>0.17</v>
      </c>
      <c r="H16" s="25">
        <f t="shared" si="3"/>
        <v>1.36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"/>
      <c r="B17" s="24">
        <v>12.0</v>
      </c>
      <c r="C17" s="26" t="s">
        <v>304</v>
      </c>
      <c r="D17" s="24">
        <v>1.5</v>
      </c>
      <c r="E17" s="24">
        <f t="shared" si="1"/>
        <v>6</v>
      </c>
      <c r="F17" s="24">
        <v>200.0</v>
      </c>
      <c r="G17" s="24">
        <f t="shared" si="2"/>
        <v>0.2</v>
      </c>
      <c r="H17" s="25">
        <f t="shared" si="3"/>
        <v>1.2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"/>
      <c r="B18" s="24">
        <v>13.0</v>
      </c>
      <c r="C18" s="26" t="s">
        <v>31</v>
      </c>
      <c r="D18" s="24">
        <v>1.88</v>
      </c>
      <c r="E18" s="24">
        <f t="shared" si="1"/>
        <v>7.52</v>
      </c>
      <c r="F18" s="24">
        <v>400.0</v>
      </c>
      <c r="G18" s="327">
        <f t="shared" si="2"/>
        <v>0.4</v>
      </c>
      <c r="H18" s="25">
        <f t="shared" si="3"/>
        <v>3.008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/>
      <c r="B19" s="24">
        <v>14.0</v>
      </c>
      <c r="C19" s="26" t="s">
        <v>32</v>
      </c>
      <c r="D19" s="24">
        <v>0.05</v>
      </c>
      <c r="E19" s="24">
        <f t="shared" si="1"/>
        <v>0.2</v>
      </c>
      <c r="F19" s="24">
        <v>500.0</v>
      </c>
      <c r="G19" s="24">
        <f t="shared" si="2"/>
        <v>0.5</v>
      </c>
      <c r="H19" s="25">
        <f t="shared" si="3"/>
        <v>0.1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1"/>
      <c r="B20" s="24">
        <v>15.0</v>
      </c>
      <c r="C20" s="26" t="s">
        <v>305</v>
      </c>
      <c r="D20" s="24">
        <v>0.038</v>
      </c>
      <c r="E20" s="24">
        <f t="shared" si="1"/>
        <v>0.152</v>
      </c>
      <c r="F20" s="24">
        <v>700.0</v>
      </c>
      <c r="G20" s="24">
        <f t="shared" si="2"/>
        <v>0.7</v>
      </c>
      <c r="H20" s="25">
        <f t="shared" si="3"/>
        <v>0.1064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1"/>
      <c r="B21" s="24">
        <v>16.0</v>
      </c>
      <c r="C21" s="26" t="s">
        <v>306</v>
      </c>
      <c r="D21" s="24">
        <v>0.04</v>
      </c>
      <c r="E21" s="24">
        <f t="shared" si="1"/>
        <v>0.16</v>
      </c>
      <c r="F21" s="24">
        <v>220.0</v>
      </c>
      <c r="G21" s="24">
        <f t="shared" si="2"/>
        <v>0.22</v>
      </c>
      <c r="H21" s="25">
        <f t="shared" si="3"/>
        <v>0.0352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1"/>
      <c r="B22" s="47">
        <v>17.0</v>
      </c>
      <c r="C22" s="301" t="s">
        <v>307</v>
      </c>
      <c r="D22" s="47">
        <v>0.05</v>
      </c>
      <c r="E22" s="24">
        <f t="shared" si="1"/>
        <v>0.2</v>
      </c>
      <c r="F22" s="47">
        <v>2000.0</v>
      </c>
      <c r="G22" s="47">
        <f t="shared" si="2"/>
        <v>2</v>
      </c>
      <c r="H22" s="328">
        <f t="shared" si="3"/>
        <v>0.4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"/>
      <c r="B23" s="32" t="s">
        <v>34</v>
      </c>
      <c r="C23" s="2"/>
      <c r="D23" s="33">
        <f>SUM(D6:D22)</f>
        <v>100.008</v>
      </c>
      <c r="E23" s="329">
        <f>D23*5</f>
        <v>500.04</v>
      </c>
      <c r="F23" s="330"/>
      <c r="G23" s="330"/>
      <c r="H23" s="33">
        <f>SUM(H6:H22)</f>
        <v>92.9836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"/>
      <c r="B24" s="36"/>
      <c r="C24" s="37"/>
      <c r="D24" s="36"/>
      <c r="E24" s="36"/>
      <c r="F24" s="36"/>
      <c r="G24" s="36"/>
      <c r="H24" s="38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"/>
      <c r="B25" s="14" t="s">
        <v>35</v>
      </c>
      <c r="C25" s="15"/>
      <c r="D25" s="15"/>
      <c r="E25" s="15"/>
      <c r="F25" s="15"/>
      <c r="G25" s="15"/>
      <c r="H25" s="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6.75" customHeight="1">
      <c r="A26" s="11"/>
      <c r="B26" s="11"/>
      <c r="C26" s="12"/>
      <c r="D26" s="13"/>
      <c r="E26" s="13"/>
      <c r="F26" s="13"/>
      <c r="G26" s="13"/>
      <c r="H26" s="1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"/>
      <c r="B27" s="39"/>
      <c r="C27" s="40" t="s">
        <v>36</v>
      </c>
      <c r="D27" s="41"/>
      <c r="E27" s="41"/>
      <c r="F27" s="41"/>
      <c r="G27" s="42"/>
      <c r="H27" s="22">
        <v>20.0</v>
      </c>
      <c r="I27" s="1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"/>
      <c r="B28" s="43"/>
      <c r="C28" s="44" t="s">
        <v>37</v>
      </c>
      <c r="D28" s="45"/>
      <c r="E28" s="45"/>
      <c r="F28" s="45"/>
      <c r="G28" s="46"/>
      <c r="H28" s="331">
        <f>'Contract (1 yr)'!C51</f>
        <v>11.2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6.75" customHeight="1">
      <c r="A29" s="11"/>
      <c r="B29" s="11"/>
      <c r="C29" s="12"/>
      <c r="D29" s="13"/>
      <c r="E29" s="13"/>
      <c r="F29" s="13"/>
      <c r="G29" s="13"/>
      <c r="H29" s="1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"/>
      <c r="B30" s="36"/>
      <c r="C30" s="48"/>
      <c r="D30" s="36"/>
      <c r="E30" s="36"/>
      <c r="F30" s="32" t="s">
        <v>38</v>
      </c>
      <c r="G30" s="2"/>
      <c r="H30" s="49">
        <f>H23+H27+H28</f>
        <v>124.1836</v>
      </c>
      <c r="I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6.75" customHeight="1">
      <c r="A31" s="11"/>
      <c r="B31" s="11"/>
      <c r="C31" s="12"/>
      <c r="D31" s="13"/>
      <c r="E31" s="13"/>
      <c r="F31" s="13"/>
      <c r="G31" s="13"/>
      <c r="H31" s="1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"/>
      <c r="B32" s="11"/>
      <c r="C32" s="12"/>
      <c r="D32" s="11"/>
      <c r="E32" s="11"/>
      <c r="F32" s="32" t="s">
        <v>39</v>
      </c>
      <c r="G32" s="2"/>
      <c r="H32" s="50">
        <v>2.0E7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6.75" customHeight="1">
      <c r="A33" s="11"/>
      <c r="B33" s="11"/>
      <c r="C33" s="12"/>
      <c r="D33" s="13"/>
      <c r="E33" s="13"/>
      <c r="F33" s="13"/>
      <c r="G33" s="13"/>
      <c r="H33" s="13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2"/>
      <c r="D34" s="11"/>
      <c r="E34" s="11"/>
      <c r="F34" s="32" t="s">
        <v>40</v>
      </c>
      <c r="G34" s="2"/>
      <c r="H34" s="50">
        <f>H32/H30</f>
        <v>161051.8619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6.75" customHeight="1">
      <c r="A35" s="11"/>
      <c r="B35" s="11"/>
      <c r="C35" s="12"/>
      <c r="D35" s="13"/>
      <c r="E35" s="13"/>
      <c r="F35" s="13"/>
      <c r="G35" s="13"/>
      <c r="H35" s="13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2"/>
      <c r="D36" s="11"/>
      <c r="E36" s="11"/>
      <c r="F36" s="32" t="s">
        <v>41</v>
      </c>
      <c r="G36" s="2"/>
      <c r="H36" s="50">
        <f>H34/3</f>
        <v>53683.95397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6.75" customHeight="1">
      <c r="A37" s="11"/>
      <c r="B37" s="11"/>
      <c r="C37" s="12"/>
      <c r="D37" s="13"/>
      <c r="E37" s="13"/>
      <c r="F37" s="13"/>
      <c r="G37" s="13"/>
      <c r="H37" s="13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2"/>
      <c r="D38" s="11"/>
      <c r="E38" s="11"/>
      <c r="F38" s="32" t="s">
        <v>42</v>
      </c>
      <c r="G38" s="15"/>
      <c r="H38" s="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2"/>
      <c r="D39" s="11"/>
      <c r="E39" s="11"/>
      <c r="F39" s="51" t="s">
        <v>43</v>
      </c>
      <c r="G39" s="18"/>
      <c r="H39" s="22" t="str">
        <f>IFERROR(__xludf.DUMMYFUNCTION("importrange(""https://docs.google.com/spreadsheets/d/1bEcp3VCHzQgxan8VY9FCqLk1Yk8qAjekoqv5jLH-RCM/edit?gid=1653862983#gid=1653862983"",""COGS Breakup!C69:C71"")"),"#REF!")</f>
        <v>#REF!</v>
      </c>
      <c r="I39" s="52" t="s">
        <v>44</v>
      </c>
      <c r="J39" s="53">
        <f>H30</f>
        <v>124.1836</v>
      </c>
      <c r="K39" s="54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2"/>
      <c r="D40" s="11"/>
      <c r="E40" s="11"/>
      <c r="F40" s="55" t="s">
        <v>45</v>
      </c>
      <c r="G40" s="56"/>
      <c r="H40" s="24"/>
      <c r="I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2"/>
      <c r="D41" s="11"/>
      <c r="E41" s="11"/>
      <c r="F41" s="57" t="s">
        <v>46</v>
      </c>
      <c r="G41" s="58"/>
      <c r="H41" s="4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2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2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2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2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2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2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2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2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2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2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2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2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2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2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2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2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2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2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2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2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2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2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2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2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2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2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2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2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2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2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2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2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2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2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2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2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2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2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2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2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2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2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2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2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2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2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2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2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2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2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2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2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2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2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2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2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2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2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2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2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2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2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2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2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2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2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2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2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2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2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2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2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2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2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2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2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2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2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2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2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2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2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2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2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2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2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2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2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2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2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2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2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2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2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2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2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2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2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2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2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2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2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2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2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2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2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2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2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2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2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2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2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2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2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2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2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2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2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2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2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2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2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2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2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2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2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2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2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2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2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2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2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2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2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2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2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2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2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2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2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2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2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2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2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2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2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2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2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2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2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2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2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2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2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2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2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2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2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2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2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2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2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2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2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2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2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2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2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2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2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2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2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2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2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2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2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2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2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2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2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2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2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2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2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2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2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2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2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2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2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2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2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2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2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2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2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2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2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2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2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2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2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2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2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2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2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2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2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2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2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2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2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2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2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2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2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2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2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2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2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2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2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2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2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2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2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2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2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2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2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2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2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2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2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2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2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2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2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2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2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2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2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2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2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2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2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2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2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2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2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2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2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2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2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2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2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2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2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2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2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2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2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2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2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2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2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2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2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2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2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2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2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2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2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2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2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2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2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2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2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2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2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2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2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2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2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2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2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2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2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2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2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2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2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2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2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2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2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2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2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2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2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2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2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2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2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2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2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2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2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2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2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2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2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2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2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2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2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2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2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2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2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2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2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2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2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2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2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2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2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2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2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2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2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2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2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2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2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2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2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2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2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2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2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2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2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2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2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2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2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2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2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2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2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2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2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2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2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2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2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2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2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2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2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2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2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2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2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2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2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2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2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2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2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2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2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2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2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2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2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2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2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2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2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2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2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2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2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2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2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2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2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2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2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2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2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2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2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2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2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2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2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2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2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2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2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2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2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2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2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2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2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2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2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2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2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2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2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2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2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2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2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2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2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2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2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2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2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2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2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2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2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2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2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2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2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2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2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2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2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2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2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2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2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2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2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2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2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2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2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2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2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2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2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2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2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2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2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2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2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2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2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2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2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2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2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2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2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2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2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2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2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2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2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2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2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2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2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2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2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2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2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2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2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2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2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2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12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12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1"/>
      <c r="B1003" s="11"/>
      <c r="C1003" s="12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11"/>
      <c r="B1004" s="11"/>
      <c r="C1004" s="12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11"/>
      <c r="B1005" s="11"/>
      <c r="C1005" s="12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11"/>
      <c r="B1006" s="11"/>
      <c r="C1006" s="12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11"/>
      <c r="B1007" s="11"/>
      <c r="C1007" s="12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>
      <c r="A1008" s="11"/>
      <c r="B1008" s="11"/>
      <c r="C1008" s="12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>
      <c r="A1009" s="11"/>
      <c r="B1009" s="11"/>
      <c r="C1009" s="12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>
      <c r="A1010" s="11"/>
      <c r="B1010" s="11"/>
      <c r="C1010" s="12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</sheetData>
  <mergeCells count="15">
    <mergeCell ref="F30:G30"/>
    <mergeCell ref="F32:G32"/>
    <mergeCell ref="F34:G34"/>
    <mergeCell ref="F36:G36"/>
    <mergeCell ref="F38:H38"/>
    <mergeCell ref="F39:G39"/>
    <mergeCell ref="F40:G40"/>
    <mergeCell ref="F41:G41"/>
    <mergeCell ref="B2:H2"/>
    <mergeCell ref="B4:B5"/>
    <mergeCell ref="C4:C5"/>
    <mergeCell ref="D4:E4"/>
    <mergeCell ref="F4:H4"/>
    <mergeCell ref="B23:C23"/>
    <mergeCell ref="B25:H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13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8.13"/>
    <col customWidth="1" min="3" max="3" width="40.0"/>
    <col customWidth="1" min="4" max="4" width="11.25"/>
    <col customWidth="1" min="5" max="5" width="12.0"/>
    <col customWidth="1" min="7" max="7" width="15.25"/>
    <col customWidth="1" min="8" max="8" width="14.75"/>
    <col customWidth="1" min="9" max="9" width="3.25"/>
    <col customWidth="1" min="10" max="10" width="6.13"/>
  </cols>
  <sheetData>
    <row r="1">
      <c r="C1" s="332"/>
    </row>
    <row r="2">
      <c r="A2" s="11"/>
      <c r="B2" s="14" t="s">
        <v>14</v>
      </c>
      <c r="C2" s="15"/>
      <c r="D2" s="15"/>
      <c r="E2" s="15"/>
      <c r="F2" s="15"/>
      <c r="G2" s="15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6.75" customHeight="1">
      <c r="A3" s="11"/>
      <c r="B3" s="11"/>
      <c r="C3" s="12"/>
      <c r="D3" s="13"/>
      <c r="E3" s="13"/>
      <c r="F3" s="13"/>
      <c r="G3" s="13"/>
      <c r="H3" s="1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1"/>
      <c r="B4" s="16" t="s">
        <v>15</v>
      </c>
      <c r="C4" s="16" t="s">
        <v>16</v>
      </c>
      <c r="D4" s="17" t="s">
        <v>17</v>
      </c>
      <c r="E4" s="18"/>
      <c r="F4" s="17" t="s">
        <v>18</v>
      </c>
      <c r="G4" s="19"/>
      <c r="H4" s="1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/>
      <c r="B5" s="20"/>
      <c r="C5" s="20"/>
      <c r="D5" s="21" t="s">
        <v>19</v>
      </c>
      <c r="E5" s="21" t="s">
        <v>20</v>
      </c>
      <c r="F5" s="21" t="s">
        <v>21</v>
      </c>
      <c r="G5" s="21" t="s">
        <v>22</v>
      </c>
      <c r="H5" s="21" t="s">
        <v>23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B6" s="24">
        <v>1.0</v>
      </c>
      <c r="C6" s="333" t="s">
        <v>260</v>
      </c>
      <c r="D6" s="24">
        <v>35.0</v>
      </c>
      <c r="E6" s="24">
        <f t="shared" ref="E6:E17" si="1">D6*4</f>
        <v>140</v>
      </c>
      <c r="F6" s="24">
        <v>320.0</v>
      </c>
      <c r="G6" s="25">
        <f t="shared" ref="G6:G16" si="2">F6/1000</f>
        <v>0.32</v>
      </c>
      <c r="H6" s="25">
        <f t="shared" ref="H6:H16" si="3">E6*G6</f>
        <v>44.8</v>
      </c>
    </row>
    <row r="7">
      <c r="B7" s="24">
        <v>2.0</v>
      </c>
      <c r="C7" s="333" t="s">
        <v>25</v>
      </c>
      <c r="D7" s="24">
        <v>14.0</v>
      </c>
      <c r="E7" s="24">
        <f t="shared" si="1"/>
        <v>56</v>
      </c>
      <c r="F7" s="24">
        <v>70.0</v>
      </c>
      <c r="G7" s="25">
        <f t="shared" si="2"/>
        <v>0.07</v>
      </c>
      <c r="H7" s="25">
        <f t="shared" si="3"/>
        <v>3.92</v>
      </c>
    </row>
    <row r="8">
      <c r="B8" s="24">
        <v>3.0</v>
      </c>
      <c r="C8" s="333" t="s">
        <v>308</v>
      </c>
      <c r="D8" s="24">
        <v>6.0</v>
      </c>
      <c r="E8" s="24">
        <f t="shared" si="1"/>
        <v>24</v>
      </c>
      <c r="F8" s="24">
        <v>180.0</v>
      </c>
      <c r="G8" s="25">
        <f t="shared" si="2"/>
        <v>0.18</v>
      </c>
      <c r="H8" s="25">
        <f t="shared" si="3"/>
        <v>4.32</v>
      </c>
    </row>
    <row r="9">
      <c r="B9" s="24">
        <v>4.0</v>
      </c>
      <c r="C9" s="333" t="s">
        <v>309</v>
      </c>
      <c r="D9" s="24">
        <v>6.0</v>
      </c>
      <c r="E9" s="24">
        <f t="shared" si="1"/>
        <v>24</v>
      </c>
      <c r="F9" s="24">
        <v>600.0</v>
      </c>
      <c r="G9" s="25">
        <f t="shared" si="2"/>
        <v>0.6</v>
      </c>
      <c r="H9" s="25">
        <f t="shared" si="3"/>
        <v>14.4</v>
      </c>
      <c r="I9" s="27">
        <v>1.0</v>
      </c>
      <c r="J9" s="28" t="s">
        <v>310</v>
      </c>
    </row>
    <row r="10">
      <c r="B10" s="24">
        <v>5.0</v>
      </c>
      <c r="C10" s="333" t="s">
        <v>311</v>
      </c>
      <c r="D10" s="24">
        <v>13.0</v>
      </c>
      <c r="E10" s="24">
        <f t="shared" si="1"/>
        <v>52</v>
      </c>
      <c r="F10" s="24">
        <v>50.0</v>
      </c>
      <c r="G10" s="25">
        <f t="shared" si="2"/>
        <v>0.05</v>
      </c>
      <c r="H10" s="25">
        <f t="shared" si="3"/>
        <v>2.6</v>
      </c>
      <c r="I10" s="27">
        <v>2.0</v>
      </c>
      <c r="J10" s="29" t="s">
        <v>267</v>
      </c>
    </row>
    <row r="11">
      <c r="B11" s="24">
        <v>6.0</v>
      </c>
      <c r="C11" s="333" t="s">
        <v>30</v>
      </c>
      <c r="D11" s="24">
        <v>2.0</v>
      </c>
      <c r="E11" s="24">
        <f t="shared" si="1"/>
        <v>8</v>
      </c>
      <c r="F11" s="24">
        <v>170.0</v>
      </c>
      <c r="G11" s="25">
        <f t="shared" si="2"/>
        <v>0.17</v>
      </c>
      <c r="H11" s="25">
        <f t="shared" si="3"/>
        <v>1.36</v>
      </c>
    </row>
    <row r="12">
      <c r="B12" s="24">
        <v>7.0</v>
      </c>
      <c r="C12" s="333" t="s">
        <v>312</v>
      </c>
      <c r="D12" s="24">
        <v>2.0</v>
      </c>
      <c r="E12" s="24">
        <f t="shared" si="1"/>
        <v>8</v>
      </c>
      <c r="F12" s="24">
        <v>600.0</v>
      </c>
      <c r="G12" s="25">
        <f t="shared" si="2"/>
        <v>0.6</v>
      </c>
      <c r="H12" s="25">
        <f t="shared" si="3"/>
        <v>4.8</v>
      </c>
    </row>
    <row r="13">
      <c r="B13" s="24">
        <v>8.0</v>
      </c>
      <c r="C13" s="333" t="s">
        <v>313</v>
      </c>
      <c r="D13" s="24">
        <v>1.0</v>
      </c>
      <c r="E13" s="24">
        <f t="shared" si="1"/>
        <v>4</v>
      </c>
      <c r="F13" s="24">
        <v>500.0</v>
      </c>
      <c r="G13" s="25">
        <f t="shared" si="2"/>
        <v>0.5</v>
      </c>
      <c r="H13" s="25">
        <f t="shared" si="3"/>
        <v>2</v>
      </c>
    </row>
    <row r="14">
      <c r="B14" s="24">
        <v>9.0</v>
      </c>
      <c r="C14" s="333" t="s">
        <v>314</v>
      </c>
      <c r="D14" s="24">
        <v>1.0</v>
      </c>
      <c r="E14" s="24">
        <f t="shared" si="1"/>
        <v>4</v>
      </c>
      <c r="F14" s="24">
        <v>400.0</v>
      </c>
      <c r="G14" s="25">
        <f t="shared" si="2"/>
        <v>0.4</v>
      </c>
      <c r="H14" s="25">
        <f t="shared" si="3"/>
        <v>1.6</v>
      </c>
    </row>
    <row r="15">
      <c r="B15" s="24">
        <v>10.0</v>
      </c>
      <c r="C15" s="333" t="s">
        <v>315</v>
      </c>
      <c r="D15" s="24">
        <v>12.0</v>
      </c>
      <c r="E15" s="24">
        <f t="shared" si="1"/>
        <v>48</v>
      </c>
      <c r="F15" s="24">
        <v>200.0</v>
      </c>
      <c r="G15" s="25">
        <f t="shared" si="2"/>
        <v>0.2</v>
      </c>
      <c r="H15" s="25">
        <f t="shared" si="3"/>
        <v>9.6</v>
      </c>
    </row>
    <row r="16">
      <c r="B16" s="47">
        <v>11.0</v>
      </c>
      <c r="C16" s="334" t="s">
        <v>316</v>
      </c>
      <c r="D16" s="47">
        <v>8.0</v>
      </c>
      <c r="E16" s="47">
        <f t="shared" si="1"/>
        <v>32</v>
      </c>
      <c r="F16" s="47">
        <v>40.0</v>
      </c>
      <c r="G16" s="328">
        <f t="shared" si="2"/>
        <v>0.04</v>
      </c>
      <c r="H16" s="328">
        <f t="shared" si="3"/>
        <v>1.28</v>
      </c>
    </row>
    <row r="17">
      <c r="B17" s="36"/>
      <c r="C17" s="48"/>
      <c r="D17" s="35">
        <f>SUM(D6:D16)</f>
        <v>100</v>
      </c>
      <c r="E17" s="329">
        <f t="shared" si="1"/>
        <v>400</v>
      </c>
      <c r="F17" s="36"/>
      <c r="G17" s="36"/>
      <c r="H17" s="335">
        <f>SUM(H6:H16)</f>
        <v>90.68</v>
      </c>
    </row>
    <row r="18">
      <c r="B18" s="36"/>
      <c r="C18" s="48"/>
      <c r="D18" s="330"/>
      <c r="E18" s="336"/>
      <c r="F18" s="36"/>
      <c r="G18" s="36"/>
      <c r="H18" s="337"/>
    </row>
    <row r="19">
      <c r="A19" s="11"/>
      <c r="B19" s="14" t="s">
        <v>35</v>
      </c>
      <c r="C19" s="15"/>
      <c r="D19" s="15"/>
      <c r="E19" s="15"/>
      <c r="F19" s="15"/>
      <c r="G19" s="15"/>
      <c r="H19" s="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6.75" customHeight="1">
      <c r="A20" s="11"/>
      <c r="B20" s="11"/>
      <c r="C20" s="12"/>
      <c r="D20" s="13"/>
      <c r="E20" s="13"/>
      <c r="F20" s="13"/>
      <c r="G20" s="13"/>
      <c r="H20" s="1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B21" s="223"/>
      <c r="C21" s="277" t="s">
        <v>317</v>
      </c>
      <c r="D21" s="279"/>
      <c r="E21" s="279"/>
      <c r="F21" s="279"/>
      <c r="G21" s="279"/>
      <c r="H21" s="131">
        <v>20.0</v>
      </c>
    </row>
    <row r="22">
      <c r="B22" s="225"/>
      <c r="C22" s="280" t="s">
        <v>279</v>
      </c>
      <c r="D22" s="282"/>
      <c r="E22" s="282"/>
      <c r="F22" s="282"/>
      <c r="G22" s="282"/>
      <c r="H22" s="283">
        <f>'Contract (1 yr)'!C51</f>
        <v>11.2</v>
      </c>
    </row>
    <row r="23" ht="6.75" customHeight="1">
      <c r="A23" s="11"/>
      <c r="B23" s="11"/>
      <c r="C23" s="12"/>
      <c r="D23" s="13"/>
      <c r="E23" s="13"/>
      <c r="F23" s="13"/>
      <c r="G23" s="13"/>
      <c r="H23" s="13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B24" s="62"/>
      <c r="C24" s="71"/>
      <c r="D24" s="62"/>
      <c r="E24" s="62"/>
      <c r="F24" s="32" t="s">
        <v>38</v>
      </c>
      <c r="G24" s="2"/>
      <c r="H24" s="284">
        <f>sum(H17:H22)</f>
        <v>121.88</v>
      </c>
      <c r="J24" s="338"/>
    </row>
    <row r="25" ht="6.75" customHeight="1">
      <c r="A25" s="11"/>
      <c r="B25" s="11"/>
      <c r="C25" s="12"/>
      <c r="D25" s="13"/>
      <c r="E25" s="13"/>
      <c r="F25" s="13"/>
      <c r="G25" s="13"/>
      <c r="H25" s="13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B26" s="62"/>
      <c r="C26" s="71"/>
      <c r="D26" s="62"/>
      <c r="E26" s="62"/>
      <c r="F26" s="32" t="s">
        <v>39</v>
      </c>
      <c r="G26" s="2"/>
      <c r="H26" s="286">
        <v>2.0E7</v>
      </c>
    </row>
    <row r="27" ht="6.75" customHeight="1">
      <c r="A27" s="11"/>
      <c r="B27" s="11"/>
      <c r="C27" s="12"/>
      <c r="D27" s="13"/>
      <c r="E27" s="13"/>
      <c r="F27" s="13"/>
      <c r="G27" s="13"/>
      <c r="H27" s="13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C28" s="332"/>
      <c r="F28" s="32" t="s">
        <v>40</v>
      </c>
      <c r="G28" s="2"/>
      <c r="H28" s="284">
        <f>H26/H24</f>
        <v>164095.832</v>
      </c>
    </row>
    <row r="29" ht="6.75" customHeight="1">
      <c r="A29" s="11"/>
      <c r="B29" s="11"/>
      <c r="C29" s="12"/>
      <c r="D29" s="13"/>
      <c r="E29" s="13"/>
      <c r="F29" s="13"/>
      <c r="G29" s="13"/>
      <c r="H29" s="1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C30" s="332"/>
      <c r="F30" s="32" t="s">
        <v>42</v>
      </c>
      <c r="G30" s="15"/>
      <c r="H30" s="2"/>
    </row>
    <row r="31">
      <c r="C31" s="332"/>
      <c r="F31" s="51" t="s">
        <v>43</v>
      </c>
      <c r="G31" s="18"/>
      <c r="H31" s="22" t="str">
        <f>IFERROR(__xludf.DUMMYFUNCTION("importrange(""https://docs.google.com/spreadsheets/d/1bEcp3VCHzQgxan8VY9FCqLk1Yk8qAjekoqv5jLH-RCM/edit?gid=1653862983#gid=1653862983"",""COGS Breakup!C102:C104"")"),"#REF!")</f>
        <v>#REF!</v>
      </c>
      <c r="I31" s="52" t="s">
        <v>44</v>
      </c>
      <c r="J31" s="53">
        <f>H24</f>
        <v>121.88</v>
      </c>
      <c r="K31" s="54"/>
    </row>
    <row r="32">
      <c r="C32" s="332"/>
      <c r="F32" s="55" t="s">
        <v>45</v>
      </c>
      <c r="G32" s="56"/>
      <c r="H32" s="24"/>
    </row>
    <row r="33">
      <c r="C33" s="332"/>
      <c r="F33" s="57" t="s">
        <v>46</v>
      </c>
      <c r="G33" s="58"/>
      <c r="H33" s="47"/>
    </row>
    <row r="34">
      <c r="C34" s="332"/>
    </row>
    <row r="35">
      <c r="C35" s="332"/>
    </row>
    <row r="36">
      <c r="C36" s="332"/>
    </row>
    <row r="37">
      <c r="C37" s="332"/>
    </row>
    <row r="38">
      <c r="C38" s="332"/>
    </row>
    <row r="39">
      <c r="C39" s="332"/>
    </row>
    <row r="40">
      <c r="C40" s="332"/>
    </row>
    <row r="41">
      <c r="C41" s="332"/>
    </row>
    <row r="42">
      <c r="C42" s="332"/>
    </row>
    <row r="43">
      <c r="C43" s="332"/>
    </row>
    <row r="44">
      <c r="C44" s="332"/>
    </row>
    <row r="45">
      <c r="C45" s="332"/>
    </row>
    <row r="46">
      <c r="C46" s="332"/>
    </row>
    <row r="47">
      <c r="C47" s="332"/>
    </row>
    <row r="48">
      <c r="C48" s="332"/>
    </row>
    <row r="49">
      <c r="C49" s="332"/>
    </row>
    <row r="50">
      <c r="C50" s="332"/>
    </row>
    <row r="51">
      <c r="C51" s="332"/>
    </row>
    <row r="52">
      <c r="C52" s="332"/>
    </row>
    <row r="53">
      <c r="C53" s="332"/>
    </row>
    <row r="54">
      <c r="C54" s="332"/>
    </row>
    <row r="55">
      <c r="C55" s="332"/>
    </row>
    <row r="56">
      <c r="C56" s="332"/>
    </row>
    <row r="57">
      <c r="C57" s="332"/>
    </row>
    <row r="58">
      <c r="C58" s="332"/>
    </row>
    <row r="59">
      <c r="C59" s="332"/>
    </row>
    <row r="60">
      <c r="C60" s="332"/>
    </row>
    <row r="61">
      <c r="C61" s="332"/>
    </row>
    <row r="62">
      <c r="C62" s="332"/>
    </row>
    <row r="63">
      <c r="C63" s="332"/>
    </row>
    <row r="64">
      <c r="C64" s="332"/>
    </row>
    <row r="65">
      <c r="C65" s="332"/>
    </row>
    <row r="66">
      <c r="C66" s="332"/>
    </row>
    <row r="67">
      <c r="C67" s="332"/>
    </row>
    <row r="68">
      <c r="C68" s="332"/>
    </row>
    <row r="69">
      <c r="C69" s="332"/>
    </row>
    <row r="70">
      <c r="C70" s="332"/>
    </row>
    <row r="71">
      <c r="C71" s="332"/>
    </row>
    <row r="72">
      <c r="C72" s="332"/>
    </row>
    <row r="73">
      <c r="C73" s="332"/>
    </row>
    <row r="74">
      <c r="C74" s="332"/>
    </row>
    <row r="75">
      <c r="C75" s="332"/>
    </row>
    <row r="76">
      <c r="C76" s="332"/>
    </row>
    <row r="77">
      <c r="C77" s="332"/>
    </row>
    <row r="78">
      <c r="C78" s="332"/>
    </row>
    <row r="79">
      <c r="C79" s="332"/>
    </row>
    <row r="80">
      <c r="C80" s="332"/>
    </row>
    <row r="81">
      <c r="C81" s="332"/>
    </row>
    <row r="82">
      <c r="C82" s="332"/>
    </row>
    <row r="83">
      <c r="C83" s="332"/>
    </row>
    <row r="84">
      <c r="C84" s="332"/>
    </row>
    <row r="85">
      <c r="C85" s="332"/>
    </row>
    <row r="86">
      <c r="C86" s="332"/>
    </row>
    <row r="87">
      <c r="C87" s="332"/>
    </row>
    <row r="88">
      <c r="C88" s="332"/>
    </row>
    <row r="89">
      <c r="C89" s="332"/>
    </row>
    <row r="90">
      <c r="C90" s="332"/>
    </row>
    <row r="91">
      <c r="C91" s="332"/>
    </row>
    <row r="92">
      <c r="C92" s="332"/>
    </row>
    <row r="93">
      <c r="C93" s="332"/>
    </row>
    <row r="94">
      <c r="C94" s="332"/>
    </row>
    <row r="95">
      <c r="C95" s="332"/>
    </row>
    <row r="96">
      <c r="C96" s="332"/>
    </row>
    <row r="97">
      <c r="C97" s="332"/>
    </row>
    <row r="98">
      <c r="C98" s="332"/>
    </row>
    <row r="99">
      <c r="C99" s="332"/>
    </row>
    <row r="100">
      <c r="C100" s="332"/>
    </row>
    <row r="101">
      <c r="C101" s="332"/>
    </row>
    <row r="102">
      <c r="C102" s="332"/>
    </row>
    <row r="103">
      <c r="C103" s="332"/>
    </row>
    <row r="104">
      <c r="C104" s="332"/>
    </row>
    <row r="105">
      <c r="C105" s="332"/>
    </row>
    <row r="106">
      <c r="C106" s="332"/>
    </row>
    <row r="107">
      <c r="C107" s="332"/>
    </row>
    <row r="108">
      <c r="C108" s="332"/>
    </row>
    <row r="109">
      <c r="C109" s="332"/>
    </row>
    <row r="110">
      <c r="C110" s="332"/>
    </row>
    <row r="111">
      <c r="C111" s="332"/>
    </row>
    <row r="112">
      <c r="C112" s="332"/>
    </row>
    <row r="113">
      <c r="C113" s="332"/>
    </row>
    <row r="114">
      <c r="C114" s="332"/>
    </row>
    <row r="115">
      <c r="C115" s="332"/>
    </row>
    <row r="116">
      <c r="C116" s="332"/>
    </row>
    <row r="117">
      <c r="C117" s="332"/>
    </row>
    <row r="118">
      <c r="C118" s="332"/>
    </row>
    <row r="119">
      <c r="C119" s="332"/>
    </row>
    <row r="120">
      <c r="C120" s="332"/>
    </row>
    <row r="121">
      <c r="C121" s="332"/>
    </row>
    <row r="122">
      <c r="C122" s="332"/>
    </row>
    <row r="123">
      <c r="C123" s="332"/>
    </row>
    <row r="124">
      <c r="C124" s="332"/>
    </row>
    <row r="125">
      <c r="C125" s="332"/>
    </row>
    <row r="126">
      <c r="C126" s="332"/>
    </row>
    <row r="127">
      <c r="C127" s="332"/>
    </row>
    <row r="128">
      <c r="C128" s="332"/>
    </row>
    <row r="129">
      <c r="C129" s="332"/>
    </row>
    <row r="130">
      <c r="C130" s="332"/>
    </row>
    <row r="131">
      <c r="C131" s="332"/>
    </row>
    <row r="132">
      <c r="C132" s="332"/>
    </row>
    <row r="133">
      <c r="C133" s="332"/>
    </row>
    <row r="134">
      <c r="C134" s="332"/>
    </row>
    <row r="135">
      <c r="C135" s="332"/>
    </row>
    <row r="136">
      <c r="C136" s="332"/>
    </row>
    <row r="137">
      <c r="C137" s="332"/>
    </row>
    <row r="138">
      <c r="C138" s="332"/>
    </row>
    <row r="139">
      <c r="C139" s="332"/>
    </row>
    <row r="140">
      <c r="C140" s="332"/>
    </row>
    <row r="141">
      <c r="C141" s="332"/>
    </row>
    <row r="142">
      <c r="C142" s="332"/>
    </row>
    <row r="143">
      <c r="C143" s="332"/>
    </row>
    <row r="144">
      <c r="C144" s="332"/>
    </row>
    <row r="145">
      <c r="C145" s="332"/>
    </row>
    <row r="146">
      <c r="C146" s="332"/>
    </row>
    <row r="147">
      <c r="C147" s="332"/>
    </row>
    <row r="148">
      <c r="C148" s="332"/>
    </row>
    <row r="149">
      <c r="C149" s="332"/>
    </row>
    <row r="150">
      <c r="C150" s="332"/>
    </row>
    <row r="151">
      <c r="C151" s="332"/>
    </row>
    <row r="152">
      <c r="C152" s="332"/>
    </row>
    <row r="153">
      <c r="C153" s="332"/>
    </row>
    <row r="154">
      <c r="C154" s="332"/>
    </row>
    <row r="155">
      <c r="C155" s="332"/>
    </row>
    <row r="156">
      <c r="C156" s="332"/>
    </row>
    <row r="157">
      <c r="C157" s="332"/>
    </row>
    <row r="158">
      <c r="C158" s="332"/>
    </row>
    <row r="159">
      <c r="C159" s="332"/>
    </row>
    <row r="160">
      <c r="C160" s="332"/>
    </row>
    <row r="161">
      <c r="C161" s="332"/>
    </row>
    <row r="162">
      <c r="C162" s="332"/>
    </row>
    <row r="163">
      <c r="C163" s="332"/>
    </row>
    <row r="164">
      <c r="C164" s="332"/>
    </row>
    <row r="165">
      <c r="C165" s="332"/>
    </row>
    <row r="166">
      <c r="C166" s="332"/>
    </row>
    <row r="167">
      <c r="C167" s="332"/>
    </row>
    <row r="168">
      <c r="C168" s="332"/>
    </row>
    <row r="169">
      <c r="C169" s="332"/>
    </row>
    <row r="170">
      <c r="C170" s="332"/>
    </row>
    <row r="171">
      <c r="C171" s="332"/>
    </row>
    <row r="172">
      <c r="C172" s="332"/>
    </row>
    <row r="173">
      <c r="C173" s="332"/>
    </row>
    <row r="174">
      <c r="C174" s="332"/>
    </row>
    <row r="175">
      <c r="C175" s="332"/>
    </row>
    <row r="176">
      <c r="C176" s="332"/>
    </row>
    <row r="177">
      <c r="C177" s="332"/>
    </row>
    <row r="178">
      <c r="C178" s="332"/>
    </row>
    <row r="179">
      <c r="C179" s="332"/>
    </row>
    <row r="180">
      <c r="C180" s="332"/>
    </row>
    <row r="181">
      <c r="C181" s="332"/>
    </row>
    <row r="182">
      <c r="C182" s="332"/>
    </row>
    <row r="183">
      <c r="C183" s="332"/>
    </row>
    <row r="184">
      <c r="C184" s="332"/>
    </row>
    <row r="185">
      <c r="C185" s="332"/>
    </row>
    <row r="186">
      <c r="C186" s="332"/>
    </row>
    <row r="187">
      <c r="C187" s="332"/>
    </row>
    <row r="188">
      <c r="C188" s="332"/>
    </row>
    <row r="189">
      <c r="C189" s="332"/>
    </row>
    <row r="190">
      <c r="C190" s="332"/>
    </row>
    <row r="191">
      <c r="C191" s="332"/>
    </row>
    <row r="192">
      <c r="C192" s="332"/>
    </row>
    <row r="193">
      <c r="C193" s="332"/>
    </row>
    <row r="194">
      <c r="C194" s="332"/>
    </row>
    <row r="195">
      <c r="C195" s="332"/>
    </row>
    <row r="196">
      <c r="C196" s="332"/>
    </row>
    <row r="197">
      <c r="C197" s="332"/>
    </row>
    <row r="198">
      <c r="C198" s="332"/>
    </row>
    <row r="199">
      <c r="C199" s="332"/>
    </row>
    <row r="200">
      <c r="C200" s="332"/>
    </row>
    <row r="201">
      <c r="C201" s="332"/>
    </row>
    <row r="202">
      <c r="C202" s="332"/>
    </row>
    <row r="203">
      <c r="C203" s="332"/>
    </row>
    <row r="204">
      <c r="C204" s="332"/>
    </row>
    <row r="205">
      <c r="C205" s="332"/>
    </row>
    <row r="206">
      <c r="C206" s="332"/>
    </row>
    <row r="207">
      <c r="C207" s="332"/>
    </row>
    <row r="208">
      <c r="C208" s="332"/>
    </row>
    <row r="209">
      <c r="C209" s="332"/>
    </row>
    <row r="210">
      <c r="C210" s="332"/>
    </row>
    <row r="211">
      <c r="C211" s="332"/>
    </row>
    <row r="212">
      <c r="C212" s="332"/>
    </row>
    <row r="213">
      <c r="C213" s="332"/>
    </row>
    <row r="214">
      <c r="C214" s="332"/>
    </row>
    <row r="215">
      <c r="C215" s="332"/>
    </row>
    <row r="216">
      <c r="C216" s="332"/>
    </row>
    <row r="217">
      <c r="C217" s="332"/>
    </row>
    <row r="218">
      <c r="C218" s="332"/>
    </row>
    <row r="219">
      <c r="C219" s="332"/>
    </row>
    <row r="220">
      <c r="C220" s="332"/>
    </row>
    <row r="221">
      <c r="C221" s="332"/>
    </row>
    <row r="222">
      <c r="C222" s="332"/>
    </row>
    <row r="223">
      <c r="C223" s="332"/>
    </row>
    <row r="224">
      <c r="C224" s="332"/>
    </row>
    <row r="225">
      <c r="C225" s="332"/>
    </row>
    <row r="226">
      <c r="C226" s="332"/>
    </row>
    <row r="227">
      <c r="C227" s="332"/>
    </row>
    <row r="228">
      <c r="C228" s="332"/>
    </row>
    <row r="229">
      <c r="C229" s="332"/>
    </row>
    <row r="230">
      <c r="C230" s="332"/>
    </row>
    <row r="231">
      <c r="C231" s="332"/>
    </row>
    <row r="232">
      <c r="C232" s="332"/>
    </row>
    <row r="233">
      <c r="C233" s="332"/>
    </row>
    <row r="234">
      <c r="C234" s="332"/>
    </row>
    <row r="235">
      <c r="C235" s="332"/>
    </row>
    <row r="236">
      <c r="C236" s="332"/>
    </row>
    <row r="237">
      <c r="C237" s="332"/>
    </row>
    <row r="238">
      <c r="C238" s="332"/>
    </row>
    <row r="239">
      <c r="C239" s="332"/>
    </row>
    <row r="240">
      <c r="C240" s="332"/>
    </row>
    <row r="241">
      <c r="C241" s="332"/>
    </row>
    <row r="242">
      <c r="C242" s="332"/>
    </row>
    <row r="243">
      <c r="C243" s="332"/>
    </row>
    <row r="244">
      <c r="C244" s="332"/>
    </row>
    <row r="245">
      <c r="C245" s="332"/>
    </row>
    <row r="246">
      <c r="C246" s="332"/>
    </row>
    <row r="247">
      <c r="C247" s="332"/>
    </row>
    <row r="248">
      <c r="C248" s="332"/>
    </row>
    <row r="249">
      <c r="C249" s="332"/>
    </row>
    <row r="250">
      <c r="C250" s="332"/>
    </row>
    <row r="251">
      <c r="C251" s="332"/>
    </row>
    <row r="252">
      <c r="C252" s="332"/>
    </row>
    <row r="253">
      <c r="C253" s="332"/>
    </row>
    <row r="254">
      <c r="C254" s="332"/>
    </row>
    <row r="255">
      <c r="C255" s="332"/>
    </row>
    <row r="256">
      <c r="C256" s="332"/>
    </row>
    <row r="257">
      <c r="C257" s="332"/>
    </row>
    <row r="258">
      <c r="C258" s="332"/>
    </row>
    <row r="259">
      <c r="C259" s="332"/>
    </row>
    <row r="260">
      <c r="C260" s="332"/>
    </row>
    <row r="261">
      <c r="C261" s="332"/>
    </row>
    <row r="262">
      <c r="C262" s="332"/>
    </row>
    <row r="263">
      <c r="C263" s="332"/>
    </row>
    <row r="264">
      <c r="C264" s="332"/>
    </row>
    <row r="265">
      <c r="C265" s="332"/>
    </row>
    <row r="266">
      <c r="C266" s="332"/>
    </row>
    <row r="267">
      <c r="C267" s="332"/>
    </row>
    <row r="268">
      <c r="C268" s="332"/>
    </row>
    <row r="269">
      <c r="C269" s="332"/>
    </row>
    <row r="270">
      <c r="C270" s="332"/>
    </row>
    <row r="271">
      <c r="C271" s="332"/>
    </row>
    <row r="272">
      <c r="C272" s="332"/>
    </row>
    <row r="273">
      <c r="C273" s="332"/>
    </row>
    <row r="274">
      <c r="C274" s="332"/>
    </row>
    <row r="275">
      <c r="C275" s="332"/>
    </row>
    <row r="276">
      <c r="C276" s="332"/>
    </row>
    <row r="277">
      <c r="C277" s="332"/>
    </row>
    <row r="278">
      <c r="C278" s="332"/>
    </row>
    <row r="279">
      <c r="C279" s="332"/>
    </row>
    <row r="280">
      <c r="C280" s="332"/>
    </row>
    <row r="281">
      <c r="C281" s="332"/>
    </row>
    <row r="282">
      <c r="C282" s="332"/>
    </row>
    <row r="283">
      <c r="C283" s="332"/>
    </row>
    <row r="284">
      <c r="C284" s="332"/>
    </row>
    <row r="285">
      <c r="C285" s="332"/>
    </row>
    <row r="286">
      <c r="C286" s="332"/>
    </row>
    <row r="287">
      <c r="C287" s="332"/>
    </row>
    <row r="288">
      <c r="C288" s="332"/>
    </row>
    <row r="289">
      <c r="C289" s="332"/>
    </row>
    <row r="290">
      <c r="C290" s="332"/>
    </row>
    <row r="291">
      <c r="C291" s="332"/>
    </row>
    <row r="292">
      <c r="C292" s="332"/>
    </row>
    <row r="293">
      <c r="C293" s="332"/>
    </row>
    <row r="294">
      <c r="C294" s="332"/>
    </row>
    <row r="295">
      <c r="C295" s="332"/>
    </row>
    <row r="296">
      <c r="C296" s="332"/>
    </row>
    <row r="297">
      <c r="C297" s="332"/>
    </row>
    <row r="298">
      <c r="C298" s="332"/>
    </row>
    <row r="299">
      <c r="C299" s="332"/>
    </row>
    <row r="300">
      <c r="C300" s="332"/>
    </row>
    <row r="301">
      <c r="C301" s="332"/>
    </row>
    <row r="302">
      <c r="C302" s="332"/>
    </row>
    <row r="303">
      <c r="C303" s="332"/>
    </row>
    <row r="304">
      <c r="C304" s="332"/>
    </row>
    <row r="305">
      <c r="C305" s="332"/>
    </row>
    <row r="306">
      <c r="C306" s="332"/>
    </row>
    <row r="307">
      <c r="C307" s="332"/>
    </row>
    <row r="308">
      <c r="C308" s="332"/>
    </row>
    <row r="309">
      <c r="C309" s="332"/>
    </row>
    <row r="310">
      <c r="C310" s="332"/>
    </row>
    <row r="311">
      <c r="C311" s="332"/>
    </row>
    <row r="312">
      <c r="C312" s="332"/>
    </row>
    <row r="313">
      <c r="C313" s="332"/>
    </row>
    <row r="314">
      <c r="C314" s="332"/>
    </row>
    <row r="315">
      <c r="C315" s="332"/>
    </row>
    <row r="316">
      <c r="C316" s="332"/>
    </row>
    <row r="317">
      <c r="C317" s="332"/>
    </row>
    <row r="318">
      <c r="C318" s="332"/>
    </row>
    <row r="319">
      <c r="C319" s="332"/>
    </row>
    <row r="320">
      <c r="C320" s="332"/>
    </row>
    <row r="321">
      <c r="C321" s="332"/>
    </row>
    <row r="322">
      <c r="C322" s="332"/>
    </row>
    <row r="323">
      <c r="C323" s="332"/>
    </row>
    <row r="324">
      <c r="C324" s="332"/>
    </row>
    <row r="325">
      <c r="C325" s="332"/>
    </row>
    <row r="326">
      <c r="C326" s="332"/>
    </row>
    <row r="327">
      <c r="C327" s="332"/>
    </row>
    <row r="328">
      <c r="C328" s="332"/>
    </row>
    <row r="329">
      <c r="C329" s="332"/>
    </row>
    <row r="330">
      <c r="C330" s="332"/>
    </row>
    <row r="331">
      <c r="C331" s="332"/>
    </row>
    <row r="332">
      <c r="C332" s="332"/>
    </row>
    <row r="333">
      <c r="C333" s="332"/>
    </row>
    <row r="334">
      <c r="C334" s="332"/>
    </row>
    <row r="335">
      <c r="C335" s="332"/>
    </row>
    <row r="336">
      <c r="C336" s="332"/>
    </row>
    <row r="337">
      <c r="C337" s="332"/>
    </row>
    <row r="338">
      <c r="C338" s="332"/>
    </row>
    <row r="339">
      <c r="C339" s="332"/>
    </row>
    <row r="340">
      <c r="C340" s="332"/>
    </row>
    <row r="341">
      <c r="C341" s="332"/>
    </row>
    <row r="342">
      <c r="C342" s="332"/>
    </row>
    <row r="343">
      <c r="C343" s="332"/>
    </row>
    <row r="344">
      <c r="C344" s="332"/>
    </row>
    <row r="345">
      <c r="C345" s="332"/>
    </row>
    <row r="346">
      <c r="C346" s="332"/>
    </row>
    <row r="347">
      <c r="C347" s="332"/>
    </row>
    <row r="348">
      <c r="C348" s="332"/>
    </row>
    <row r="349">
      <c r="C349" s="332"/>
    </row>
    <row r="350">
      <c r="C350" s="332"/>
    </row>
    <row r="351">
      <c r="C351" s="332"/>
    </row>
    <row r="352">
      <c r="C352" s="332"/>
    </row>
    <row r="353">
      <c r="C353" s="332"/>
    </row>
    <row r="354">
      <c r="C354" s="332"/>
    </row>
    <row r="355">
      <c r="C355" s="332"/>
    </row>
    <row r="356">
      <c r="C356" s="332"/>
    </row>
    <row r="357">
      <c r="C357" s="332"/>
    </row>
    <row r="358">
      <c r="C358" s="332"/>
    </row>
    <row r="359">
      <c r="C359" s="332"/>
    </row>
    <row r="360">
      <c r="C360" s="332"/>
    </row>
    <row r="361">
      <c r="C361" s="332"/>
    </row>
    <row r="362">
      <c r="C362" s="332"/>
    </row>
    <row r="363">
      <c r="C363" s="332"/>
    </row>
    <row r="364">
      <c r="C364" s="332"/>
    </row>
    <row r="365">
      <c r="C365" s="332"/>
    </row>
    <row r="366">
      <c r="C366" s="332"/>
    </row>
    <row r="367">
      <c r="C367" s="332"/>
    </row>
    <row r="368">
      <c r="C368" s="332"/>
    </row>
    <row r="369">
      <c r="C369" s="332"/>
    </row>
    <row r="370">
      <c r="C370" s="332"/>
    </row>
    <row r="371">
      <c r="C371" s="332"/>
    </row>
    <row r="372">
      <c r="C372" s="332"/>
    </row>
    <row r="373">
      <c r="C373" s="332"/>
    </row>
    <row r="374">
      <c r="C374" s="332"/>
    </row>
    <row r="375">
      <c r="C375" s="332"/>
    </row>
    <row r="376">
      <c r="C376" s="332"/>
    </row>
    <row r="377">
      <c r="C377" s="332"/>
    </row>
    <row r="378">
      <c r="C378" s="332"/>
    </row>
    <row r="379">
      <c r="C379" s="332"/>
    </row>
    <row r="380">
      <c r="C380" s="332"/>
    </row>
    <row r="381">
      <c r="C381" s="332"/>
    </row>
    <row r="382">
      <c r="C382" s="332"/>
    </row>
    <row r="383">
      <c r="C383" s="332"/>
    </row>
    <row r="384">
      <c r="C384" s="332"/>
    </row>
    <row r="385">
      <c r="C385" s="332"/>
    </row>
    <row r="386">
      <c r="C386" s="332"/>
    </row>
    <row r="387">
      <c r="C387" s="332"/>
    </row>
    <row r="388">
      <c r="C388" s="332"/>
    </row>
    <row r="389">
      <c r="C389" s="332"/>
    </row>
    <row r="390">
      <c r="C390" s="332"/>
    </row>
    <row r="391">
      <c r="C391" s="332"/>
    </row>
    <row r="392">
      <c r="C392" s="332"/>
    </row>
    <row r="393">
      <c r="C393" s="332"/>
    </row>
    <row r="394">
      <c r="C394" s="332"/>
    </row>
    <row r="395">
      <c r="C395" s="332"/>
    </row>
    <row r="396">
      <c r="C396" s="332"/>
    </row>
    <row r="397">
      <c r="C397" s="332"/>
    </row>
    <row r="398">
      <c r="C398" s="332"/>
    </row>
    <row r="399">
      <c r="C399" s="332"/>
    </row>
    <row r="400">
      <c r="C400" s="332"/>
    </row>
    <row r="401">
      <c r="C401" s="332"/>
    </row>
    <row r="402">
      <c r="C402" s="332"/>
    </row>
    <row r="403">
      <c r="C403" s="332"/>
    </row>
    <row r="404">
      <c r="C404" s="332"/>
    </row>
    <row r="405">
      <c r="C405" s="332"/>
    </row>
    <row r="406">
      <c r="C406" s="332"/>
    </row>
    <row r="407">
      <c r="C407" s="332"/>
    </row>
    <row r="408">
      <c r="C408" s="332"/>
    </row>
    <row r="409">
      <c r="C409" s="332"/>
    </row>
    <row r="410">
      <c r="C410" s="332"/>
    </row>
    <row r="411">
      <c r="C411" s="332"/>
    </row>
    <row r="412">
      <c r="C412" s="332"/>
    </row>
    <row r="413">
      <c r="C413" s="332"/>
    </row>
    <row r="414">
      <c r="C414" s="332"/>
    </row>
    <row r="415">
      <c r="C415" s="332"/>
    </row>
    <row r="416">
      <c r="C416" s="332"/>
    </row>
    <row r="417">
      <c r="C417" s="332"/>
    </row>
    <row r="418">
      <c r="C418" s="332"/>
    </row>
    <row r="419">
      <c r="C419" s="332"/>
    </row>
    <row r="420">
      <c r="C420" s="332"/>
    </row>
    <row r="421">
      <c r="C421" s="332"/>
    </row>
    <row r="422">
      <c r="C422" s="332"/>
    </row>
    <row r="423">
      <c r="C423" s="332"/>
    </row>
    <row r="424">
      <c r="C424" s="332"/>
    </row>
    <row r="425">
      <c r="C425" s="332"/>
    </row>
    <row r="426">
      <c r="C426" s="332"/>
    </row>
    <row r="427">
      <c r="C427" s="332"/>
    </row>
    <row r="428">
      <c r="C428" s="332"/>
    </row>
    <row r="429">
      <c r="C429" s="332"/>
    </row>
    <row r="430">
      <c r="C430" s="332"/>
    </row>
    <row r="431">
      <c r="C431" s="332"/>
    </row>
    <row r="432">
      <c r="C432" s="332"/>
    </row>
    <row r="433">
      <c r="C433" s="332"/>
    </row>
    <row r="434">
      <c r="C434" s="332"/>
    </row>
    <row r="435">
      <c r="C435" s="332"/>
    </row>
    <row r="436">
      <c r="C436" s="332"/>
    </row>
    <row r="437">
      <c r="C437" s="332"/>
    </row>
    <row r="438">
      <c r="C438" s="332"/>
    </row>
    <row r="439">
      <c r="C439" s="332"/>
    </row>
    <row r="440">
      <c r="C440" s="332"/>
    </row>
    <row r="441">
      <c r="C441" s="332"/>
    </row>
    <row r="442">
      <c r="C442" s="332"/>
    </row>
    <row r="443">
      <c r="C443" s="332"/>
    </row>
    <row r="444">
      <c r="C444" s="332"/>
    </row>
    <row r="445">
      <c r="C445" s="332"/>
    </row>
    <row r="446">
      <c r="C446" s="332"/>
    </row>
    <row r="447">
      <c r="C447" s="332"/>
    </row>
    <row r="448">
      <c r="C448" s="332"/>
    </row>
    <row r="449">
      <c r="C449" s="332"/>
    </row>
    <row r="450">
      <c r="C450" s="332"/>
    </row>
    <row r="451">
      <c r="C451" s="332"/>
    </row>
    <row r="452">
      <c r="C452" s="332"/>
    </row>
    <row r="453">
      <c r="C453" s="332"/>
    </row>
    <row r="454">
      <c r="C454" s="332"/>
    </row>
    <row r="455">
      <c r="C455" s="332"/>
    </row>
    <row r="456">
      <c r="C456" s="332"/>
    </row>
    <row r="457">
      <c r="C457" s="332"/>
    </row>
    <row r="458">
      <c r="C458" s="332"/>
    </row>
    <row r="459">
      <c r="C459" s="332"/>
    </row>
    <row r="460">
      <c r="C460" s="332"/>
    </row>
    <row r="461">
      <c r="C461" s="332"/>
    </row>
    <row r="462">
      <c r="C462" s="332"/>
    </row>
    <row r="463">
      <c r="C463" s="332"/>
    </row>
    <row r="464">
      <c r="C464" s="332"/>
    </row>
    <row r="465">
      <c r="C465" s="332"/>
    </row>
    <row r="466">
      <c r="C466" s="332"/>
    </row>
    <row r="467">
      <c r="C467" s="332"/>
    </row>
    <row r="468">
      <c r="C468" s="332"/>
    </row>
    <row r="469">
      <c r="C469" s="332"/>
    </row>
    <row r="470">
      <c r="C470" s="332"/>
    </row>
    <row r="471">
      <c r="C471" s="332"/>
    </row>
    <row r="472">
      <c r="C472" s="332"/>
    </row>
    <row r="473">
      <c r="C473" s="332"/>
    </row>
    <row r="474">
      <c r="C474" s="332"/>
    </row>
    <row r="475">
      <c r="C475" s="332"/>
    </row>
    <row r="476">
      <c r="C476" s="332"/>
    </row>
    <row r="477">
      <c r="C477" s="332"/>
    </row>
    <row r="478">
      <c r="C478" s="332"/>
    </row>
    <row r="479">
      <c r="C479" s="332"/>
    </row>
    <row r="480">
      <c r="C480" s="332"/>
    </row>
    <row r="481">
      <c r="C481" s="332"/>
    </row>
    <row r="482">
      <c r="C482" s="332"/>
    </row>
    <row r="483">
      <c r="C483" s="332"/>
    </row>
    <row r="484">
      <c r="C484" s="332"/>
    </row>
    <row r="485">
      <c r="C485" s="332"/>
    </row>
    <row r="486">
      <c r="C486" s="332"/>
    </row>
    <row r="487">
      <c r="C487" s="332"/>
    </row>
    <row r="488">
      <c r="C488" s="332"/>
    </row>
    <row r="489">
      <c r="C489" s="332"/>
    </row>
    <row r="490">
      <c r="C490" s="332"/>
    </row>
    <row r="491">
      <c r="C491" s="332"/>
    </row>
    <row r="492">
      <c r="C492" s="332"/>
    </row>
    <row r="493">
      <c r="C493" s="332"/>
    </row>
    <row r="494">
      <c r="C494" s="332"/>
    </row>
    <row r="495">
      <c r="C495" s="332"/>
    </row>
    <row r="496">
      <c r="C496" s="332"/>
    </row>
    <row r="497">
      <c r="C497" s="332"/>
    </row>
    <row r="498">
      <c r="C498" s="332"/>
    </row>
    <row r="499">
      <c r="C499" s="332"/>
    </row>
    <row r="500">
      <c r="C500" s="332"/>
    </row>
    <row r="501">
      <c r="C501" s="332"/>
    </row>
    <row r="502">
      <c r="C502" s="332"/>
    </row>
    <row r="503">
      <c r="C503" s="332"/>
    </row>
    <row r="504">
      <c r="C504" s="332"/>
    </row>
    <row r="505">
      <c r="C505" s="332"/>
    </row>
    <row r="506">
      <c r="C506" s="332"/>
    </row>
    <row r="507">
      <c r="C507" s="332"/>
    </row>
    <row r="508">
      <c r="C508" s="332"/>
    </row>
    <row r="509">
      <c r="C509" s="332"/>
    </row>
    <row r="510">
      <c r="C510" s="332"/>
    </row>
    <row r="511">
      <c r="C511" s="332"/>
    </row>
    <row r="512">
      <c r="C512" s="332"/>
    </row>
    <row r="513">
      <c r="C513" s="332"/>
    </row>
    <row r="514">
      <c r="C514" s="332"/>
    </row>
    <row r="515">
      <c r="C515" s="332"/>
    </row>
    <row r="516">
      <c r="C516" s="332"/>
    </row>
    <row r="517">
      <c r="C517" s="332"/>
    </row>
    <row r="518">
      <c r="C518" s="332"/>
    </row>
    <row r="519">
      <c r="C519" s="332"/>
    </row>
    <row r="520">
      <c r="C520" s="332"/>
    </row>
    <row r="521">
      <c r="C521" s="332"/>
    </row>
    <row r="522">
      <c r="C522" s="332"/>
    </row>
    <row r="523">
      <c r="C523" s="332"/>
    </row>
    <row r="524">
      <c r="C524" s="332"/>
    </row>
    <row r="525">
      <c r="C525" s="332"/>
    </row>
    <row r="526">
      <c r="C526" s="332"/>
    </row>
    <row r="527">
      <c r="C527" s="332"/>
    </row>
    <row r="528">
      <c r="C528" s="332"/>
    </row>
    <row r="529">
      <c r="C529" s="332"/>
    </row>
    <row r="530">
      <c r="C530" s="332"/>
    </row>
    <row r="531">
      <c r="C531" s="332"/>
    </row>
    <row r="532">
      <c r="C532" s="332"/>
    </row>
    <row r="533">
      <c r="C533" s="332"/>
    </row>
    <row r="534">
      <c r="C534" s="332"/>
    </row>
    <row r="535">
      <c r="C535" s="332"/>
    </row>
    <row r="536">
      <c r="C536" s="332"/>
    </row>
    <row r="537">
      <c r="C537" s="332"/>
    </row>
    <row r="538">
      <c r="C538" s="332"/>
    </row>
    <row r="539">
      <c r="C539" s="332"/>
    </row>
    <row r="540">
      <c r="C540" s="332"/>
    </row>
    <row r="541">
      <c r="C541" s="332"/>
    </row>
    <row r="542">
      <c r="C542" s="332"/>
    </row>
    <row r="543">
      <c r="C543" s="332"/>
    </row>
    <row r="544">
      <c r="C544" s="332"/>
    </row>
    <row r="545">
      <c r="C545" s="332"/>
    </row>
    <row r="546">
      <c r="C546" s="332"/>
    </row>
    <row r="547">
      <c r="C547" s="332"/>
    </row>
    <row r="548">
      <c r="C548" s="332"/>
    </row>
    <row r="549">
      <c r="C549" s="332"/>
    </row>
    <row r="550">
      <c r="C550" s="332"/>
    </row>
    <row r="551">
      <c r="C551" s="332"/>
    </row>
    <row r="552">
      <c r="C552" s="332"/>
    </row>
    <row r="553">
      <c r="C553" s="332"/>
    </row>
    <row r="554">
      <c r="C554" s="332"/>
    </row>
    <row r="555">
      <c r="C555" s="332"/>
    </row>
    <row r="556">
      <c r="C556" s="332"/>
    </row>
    <row r="557">
      <c r="C557" s="332"/>
    </row>
    <row r="558">
      <c r="C558" s="332"/>
    </row>
    <row r="559">
      <c r="C559" s="332"/>
    </row>
    <row r="560">
      <c r="C560" s="332"/>
    </row>
    <row r="561">
      <c r="C561" s="332"/>
    </row>
    <row r="562">
      <c r="C562" s="332"/>
    </row>
    <row r="563">
      <c r="C563" s="332"/>
    </row>
    <row r="564">
      <c r="C564" s="332"/>
    </row>
    <row r="565">
      <c r="C565" s="332"/>
    </row>
    <row r="566">
      <c r="C566" s="332"/>
    </row>
    <row r="567">
      <c r="C567" s="332"/>
    </row>
    <row r="568">
      <c r="C568" s="332"/>
    </row>
    <row r="569">
      <c r="C569" s="332"/>
    </row>
    <row r="570">
      <c r="C570" s="332"/>
    </row>
    <row r="571">
      <c r="C571" s="332"/>
    </row>
    <row r="572">
      <c r="C572" s="332"/>
    </row>
    <row r="573">
      <c r="C573" s="332"/>
    </row>
    <row r="574">
      <c r="C574" s="332"/>
    </row>
    <row r="575">
      <c r="C575" s="332"/>
    </row>
    <row r="576">
      <c r="C576" s="332"/>
    </row>
    <row r="577">
      <c r="C577" s="332"/>
    </row>
    <row r="578">
      <c r="C578" s="332"/>
    </row>
    <row r="579">
      <c r="C579" s="332"/>
    </row>
    <row r="580">
      <c r="C580" s="332"/>
    </row>
    <row r="581">
      <c r="C581" s="332"/>
    </row>
    <row r="582">
      <c r="C582" s="332"/>
    </row>
    <row r="583">
      <c r="C583" s="332"/>
    </row>
    <row r="584">
      <c r="C584" s="332"/>
    </row>
    <row r="585">
      <c r="C585" s="332"/>
    </row>
    <row r="586">
      <c r="C586" s="332"/>
    </row>
    <row r="587">
      <c r="C587" s="332"/>
    </row>
    <row r="588">
      <c r="C588" s="332"/>
    </row>
    <row r="589">
      <c r="C589" s="332"/>
    </row>
    <row r="590">
      <c r="C590" s="332"/>
    </row>
    <row r="591">
      <c r="C591" s="332"/>
    </row>
    <row r="592">
      <c r="C592" s="332"/>
    </row>
    <row r="593">
      <c r="C593" s="332"/>
    </row>
    <row r="594">
      <c r="C594" s="332"/>
    </row>
    <row r="595">
      <c r="C595" s="332"/>
    </row>
    <row r="596">
      <c r="C596" s="332"/>
    </row>
    <row r="597">
      <c r="C597" s="332"/>
    </row>
    <row r="598">
      <c r="C598" s="332"/>
    </row>
    <row r="599">
      <c r="C599" s="332"/>
    </row>
    <row r="600">
      <c r="C600" s="332"/>
    </row>
    <row r="601">
      <c r="C601" s="332"/>
    </row>
    <row r="602">
      <c r="C602" s="332"/>
    </row>
    <row r="603">
      <c r="C603" s="332"/>
    </row>
    <row r="604">
      <c r="C604" s="332"/>
    </row>
    <row r="605">
      <c r="C605" s="332"/>
    </row>
    <row r="606">
      <c r="C606" s="332"/>
    </row>
    <row r="607">
      <c r="C607" s="332"/>
    </row>
    <row r="608">
      <c r="C608" s="332"/>
    </row>
    <row r="609">
      <c r="C609" s="332"/>
    </row>
    <row r="610">
      <c r="C610" s="332"/>
    </row>
    <row r="611">
      <c r="C611" s="332"/>
    </row>
    <row r="612">
      <c r="C612" s="332"/>
    </row>
    <row r="613">
      <c r="C613" s="332"/>
    </row>
    <row r="614">
      <c r="C614" s="332"/>
    </row>
    <row r="615">
      <c r="C615" s="332"/>
    </row>
    <row r="616">
      <c r="C616" s="332"/>
    </row>
    <row r="617">
      <c r="C617" s="332"/>
    </row>
    <row r="618">
      <c r="C618" s="332"/>
    </row>
    <row r="619">
      <c r="C619" s="332"/>
    </row>
    <row r="620">
      <c r="C620" s="332"/>
    </row>
    <row r="621">
      <c r="C621" s="332"/>
    </row>
    <row r="622">
      <c r="C622" s="332"/>
    </row>
    <row r="623">
      <c r="C623" s="332"/>
    </row>
    <row r="624">
      <c r="C624" s="332"/>
    </row>
    <row r="625">
      <c r="C625" s="332"/>
    </row>
    <row r="626">
      <c r="C626" s="332"/>
    </row>
    <row r="627">
      <c r="C627" s="332"/>
    </row>
    <row r="628">
      <c r="C628" s="332"/>
    </row>
    <row r="629">
      <c r="C629" s="332"/>
    </row>
    <row r="630">
      <c r="C630" s="332"/>
    </row>
    <row r="631">
      <c r="C631" s="332"/>
    </row>
    <row r="632">
      <c r="C632" s="332"/>
    </row>
    <row r="633">
      <c r="C633" s="332"/>
    </row>
    <row r="634">
      <c r="C634" s="332"/>
    </row>
    <row r="635">
      <c r="C635" s="332"/>
    </row>
    <row r="636">
      <c r="C636" s="332"/>
    </row>
    <row r="637">
      <c r="C637" s="332"/>
    </row>
    <row r="638">
      <c r="C638" s="332"/>
    </row>
    <row r="639">
      <c r="C639" s="332"/>
    </row>
    <row r="640">
      <c r="C640" s="332"/>
    </row>
    <row r="641">
      <c r="C641" s="332"/>
    </row>
    <row r="642">
      <c r="C642" s="332"/>
    </row>
    <row r="643">
      <c r="C643" s="332"/>
    </row>
    <row r="644">
      <c r="C644" s="332"/>
    </row>
    <row r="645">
      <c r="C645" s="332"/>
    </row>
    <row r="646">
      <c r="C646" s="332"/>
    </row>
    <row r="647">
      <c r="C647" s="332"/>
    </row>
    <row r="648">
      <c r="C648" s="332"/>
    </row>
    <row r="649">
      <c r="C649" s="332"/>
    </row>
    <row r="650">
      <c r="C650" s="332"/>
    </row>
    <row r="651">
      <c r="C651" s="332"/>
    </row>
    <row r="652">
      <c r="C652" s="332"/>
    </row>
    <row r="653">
      <c r="C653" s="332"/>
    </row>
    <row r="654">
      <c r="C654" s="332"/>
    </row>
    <row r="655">
      <c r="C655" s="332"/>
    </row>
    <row r="656">
      <c r="C656" s="332"/>
    </row>
    <row r="657">
      <c r="C657" s="332"/>
    </row>
    <row r="658">
      <c r="C658" s="332"/>
    </row>
    <row r="659">
      <c r="C659" s="332"/>
    </row>
    <row r="660">
      <c r="C660" s="332"/>
    </row>
    <row r="661">
      <c r="C661" s="332"/>
    </row>
    <row r="662">
      <c r="C662" s="332"/>
    </row>
    <row r="663">
      <c r="C663" s="332"/>
    </row>
    <row r="664">
      <c r="C664" s="332"/>
    </row>
    <row r="665">
      <c r="C665" s="332"/>
    </row>
    <row r="666">
      <c r="C666" s="332"/>
    </row>
    <row r="667">
      <c r="C667" s="332"/>
    </row>
    <row r="668">
      <c r="C668" s="332"/>
    </row>
    <row r="669">
      <c r="C669" s="332"/>
    </row>
    <row r="670">
      <c r="C670" s="332"/>
    </row>
    <row r="671">
      <c r="C671" s="332"/>
    </row>
    <row r="672">
      <c r="C672" s="332"/>
    </row>
    <row r="673">
      <c r="C673" s="332"/>
    </row>
    <row r="674">
      <c r="C674" s="332"/>
    </row>
    <row r="675">
      <c r="C675" s="332"/>
    </row>
    <row r="676">
      <c r="C676" s="332"/>
    </row>
    <row r="677">
      <c r="C677" s="332"/>
    </row>
    <row r="678">
      <c r="C678" s="332"/>
    </row>
    <row r="679">
      <c r="C679" s="332"/>
    </row>
    <row r="680">
      <c r="C680" s="332"/>
    </row>
    <row r="681">
      <c r="C681" s="332"/>
    </row>
    <row r="682">
      <c r="C682" s="332"/>
    </row>
    <row r="683">
      <c r="C683" s="332"/>
    </row>
    <row r="684">
      <c r="C684" s="332"/>
    </row>
    <row r="685">
      <c r="C685" s="332"/>
    </row>
    <row r="686">
      <c r="C686" s="332"/>
    </row>
    <row r="687">
      <c r="C687" s="332"/>
    </row>
    <row r="688">
      <c r="C688" s="332"/>
    </row>
    <row r="689">
      <c r="C689" s="332"/>
    </row>
    <row r="690">
      <c r="C690" s="332"/>
    </row>
    <row r="691">
      <c r="C691" s="332"/>
    </row>
    <row r="692">
      <c r="C692" s="332"/>
    </row>
    <row r="693">
      <c r="C693" s="332"/>
    </row>
    <row r="694">
      <c r="C694" s="332"/>
    </row>
    <row r="695">
      <c r="C695" s="332"/>
    </row>
    <row r="696">
      <c r="C696" s="332"/>
    </row>
    <row r="697">
      <c r="C697" s="332"/>
    </row>
    <row r="698">
      <c r="C698" s="332"/>
    </row>
    <row r="699">
      <c r="C699" s="332"/>
    </row>
    <row r="700">
      <c r="C700" s="332"/>
    </row>
    <row r="701">
      <c r="C701" s="332"/>
    </row>
    <row r="702">
      <c r="C702" s="332"/>
    </row>
    <row r="703">
      <c r="C703" s="332"/>
    </row>
    <row r="704">
      <c r="C704" s="332"/>
    </row>
    <row r="705">
      <c r="C705" s="332"/>
    </row>
    <row r="706">
      <c r="C706" s="332"/>
    </row>
    <row r="707">
      <c r="C707" s="332"/>
    </row>
    <row r="708">
      <c r="C708" s="332"/>
    </row>
    <row r="709">
      <c r="C709" s="332"/>
    </row>
    <row r="710">
      <c r="C710" s="332"/>
    </row>
    <row r="711">
      <c r="C711" s="332"/>
    </row>
    <row r="712">
      <c r="C712" s="332"/>
    </row>
    <row r="713">
      <c r="C713" s="332"/>
    </row>
    <row r="714">
      <c r="C714" s="332"/>
    </row>
    <row r="715">
      <c r="C715" s="332"/>
    </row>
    <row r="716">
      <c r="C716" s="332"/>
    </row>
    <row r="717">
      <c r="C717" s="332"/>
    </row>
    <row r="718">
      <c r="C718" s="332"/>
    </row>
    <row r="719">
      <c r="C719" s="332"/>
    </row>
    <row r="720">
      <c r="C720" s="332"/>
    </row>
    <row r="721">
      <c r="C721" s="332"/>
    </row>
    <row r="722">
      <c r="C722" s="332"/>
    </row>
    <row r="723">
      <c r="C723" s="332"/>
    </row>
    <row r="724">
      <c r="C724" s="332"/>
    </row>
    <row r="725">
      <c r="C725" s="332"/>
    </row>
    <row r="726">
      <c r="C726" s="332"/>
    </row>
    <row r="727">
      <c r="C727" s="332"/>
    </row>
    <row r="728">
      <c r="C728" s="332"/>
    </row>
    <row r="729">
      <c r="C729" s="332"/>
    </row>
    <row r="730">
      <c r="C730" s="332"/>
    </row>
    <row r="731">
      <c r="C731" s="332"/>
    </row>
    <row r="732">
      <c r="C732" s="332"/>
    </row>
    <row r="733">
      <c r="C733" s="332"/>
    </row>
    <row r="734">
      <c r="C734" s="332"/>
    </row>
    <row r="735">
      <c r="C735" s="332"/>
    </row>
    <row r="736">
      <c r="C736" s="332"/>
    </row>
    <row r="737">
      <c r="C737" s="332"/>
    </row>
    <row r="738">
      <c r="C738" s="332"/>
    </row>
    <row r="739">
      <c r="C739" s="332"/>
    </row>
    <row r="740">
      <c r="C740" s="332"/>
    </row>
    <row r="741">
      <c r="C741" s="332"/>
    </row>
    <row r="742">
      <c r="C742" s="332"/>
    </row>
    <row r="743">
      <c r="C743" s="332"/>
    </row>
    <row r="744">
      <c r="C744" s="332"/>
    </row>
    <row r="745">
      <c r="C745" s="332"/>
    </row>
    <row r="746">
      <c r="C746" s="332"/>
    </row>
    <row r="747">
      <c r="C747" s="332"/>
    </row>
    <row r="748">
      <c r="C748" s="332"/>
    </row>
    <row r="749">
      <c r="C749" s="332"/>
    </row>
    <row r="750">
      <c r="C750" s="332"/>
    </row>
    <row r="751">
      <c r="C751" s="332"/>
    </row>
    <row r="752">
      <c r="C752" s="332"/>
    </row>
    <row r="753">
      <c r="C753" s="332"/>
    </row>
    <row r="754">
      <c r="C754" s="332"/>
    </row>
    <row r="755">
      <c r="C755" s="332"/>
    </row>
    <row r="756">
      <c r="C756" s="332"/>
    </row>
    <row r="757">
      <c r="C757" s="332"/>
    </row>
    <row r="758">
      <c r="C758" s="332"/>
    </row>
    <row r="759">
      <c r="C759" s="332"/>
    </row>
    <row r="760">
      <c r="C760" s="332"/>
    </row>
    <row r="761">
      <c r="C761" s="332"/>
    </row>
    <row r="762">
      <c r="C762" s="332"/>
    </row>
    <row r="763">
      <c r="C763" s="332"/>
    </row>
    <row r="764">
      <c r="C764" s="332"/>
    </row>
    <row r="765">
      <c r="C765" s="332"/>
    </row>
    <row r="766">
      <c r="C766" s="332"/>
    </row>
    <row r="767">
      <c r="C767" s="332"/>
    </row>
    <row r="768">
      <c r="C768" s="332"/>
    </row>
    <row r="769">
      <c r="C769" s="332"/>
    </row>
    <row r="770">
      <c r="C770" s="332"/>
    </row>
    <row r="771">
      <c r="C771" s="332"/>
    </row>
    <row r="772">
      <c r="C772" s="332"/>
    </row>
    <row r="773">
      <c r="C773" s="332"/>
    </row>
    <row r="774">
      <c r="C774" s="332"/>
    </row>
    <row r="775">
      <c r="C775" s="332"/>
    </row>
    <row r="776">
      <c r="C776" s="332"/>
    </row>
    <row r="777">
      <c r="C777" s="332"/>
    </row>
    <row r="778">
      <c r="C778" s="332"/>
    </row>
    <row r="779">
      <c r="C779" s="332"/>
    </row>
    <row r="780">
      <c r="C780" s="332"/>
    </row>
    <row r="781">
      <c r="C781" s="332"/>
    </row>
    <row r="782">
      <c r="C782" s="332"/>
    </row>
    <row r="783">
      <c r="C783" s="332"/>
    </row>
    <row r="784">
      <c r="C784" s="332"/>
    </row>
    <row r="785">
      <c r="C785" s="332"/>
    </row>
    <row r="786">
      <c r="C786" s="332"/>
    </row>
    <row r="787">
      <c r="C787" s="332"/>
    </row>
    <row r="788">
      <c r="C788" s="332"/>
    </row>
    <row r="789">
      <c r="C789" s="332"/>
    </row>
    <row r="790">
      <c r="C790" s="332"/>
    </row>
    <row r="791">
      <c r="C791" s="332"/>
    </row>
    <row r="792">
      <c r="C792" s="332"/>
    </row>
    <row r="793">
      <c r="C793" s="332"/>
    </row>
    <row r="794">
      <c r="C794" s="332"/>
    </row>
    <row r="795">
      <c r="C795" s="332"/>
    </row>
    <row r="796">
      <c r="C796" s="332"/>
    </row>
    <row r="797">
      <c r="C797" s="332"/>
    </row>
    <row r="798">
      <c r="C798" s="332"/>
    </row>
    <row r="799">
      <c r="C799" s="332"/>
    </row>
    <row r="800">
      <c r="C800" s="332"/>
    </row>
    <row r="801">
      <c r="C801" s="332"/>
    </row>
    <row r="802">
      <c r="C802" s="332"/>
    </row>
    <row r="803">
      <c r="C803" s="332"/>
    </row>
    <row r="804">
      <c r="C804" s="332"/>
    </row>
    <row r="805">
      <c r="C805" s="332"/>
    </row>
    <row r="806">
      <c r="C806" s="332"/>
    </row>
    <row r="807">
      <c r="C807" s="332"/>
    </row>
    <row r="808">
      <c r="C808" s="332"/>
    </row>
    <row r="809">
      <c r="C809" s="332"/>
    </row>
    <row r="810">
      <c r="C810" s="332"/>
    </row>
    <row r="811">
      <c r="C811" s="332"/>
    </row>
    <row r="812">
      <c r="C812" s="332"/>
    </row>
    <row r="813">
      <c r="C813" s="332"/>
    </row>
    <row r="814">
      <c r="C814" s="332"/>
    </row>
    <row r="815">
      <c r="C815" s="332"/>
    </row>
    <row r="816">
      <c r="C816" s="332"/>
    </row>
    <row r="817">
      <c r="C817" s="332"/>
    </row>
    <row r="818">
      <c r="C818" s="332"/>
    </row>
    <row r="819">
      <c r="C819" s="332"/>
    </row>
    <row r="820">
      <c r="C820" s="332"/>
    </row>
    <row r="821">
      <c r="C821" s="332"/>
    </row>
    <row r="822">
      <c r="C822" s="332"/>
    </row>
    <row r="823">
      <c r="C823" s="332"/>
    </row>
    <row r="824">
      <c r="C824" s="332"/>
    </row>
    <row r="825">
      <c r="C825" s="332"/>
    </row>
    <row r="826">
      <c r="C826" s="332"/>
    </row>
    <row r="827">
      <c r="C827" s="332"/>
    </row>
    <row r="828">
      <c r="C828" s="332"/>
    </row>
    <row r="829">
      <c r="C829" s="332"/>
    </row>
    <row r="830">
      <c r="C830" s="332"/>
    </row>
    <row r="831">
      <c r="C831" s="332"/>
    </row>
    <row r="832">
      <c r="C832" s="332"/>
    </row>
    <row r="833">
      <c r="C833" s="332"/>
    </row>
    <row r="834">
      <c r="C834" s="332"/>
    </row>
    <row r="835">
      <c r="C835" s="332"/>
    </row>
    <row r="836">
      <c r="C836" s="332"/>
    </row>
    <row r="837">
      <c r="C837" s="332"/>
    </row>
    <row r="838">
      <c r="C838" s="332"/>
    </row>
    <row r="839">
      <c r="C839" s="332"/>
    </row>
    <row r="840">
      <c r="C840" s="332"/>
    </row>
    <row r="841">
      <c r="C841" s="332"/>
    </row>
    <row r="842">
      <c r="C842" s="332"/>
    </row>
    <row r="843">
      <c r="C843" s="332"/>
    </row>
    <row r="844">
      <c r="C844" s="332"/>
    </row>
    <row r="845">
      <c r="C845" s="332"/>
    </row>
    <row r="846">
      <c r="C846" s="332"/>
    </row>
    <row r="847">
      <c r="C847" s="332"/>
    </row>
    <row r="848">
      <c r="C848" s="332"/>
    </row>
    <row r="849">
      <c r="C849" s="332"/>
    </row>
    <row r="850">
      <c r="C850" s="332"/>
    </row>
    <row r="851">
      <c r="C851" s="332"/>
    </row>
    <row r="852">
      <c r="C852" s="332"/>
    </row>
    <row r="853">
      <c r="C853" s="332"/>
    </row>
    <row r="854">
      <c r="C854" s="332"/>
    </row>
    <row r="855">
      <c r="C855" s="332"/>
    </row>
    <row r="856">
      <c r="C856" s="332"/>
    </row>
    <row r="857">
      <c r="C857" s="332"/>
    </row>
    <row r="858">
      <c r="C858" s="332"/>
    </row>
    <row r="859">
      <c r="C859" s="332"/>
    </row>
    <row r="860">
      <c r="C860" s="332"/>
    </row>
    <row r="861">
      <c r="C861" s="332"/>
    </row>
    <row r="862">
      <c r="C862" s="332"/>
    </row>
    <row r="863">
      <c r="C863" s="332"/>
    </row>
    <row r="864">
      <c r="C864" s="332"/>
    </row>
    <row r="865">
      <c r="C865" s="332"/>
    </row>
    <row r="866">
      <c r="C866" s="332"/>
    </row>
    <row r="867">
      <c r="C867" s="332"/>
    </row>
    <row r="868">
      <c r="C868" s="332"/>
    </row>
    <row r="869">
      <c r="C869" s="332"/>
    </row>
    <row r="870">
      <c r="C870" s="332"/>
    </row>
    <row r="871">
      <c r="C871" s="332"/>
    </row>
    <row r="872">
      <c r="C872" s="332"/>
    </row>
    <row r="873">
      <c r="C873" s="332"/>
    </row>
    <row r="874">
      <c r="C874" s="332"/>
    </row>
    <row r="875">
      <c r="C875" s="332"/>
    </row>
    <row r="876">
      <c r="C876" s="332"/>
    </row>
    <row r="877">
      <c r="C877" s="332"/>
    </row>
    <row r="878">
      <c r="C878" s="332"/>
    </row>
    <row r="879">
      <c r="C879" s="332"/>
    </row>
    <row r="880">
      <c r="C880" s="332"/>
    </row>
    <row r="881">
      <c r="C881" s="332"/>
    </row>
    <row r="882">
      <c r="C882" s="332"/>
    </row>
    <row r="883">
      <c r="C883" s="332"/>
    </row>
    <row r="884">
      <c r="C884" s="332"/>
    </row>
    <row r="885">
      <c r="C885" s="332"/>
    </row>
    <row r="886">
      <c r="C886" s="332"/>
    </row>
    <row r="887">
      <c r="C887" s="332"/>
    </row>
    <row r="888">
      <c r="C888" s="332"/>
    </row>
    <row r="889">
      <c r="C889" s="332"/>
    </row>
    <row r="890">
      <c r="C890" s="332"/>
    </row>
    <row r="891">
      <c r="C891" s="332"/>
    </row>
    <row r="892">
      <c r="C892" s="332"/>
    </row>
    <row r="893">
      <c r="C893" s="332"/>
    </row>
    <row r="894">
      <c r="C894" s="332"/>
    </row>
    <row r="895">
      <c r="C895" s="332"/>
    </row>
    <row r="896">
      <c r="C896" s="332"/>
    </row>
    <row r="897">
      <c r="C897" s="332"/>
    </row>
    <row r="898">
      <c r="C898" s="332"/>
    </row>
    <row r="899">
      <c r="C899" s="332"/>
    </row>
    <row r="900">
      <c r="C900" s="332"/>
    </row>
    <row r="901">
      <c r="C901" s="332"/>
    </row>
    <row r="902">
      <c r="C902" s="332"/>
    </row>
    <row r="903">
      <c r="C903" s="332"/>
    </row>
    <row r="904">
      <c r="C904" s="332"/>
    </row>
    <row r="905">
      <c r="C905" s="332"/>
    </row>
    <row r="906">
      <c r="C906" s="332"/>
    </row>
    <row r="907">
      <c r="C907" s="332"/>
    </row>
    <row r="908">
      <c r="C908" s="332"/>
    </row>
    <row r="909">
      <c r="C909" s="332"/>
    </row>
    <row r="910">
      <c r="C910" s="332"/>
    </row>
    <row r="911">
      <c r="C911" s="332"/>
    </row>
    <row r="912">
      <c r="C912" s="332"/>
    </row>
    <row r="913">
      <c r="C913" s="332"/>
    </row>
    <row r="914">
      <c r="C914" s="332"/>
    </row>
    <row r="915">
      <c r="C915" s="332"/>
    </row>
    <row r="916">
      <c r="C916" s="332"/>
    </row>
    <row r="917">
      <c r="C917" s="332"/>
    </row>
    <row r="918">
      <c r="C918" s="332"/>
    </row>
    <row r="919">
      <c r="C919" s="332"/>
    </row>
    <row r="920">
      <c r="C920" s="332"/>
    </row>
    <row r="921">
      <c r="C921" s="332"/>
    </row>
    <row r="922">
      <c r="C922" s="332"/>
    </row>
    <row r="923">
      <c r="C923" s="332"/>
    </row>
    <row r="924">
      <c r="C924" s="332"/>
    </row>
    <row r="925">
      <c r="C925" s="332"/>
    </row>
    <row r="926">
      <c r="C926" s="332"/>
    </row>
    <row r="927">
      <c r="C927" s="332"/>
    </row>
    <row r="928">
      <c r="C928" s="332"/>
    </row>
    <row r="929">
      <c r="C929" s="332"/>
    </row>
    <row r="930">
      <c r="C930" s="332"/>
    </row>
    <row r="931">
      <c r="C931" s="332"/>
    </row>
    <row r="932">
      <c r="C932" s="332"/>
    </row>
    <row r="933">
      <c r="C933" s="332"/>
    </row>
    <row r="934">
      <c r="C934" s="332"/>
    </row>
    <row r="935">
      <c r="C935" s="332"/>
    </row>
    <row r="936">
      <c r="C936" s="332"/>
    </row>
    <row r="937">
      <c r="C937" s="332"/>
    </row>
    <row r="938">
      <c r="C938" s="332"/>
    </row>
    <row r="939">
      <c r="C939" s="332"/>
    </row>
    <row r="940">
      <c r="C940" s="332"/>
    </row>
    <row r="941">
      <c r="C941" s="332"/>
    </row>
    <row r="942">
      <c r="C942" s="332"/>
    </row>
    <row r="943">
      <c r="C943" s="332"/>
    </row>
    <row r="944">
      <c r="C944" s="332"/>
    </row>
    <row r="945">
      <c r="C945" s="332"/>
    </row>
    <row r="946">
      <c r="C946" s="332"/>
    </row>
    <row r="947">
      <c r="C947" s="332"/>
    </row>
    <row r="948">
      <c r="C948" s="332"/>
    </row>
    <row r="949">
      <c r="C949" s="332"/>
    </row>
    <row r="950">
      <c r="C950" s="332"/>
    </row>
    <row r="951">
      <c r="C951" s="332"/>
    </row>
    <row r="952">
      <c r="C952" s="332"/>
    </row>
    <row r="953">
      <c r="C953" s="332"/>
    </row>
    <row r="954">
      <c r="C954" s="332"/>
    </row>
    <row r="955">
      <c r="C955" s="332"/>
    </row>
    <row r="956">
      <c r="C956" s="332"/>
    </row>
    <row r="957">
      <c r="C957" s="332"/>
    </row>
    <row r="958">
      <c r="C958" s="332"/>
    </row>
    <row r="959">
      <c r="C959" s="332"/>
    </row>
    <row r="960">
      <c r="C960" s="332"/>
    </row>
    <row r="961">
      <c r="C961" s="332"/>
    </row>
    <row r="962">
      <c r="C962" s="332"/>
    </row>
    <row r="963">
      <c r="C963" s="332"/>
    </row>
    <row r="964">
      <c r="C964" s="332"/>
    </row>
    <row r="965">
      <c r="C965" s="332"/>
    </row>
    <row r="966">
      <c r="C966" s="332"/>
    </row>
    <row r="967">
      <c r="C967" s="332"/>
    </row>
    <row r="968">
      <c r="C968" s="332"/>
    </row>
    <row r="969">
      <c r="C969" s="332"/>
    </row>
    <row r="970">
      <c r="C970" s="332"/>
    </row>
    <row r="971">
      <c r="C971" s="332"/>
    </row>
    <row r="972">
      <c r="C972" s="332"/>
    </row>
    <row r="973">
      <c r="C973" s="332"/>
    </row>
    <row r="974">
      <c r="C974" s="332"/>
    </row>
    <row r="975">
      <c r="C975" s="332"/>
    </row>
    <row r="976">
      <c r="C976" s="332"/>
    </row>
    <row r="977">
      <c r="C977" s="332"/>
    </row>
    <row r="978">
      <c r="C978" s="332"/>
    </row>
    <row r="979">
      <c r="C979" s="332"/>
    </row>
    <row r="980">
      <c r="C980" s="332"/>
    </row>
    <row r="981">
      <c r="C981" s="332"/>
    </row>
    <row r="982">
      <c r="C982" s="332"/>
    </row>
    <row r="983">
      <c r="C983" s="332"/>
    </row>
    <row r="984">
      <c r="C984" s="332"/>
    </row>
    <row r="985">
      <c r="C985" s="332"/>
    </row>
    <row r="986">
      <c r="C986" s="332"/>
    </row>
    <row r="987">
      <c r="C987" s="332"/>
    </row>
    <row r="988">
      <c r="C988" s="332"/>
    </row>
    <row r="989">
      <c r="C989" s="332"/>
    </row>
    <row r="990">
      <c r="C990" s="332"/>
    </row>
    <row r="991">
      <c r="C991" s="332"/>
    </row>
    <row r="992">
      <c r="C992" s="332"/>
    </row>
    <row r="993">
      <c r="C993" s="332"/>
    </row>
    <row r="994">
      <c r="C994" s="332"/>
    </row>
    <row r="995">
      <c r="C995" s="332"/>
    </row>
    <row r="996">
      <c r="C996" s="332"/>
    </row>
    <row r="997">
      <c r="C997" s="332"/>
    </row>
    <row r="998">
      <c r="C998" s="332"/>
    </row>
    <row r="999">
      <c r="C999" s="332"/>
    </row>
    <row r="1000">
      <c r="C1000" s="332"/>
    </row>
    <row r="1001">
      <c r="C1001" s="332"/>
    </row>
    <row r="1002">
      <c r="C1002" s="332"/>
    </row>
    <row r="1003">
      <c r="C1003" s="332"/>
    </row>
    <row r="1004">
      <c r="C1004" s="332"/>
    </row>
    <row r="1005">
      <c r="C1005" s="332"/>
    </row>
    <row r="1006">
      <c r="C1006" s="332"/>
    </row>
    <row r="1007">
      <c r="C1007" s="332"/>
    </row>
    <row r="1008">
      <c r="C1008" s="332"/>
    </row>
    <row r="1009">
      <c r="C1009" s="332"/>
    </row>
    <row r="1010">
      <c r="C1010" s="332"/>
    </row>
    <row r="1011">
      <c r="C1011" s="332"/>
    </row>
  </sheetData>
  <mergeCells count="13">
    <mergeCell ref="F26:G26"/>
    <mergeCell ref="F28:G28"/>
    <mergeCell ref="F30:H30"/>
    <mergeCell ref="F31:G31"/>
    <mergeCell ref="F32:G32"/>
    <mergeCell ref="F33:G33"/>
    <mergeCell ref="B2:H2"/>
    <mergeCell ref="B4:B5"/>
    <mergeCell ref="C4:C5"/>
    <mergeCell ref="D4:E4"/>
    <mergeCell ref="F4:H4"/>
    <mergeCell ref="B19:H19"/>
    <mergeCell ref="F24:G2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3" max="3" width="32.63"/>
    <col customWidth="1" min="5" max="5" width="4.13"/>
    <col customWidth="1" min="7" max="7" width="19.63"/>
  </cols>
  <sheetData>
    <row r="1">
      <c r="A1" s="62"/>
      <c r="B1" s="339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2"/>
      <c r="B2" s="339" t="s">
        <v>318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2"/>
      <c r="B3" s="340" t="s">
        <v>319</v>
      </c>
      <c r="C3" s="340" t="s">
        <v>320</v>
      </c>
      <c r="D3" s="340" t="s">
        <v>321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2"/>
      <c r="B4" s="341" t="s">
        <v>7</v>
      </c>
      <c r="C4" s="342">
        <v>4.0</v>
      </c>
      <c r="D4" s="2"/>
      <c r="E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62"/>
      <c r="B5" s="343"/>
      <c r="C5" s="344" t="s">
        <v>1</v>
      </c>
      <c r="D5" s="131">
        <v>3.0</v>
      </c>
      <c r="E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62"/>
      <c r="B6" s="343"/>
      <c r="C6" s="3" t="s">
        <v>2</v>
      </c>
      <c r="D6" s="67">
        <v>3.0</v>
      </c>
      <c r="E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62"/>
      <c r="B7" s="343"/>
      <c r="C7" s="344" t="s">
        <v>322</v>
      </c>
      <c r="D7" s="67">
        <v>3.0</v>
      </c>
      <c r="E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62"/>
      <c r="B8" s="20"/>
      <c r="C8" s="5" t="s">
        <v>323</v>
      </c>
      <c r="D8" s="70">
        <v>3.0</v>
      </c>
      <c r="E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3.0" customHeight="1">
      <c r="A9" s="62"/>
      <c r="B9" s="62"/>
      <c r="C9" s="62"/>
      <c r="D9" s="62"/>
      <c r="E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62"/>
      <c r="B10" s="341" t="s">
        <v>10</v>
      </c>
      <c r="C10" s="342">
        <f>COUNTA(C11:C24)</f>
        <v>14</v>
      </c>
      <c r="D10" s="2"/>
      <c r="E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62"/>
      <c r="B11" s="343"/>
      <c r="C11" s="9" t="s">
        <v>324</v>
      </c>
      <c r="D11" s="131">
        <v>1.0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62"/>
      <c r="B12" s="343"/>
      <c r="C12" s="3" t="s">
        <v>325</v>
      </c>
      <c r="D12" s="67">
        <v>1.0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2"/>
      <c r="B13" s="343"/>
      <c r="C13" s="3" t="s">
        <v>326</v>
      </c>
      <c r="D13" s="67">
        <v>1.0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2"/>
      <c r="B14" s="343"/>
      <c r="C14" s="3" t="s">
        <v>2</v>
      </c>
      <c r="D14" s="67">
        <v>1.0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2"/>
      <c r="B15" s="343"/>
      <c r="C15" s="3" t="s">
        <v>327</v>
      </c>
      <c r="D15" s="67">
        <v>1.0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2"/>
      <c r="B16" s="343"/>
      <c r="C16" s="3" t="s">
        <v>328</v>
      </c>
      <c r="D16" s="67">
        <v>1.0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2"/>
      <c r="B17" s="343"/>
      <c r="C17" s="3" t="s">
        <v>329</v>
      </c>
      <c r="D17" s="67">
        <v>1.0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2"/>
      <c r="B18" s="343"/>
      <c r="C18" s="3" t="s">
        <v>330</v>
      </c>
      <c r="D18" s="67">
        <v>1.0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2"/>
      <c r="B19" s="343"/>
      <c r="C19" s="3" t="s">
        <v>331</v>
      </c>
      <c r="D19" s="67">
        <v>1.0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2"/>
      <c r="B20" s="343"/>
      <c r="C20" s="3" t="s">
        <v>323</v>
      </c>
      <c r="D20" s="67">
        <v>1.0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2"/>
      <c r="B21" s="343"/>
      <c r="C21" s="344" t="s">
        <v>1</v>
      </c>
      <c r="D21" s="67">
        <v>3.0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2"/>
      <c r="B22" s="343"/>
      <c r="C22" s="3" t="s">
        <v>2</v>
      </c>
      <c r="D22" s="67">
        <v>3.0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2"/>
      <c r="B23" s="343"/>
      <c r="C23" s="344" t="s">
        <v>322</v>
      </c>
      <c r="D23" s="67">
        <v>3.0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2"/>
      <c r="B24" s="20"/>
      <c r="C24" s="5" t="s">
        <v>323</v>
      </c>
      <c r="D24" s="70">
        <v>3.0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.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2"/>
      <c r="B26" s="341" t="s">
        <v>12</v>
      </c>
      <c r="C26" s="100">
        <f>counta(C27:C50)</f>
        <v>24</v>
      </c>
      <c r="D26" s="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2"/>
      <c r="B27" s="343"/>
      <c r="C27" s="9" t="s">
        <v>324</v>
      </c>
      <c r="D27" s="131">
        <v>1.0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2"/>
      <c r="B28" s="343"/>
      <c r="C28" s="3" t="s">
        <v>325</v>
      </c>
      <c r="D28" s="67">
        <v>1.0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343"/>
      <c r="C29" s="3" t="s">
        <v>326</v>
      </c>
      <c r="D29" s="67">
        <v>1.0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343"/>
      <c r="C30" s="3" t="s">
        <v>2</v>
      </c>
      <c r="D30" s="67">
        <v>1.0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343"/>
      <c r="C31" s="3" t="s">
        <v>327</v>
      </c>
      <c r="D31" s="67">
        <v>1.0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2"/>
      <c r="B32" s="343"/>
      <c r="C32" s="3" t="s">
        <v>328</v>
      </c>
      <c r="D32" s="67">
        <v>1.0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343"/>
      <c r="C33" s="3" t="s">
        <v>329</v>
      </c>
      <c r="D33" s="67">
        <v>1.0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343"/>
      <c r="C34" s="3" t="s">
        <v>330</v>
      </c>
      <c r="D34" s="67">
        <v>1.0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343"/>
      <c r="C35" s="3" t="s">
        <v>331</v>
      </c>
      <c r="D35" s="67">
        <v>1.0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343"/>
      <c r="C36" s="3" t="s">
        <v>323</v>
      </c>
      <c r="D36" s="67">
        <v>1.0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343"/>
      <c r="C37" s="3" t="s">
        <v>324</v>
      </c>
      <c r="D37" s="67">
        <v>2.0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343"/>
      <c r="C38" s="3" t="s">
        <v>325</v>
      </c>
      <c r="D38" s="67">
        <v>2.0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343"/>
      <c r="C39" s="3" t="s">
        <v>326</v>
      </c>
      <c r="D39" s="67">
        <v>2.0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343"/>
      <c r="C40" s="3" t="s">
        <v>2</v>
      </c>
      <c r="D40" s="67">
        <v>2.0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343"/>
      <c r="C41" s="3" t="s">
        <v>327</v>
      </c>
      <c r="D41" s="67">
        <v>2.0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343"/>
      <c r="C42" s="3" t="s">
        <v>328</v>
      </c>
      <c r="D42" s="67">
        <v>2.0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343"/>
      <c r="C43" s="3" t="s">
        <v>329</v>
      </c>
      <c r="D43" s="67">
        <v>2.0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343"/>
      <c r="C44" s="3" t="s">
        <v>330</v>
      </c>
      <c r="D44" s="67">
        <v>2.0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343"/>
      <c r="C45" s="3" t="s">
        <v>331</v>
      </c>
      <c r="D45" s="67">
        <v>2.0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343"/>
      <c r="C46" s="3" t="s">
        <v>323</v>
      </c>
      <c r="D46" s="67">
        <v>2.0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343"/>
      <c r="C47" s="344" t="s">
        <v>1</v>
      </c>
      <c r="D47" s="67">
        <v>3.0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343"/>
      <c r="C48" s="3" t="s">
        <v>2</v>
      </c>
      <c r="D48" s="67">
        <v>3.0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343"/>
      <c r="C49" s="344" t="s">
        <v>322</v>
      </c>
      <c r="D49" s="67">
        <v>3.0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20"/>
      <c r="C50" s="5" t="s">
        <v>323</v>
      </c>
      <c r="D50" s="70">
        <v>3.0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.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341" t="s">
        <v>332</v>
      </c>
      <c r="C52" s="100">
        <f>counta(C53:C76)</f>
        <v>24</v>
      </c>
      <c r="D52" s="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343"/>
      <c r="C53" s="9" t="s">
        <v>324</v>
      </c>
      <c r="D53" s="131">
        <v>1.0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343"/>
      <c r="C54" s="3" t="s">
        <v>325</v>
      </c>
      <c r="D54" s="67">
        <v>1.0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343"/>
      <c r="C55" s="3" t="s">
        <v>326</v>
      </c>
      <c r="D55" s="67">
        <v>1.0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343"/>
      <c r="C56" s="3" t="s">
        <v>2</v>
      </c>
      <c r="D56" s="67">
        <v>1.0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343"/>
      <c r="C57" s="3" t="s">
        <v>327</v>
      </c>
      <c r="D57" s="67">
        <v>1.0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343"/>
      <c r="C58" s="3" t="s">
        <v>328</v>
      </c>
      <c r="D58" s="67">
        <v>1.0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343"/>
      <c r="C59" s="3" t="s">
        <v>329</v>
      </c>
      <c r="D59" s="67">
        <v>1.0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343"/>
      <c r="C60" s="3" t="s">
        <v>330</v>
      </c>
      <c r="D60" s="67">
        <v>1.0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343"/>
      <c r="C61" s="3" t="s">
        <v>331</v>
      </c>
      <c r="D61" s="67">
        <v>1.0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343"/>
      <c r="C62" s="3" t="s">
        <v>323</v>
      </c>
      <c r="D62" s="67">
        <v>1.0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343"/>
      <c r="C63" s="3" t="s">
        <v>324</v>
      </c>
      <c r="D63" s="67">
        <v>2.0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343"/>
      <c r="C64" s="3" t="s">
        <v>325</v>
      </c>
      <c r="D64" s="67">
        <v>2.0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343"/>
      <c r="C65" s="3" t="s">
        <v>326</v>
      </c>
      <c r="D65" s="67">
        <v>2.0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343"/>
      <c r="C66" s="3" t="s">
        <v>2</v>
      </c>
      <c r="D66" s="67">
        <v>2.0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343"/>
      <c r="C67" s="3" t="s">
        <v>327</v>
      </c>
      <c r="D67" s="67">
        <v>2.0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343"/>
      <c r="C68" s="3" t="s">
        <v>328</v>
      </c>
      <c r="D68" s="67">
        <v>2.0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343"/>
      <c r="C69" s="3" t="s">
        <v>329</v>
      </c>
      <c r="D69" s="67">
        <v>2.0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343"/>
      <c r="C70" s="3" t="s">
        <v>330</v>
      </c>
      <c r="D70" s="67">
        <v>2.0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343"/>
      <c r="C71" s="3" t="s">
        <v>331</v>
      </c>
      <c r="D71" s="67">
        <v>2.0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343"/>
      <c r="C72" s="3" t="s">
        <v>323</v>
      </c>
      <c r="D72" s="67">
        <v>2.0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343"/>
      <c r="C73" s="344" t="s">
        <v>1</v>
      </c>
      <c r="D73" s="67">
        <v>3.0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343"/>
      <c r="C74" s="3" t="s">
        <v>2</v>
      </c>
      <c r="D74" s="67">
        <v>3.0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343"/>
      <c r="C75" s="344" t="s">
        <v>322</v>
      </c>
      <c r="D75" s="67">
        <v>3.0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20"/>
      <c r="C76" s="5" t="s">
        <v>323</v>
      </c>
      <c r="D76" s="70">
        <v>3.0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341" t="s">
        <v>333</v>
      </c>
      <c r="C78" s="100">
        <f>counta(C79:C102)</f>
        <v>24</v>
      </c>
      <c r="D78" s="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343"/>
      <c r="C79" s="9" t="s">
        <v>324</v>
      </c>
      <c r="D79" s="131">
        <v>1.0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343"/>
      <c r="C80" s="3" t="s">
        <v>325</v>
      </c>
      <c r="D80" s="67">
        <v>1.0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343"/>
      <c r="C81" s="3" t="s">
        <v>326</v>
      </c>
      <c r="D81" s="67">
        <v>1.0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343"/>
      <c r="C82" s="3" t="s">
        <v>2</v>
      </c>
      <c r="D82" s="67">
        <v>1.0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343"/>
      <c r="C83" s="3" t="s">
        <v>327</v>
      </c>
      <c r="D83" s="67">
        <v>1.0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343"/>
      <c r="C84" s="3" t="s">
        <v>328</v>
      </c>
      <c r="D84" s="67">
        <v>1.0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343"/>
      <c r="C85" s="3" t="s">
        <v>329</v>
      </c>
      <c r="D85" s="67">
        <v>1.0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343"/>
      <c r="C86" s="3" t="s">
        <v>330</v>
      </c>
      <c r="D86" s="67">
        <v>1.0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343"/>
      <c r="C87" s="3" t="s">
        <v>331</v>
      </c>
      <c r="D87" s="67">
        <v>1.0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343"/>
      <c r="C88" s="3" t="s">
        <v>323</v>
      </c>
      <c r="D88" s="67">
        <v>1.0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343"/>
      <c r="C89" s="3" t="s">
        <v>324</v>
      </c>
      <c r="D89" s="67">
        <v>2.0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343"/>
      <c r="C90" s="3" t="s">
        <v>325</v>
      </c>
      <c r="D90" s="67">
        <v>2.0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343"/>
      <c r="C91" s="3" t="s">
        <v>326</v>
      </c>
      <c r="D91" s="67">
        <v>2.0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343"/>
      <c r="C92" s="3" t="s">
        <v>2</v>
      </c>
      <c r="D92" s="67">
        <v>2.0</v>
      </c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343"/>
      <c r="C93" s="3" t="s">
        <v>327</v>
      </c>
      <c r="D93" s="67">
        <v>2.0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343"/>
      <c r="C94" s="3" t="s">
        <v>328</v>
      </c>
      <c r="D94" s="67">
        <v>2.0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343"/>
      <c r="C95" s="3" t="s">
        <v>329</v>
      </c>
      <c r="D95" s="67">
        <v>2.0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343"/>
      <c r="C96" s="3" t="s">
        <v>330</v>
      </c>
      <c r="D96" s="67">
        <v>2.0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343"/>
      <c r="C97" s="3" t="s">
        <v>331</v>
      </c>
      <c r="D97" s="67">
        <v>2.0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343"/>
      <c r="C98" s="3" t="s">
        <v>323</v>
      </c>
      <c r="D98" s="67">
        <v>2.0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343"/>
      <c r="C99" s="344" t="s">
        <v>1</v>
      </c>
      <c r="D99" s="67">
        <v>3.0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343"/>
      <c r="C100" s="3" t="s">
        <v>2</v>
      </c>
      <c r="D100" s="67">
        <v>3.0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343"/>
      <c r="C101" s="344" t="s">
        <v>322</v>
      </c>
      <c r="D101" s="67">
        <v>3.0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20"/>
      <c r="C102" s="5" t="s">
        <v>323</v>
      </c>
      <c r="D102" s="70">
        <v>3.0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27" t="s">
        <v>334</v>
      </c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146" t="s">
        <v>335</v>
      </c>
      <c r="C106" s="29" t="s">
        <v>336</v>
      </c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146" t="s">
        <v>337</v>
      </c>
      <c r="C107" s="29" t="s">
        <v>338</v>
      </c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146" t="s">
        <v>339</v>
      </c>
      <c r="C108" s="29" t="s">
        <v>340</v>
      </c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27" t="s">
        <v>2</v>
      </c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146" t="s">
        <v>335</v>
      </c>
      <c r="C111" s="29" t="s">
        <v>341</v>
      </c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146" t="s">
        <v>337</v>
      </c>
      <c r="C112" s="29" t="s">
        <v>342</v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146" t="s">
        <v>339</v>
      </c>
      <c r="C113" s="29" t="s">
        <v>343</v>
      </c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27" t="s">
        <v>344</v>
      </c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146" t="s">
        <v>335</v>
      </c>
      <c r="C116" s="29" t="s">
        <v>345</v>
      </c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146" t="s">
        <v>337</v>
      </c>
      <c r="C117" s="29" t="s">
        <v>346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146" t="s">
        <v>339</v>
      </c>
      <c r="C118" s="29" t="s">
        <v>347</v>
      </c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27" t="s">
        <v>4</v>
      </c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146" t="s">
        <v>335</v>
      </c>
      <c r="C121" s="29" t="s">
        <v>348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146" t="s">
        <v>337</v>
      </c>
      <c r="C122" s="29" t="s">
        <v>349</v>
      </c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146" t="s">
        <v>339</v>
      </c>
      <c r="C123" s="29" t="s">
        <v>350</v>
      </c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  <row r="100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</row>
    <row r="1002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</row>
    <row r="1003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</row>
    <row r="1004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</row>
    <row r="1005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</row>
    <row r="1006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</row>
    <row r="1007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</row>
    <row r="1008">
      <c r="A1008" s="62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</row>
    <row r="1009">
      <c r="A1009" s="62"/>
      <c r="B1009" s="62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</row>
  </sheetData>
  <mergeCells count="10">
    <mergeCell ref="B52:B76"/>
    <mergeCell ref="B78:B102"/>
    <mergeCell ref="B4:B8"/>
    <mergeCell ref="C4:D4"/>
    <mergeCell ref="B10:B24"/>
    <mergeCell ref="C10:D10"/>
    <mergeCell ref="B26:B50"/>
    <mergeCell ref="C26:D26"/>
    <mergeCell ref="C52:D52"/>
    <mergeCell ref="C78:D7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8.0"/>
    <col customWidth="1" min="3" max="3" width="12.5"/>
    <col customWidth="1" min="4" max="6" width="17.13"/>
    <col customWidth="1" min="7" max="7" width="5.25"/>
    <col customWidth="1" min="8" max="8" width="14.5"/>
    <col customWidth="1" min="10" max="13" width="17.13"/>
  </cols>
  <sheetData>
    <row r="5">
      <c r="H5" s="345" t="s">
        <v>319</v>
      </c>
      <c r="I5" s="345">
        <v>1.0</v>
      </c>
      <c r="J5" s="345">
        <v>2.0</v>
      </c>
      <c r="K5" s="345">
        <v>3.0</v>
      </c>
      <c r="L5" s="345">
        <v>4.0</v>
      </c>
      <c r="M5" s="345">
        <v>5.0</v>
      </c>
    </row>
    <row r="6">
      <c r="H6" s="346" t="s">
        <v>351</v>
      </c>
      <c r="I6" s="310" t="s">
        <v>339</v>
      </c>
      <c r="J6" s="310" t="s">
        <v>352</v>
      </c>
      <c r="K6" s="310" t="s">
        <v>353</v>
      </c>
      <c r="L6" s="310" t="s">
        <v>353</v>
      </c>
      <c r="M6" s="310" t="s">
        <v>353</v>
      </c>
    </row>
    <row r="7">
      <c r="H7" s="347" t="s">
        <v>354</v>
      </c>
      <c r="I7" s="297">
        <v>22.0</v>
      </c>
      <c r="J7" s="297">
        <v>60.0</v>
      </c>
      <c r="K7" s="297">
        <v>220.0</v>
      </c>
      <c r="L7" s="297">
        <v>0.0</v>
      </c>
      <c r="M7" s="297">
        <v>0.0</v>
      </c>
    </row>
    <row r="8">
      <c r="H8" s="347" t="s">
        <v>355</v>
      </c>
      <c r="I8" s="297">
        <f>'Product Line'!C4</f>
        <v>4</v>
      </c>
      <c r="J8" s="297">
        <f>'Product Line'!C10</f>
        <v>14</v>
      </c>
      <c r="K8" s="297">
        <f>'Product Line'!C26</f>
        <v>24</v>
      </c>
      <c r="L8" s="297">
        <f t="shared" ref="L8:M8" si="1">K8</f>
        <v>24</v>
      </c>
      <c r="M8" s="297">
        <f t="shared" si="1"/>
        <v>24</v>
      </c>
    </row>
    <row r="9">
      <c r="H9" s="347" t="s">
        <v>86</v>
      </c>
      <c r="I9" s="297" t="s">
        <v>356</v>
      </c>
      <c r="J9" s="297" t="s">
        <v>357</v>
      </c>
      <c r="K9" s="297" t="s">
        <v>357</v>
      </c>
      <c r="L9" s="297" t="s">
        <v>357</v>
      </c>
      <c r="M9" s="297" t="s">
        <v>357</v>
      </c>
    </row>
    <row r="10">
      <c r="H10" s="347" t="s">
        <v>358</v>
      </c>
      <c r="I10" s="348">
        <f>'In-house (2-5yrs)'!C3</f>
        <v>0</v>
      </c>
      <c r="J10" s="348">
        <f>'In-house (2-5yrs)'!C4</f>
        <v>1</v>
      </c>
      <c r="K10" s="348">
        <f>'In-house (2-5yrs)'!C5</f>
        <v>2</v>
      </c>
      <c r="L10" s="348">
        <f>'In-house (2-5yrs)'!C6</f>
        <v>3</v>
      </c>
      <c r="M10" s="348">
        <f>'In-house (2-5yrs)'!C7</f>
        <v>3</v>
      </c>
    </row>
    <row r="11">
      <c r="H11" s="349" t="s">
        <v>359</v>
      </c>
      <c r="I11" s="350">
        <f>I10</f>
        <v>0</v>
      </c>
      <c r="J11" s="350">
        <f t="shared" ref="J11:M11" si="2">J10+I11</f>
        <v>1</v>
      </c>
      <c r="K11" s="350">
        <f t="shared" si="2"/>
        <v>3</v>
      </c>
      <c r="L11" s="350">
        <f t="shared" si="2"/>
        <v>6</v>
      </c>
      <c r="M11" s="350">
        <f t="shared" si="2"/>
        <v>9</v>
      </c>
    </row>
    <row r="27">
      <c r="A27" s="62"/>
    </row>
    <row r="28">
      <c r="A28" s="62"/>
    </row>
    <row r="29">
      <c r="A29" s="62"/>
    </row>
    <row r="30">
      <c r="A30" s="62"/>
    </row>
    <row r="31">
      <c r="A31" s="62"/>
    </row>
    <row r="32">
      <c r="A32" s="6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63C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33.5"/>
    <col customWidth="1" min="5" max="5" width="13.0"/>
    <col customWidth="1" min="7" max="7" width="14.0"/>
  </cols>
  <sheetData>
    <row r="1">
      <c r="A1" s="351"/>
      <c r="B1" s="11"/>
      <c r="C1" s="11"/>
      <c r="D1" s="11"/>
      <c r="E1" s="11"/>
      <c r="F1" s="11"/>
      <c r="G1" s="11"/>
      <c r="H1" s="35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53"/>
      <c r="B2" s="11"/>
      <c r="C2" s="11"/>
      <c r="D2" s="11"/>
      <c r="E2" s="11"/>
      <c r="F2" s="11"/>
      <c r="G2" s="354" t="s">
        <v>360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355"/>
      <c r="B3" s="356" t="s">
        <v>361</v>
      </c>
      <c r="C3" s="357">
        <v>1.0</v>
      </c>
      <c r="D3" s="357">
        <v>2.0</v>
      </c>
      <c r="E3" s="357">
        <v>3.0</v>
      </c>
      <c r="F3" s="357">
        <v>4.0</v>
      </c>
      <c r="G3" s="358">
        <v>5.0</v>
      </c>
      <c r="H3" s="359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55"/>
      <c r="B4" s="360"/>
      <c r="C4" s="361"/>
      <c r="D4" s="361"/>
      <c r="E4" s="361"/>
      <c r="F4" s="361"/>
      <c r="G4" s="362"/>
      <c r="H4" s="35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355"/>
      <c r="B5" s="363" t="s">
        <v>362</v>
      </c>
      <c r="C5" s="364"/>
      <c r="D5" s="364"/>
      <c r="E5" s="364"/>
      <c r="F5" s="364"/>
      <c r="G5" s="365"/>
      <c r="H5" s="35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55"/>
      <c r="B6" s="366" t="s">
        <v>363</v>
      </c>
      <c r="C6" s="367">
        <f>'Contract (1 yr)'!E27</f>
        <v>88.413</v>
      </c>
      <c r="D6" s="368" t="str">
        <f>'In-house (2-5yrs)'!F4+'Third Party (2-5yrs)'!R4</f>
        <v>#REF!</v>
      </c>
      <c r="E6" s="368" t="str">
        <f>'In-house (2-5yrs)'!F5+'Third Party (2-5yrs)'!R5</f>
        <v>#REF!</v>
      </c>
      <c r="F6" s="368" t="str">
        <f>'In-house (2-5yrs)'!F6+'Third Party (2-5yrs)'!R6</f>
        <v>#REF!</v>
      </c>
      <c r="G6" s="369" t="str">
        <f>'In-house (2-5yrs)'!F7+'Third Party (2-5yrs)'!R7</f>
        <v>#REF!</v>
      </c>
      <c r="H6" s="37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idden="1">
      <c r="A7" s="355"/>
      <c r="B7" s="371" t="s">
        <v>364</v>
      </c>
      <c r="C7" s="372"/>
      <c r="D7" s="373" t="str">
        <f>('In-house (2-5yrs)'!$C$20/3)/10^7</f>
        <v>#REF!</v>
      </c>
      <c r="E7" s="373" t="str">
        <f>('In-house (2-5yrs)'!$C$21/10^7)/3</f>
        <v>#REF!</v>
      </c>
      <c r="F7" s="373" t="str">
        <f>('In-house (2-5yrs)'!$C$22/10^7)/3</f>
        <v>#REF!</v>
      </c>
      <c r="G7" s="374" t="str">
        <f>'In-house (2-5yrs)'!$C$23/10^7/3</f>
        <v>#REF!</v>
      </c>
      <c r="H7" s="370"/>
      <c r="I7" s="1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idden="1">
      <c r="A8" s="355"/>
      <c r="B8" s="371" t="s">
        <v>365</v>
      </c>
      <c r="C8" s="372"/>
      <c r="D8" s="373" t="str">
        <f>('In-house (2-5yrs)'!$C$20/3)/10^7</f>
        <v>#REF!</v>
      </c>
      <c r="E8" s="373" t="str">
        <f>('In-house (2-5yrs)'!$C$21/10^7)/3</f>
        <v>#REF!</v>
      </c>
      <c r="F8" s="373" t="str">
        <f>('In-house (2-5yrs)'!$C$22/10^7)/3</f>
        <v>#REF!</v>
      </c>
      <c r="G8" s="374" t="str">
        <f>'In-house (2-5yrs)'!$C$23/10^7/3</f>
        <v>#REF!</v>
      </c>
      <c r="H8" s="370"/>
      <c r="I8" s="375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idden="1">
      <c r="A9" s="355"/>
      <c r="B9" s="371" t="s">
        <v>366</v>
      </c>
      <c r="C9" s="372"/>
      <c r="D9" s="373" t="str">
        <f>('In-house (2-5yrs)'!$C$20/3)/10^7</f>
        <v>#REF!</v>
      </c>
      <c r="E9" s="373" t="str">
        <f>('In-house (2-5yrs)'!$C$21/10^7)/3</f>
        <v>#REF!</v>
      </c>
      <c r="F9" s="373" t="str">
        <f>('In-house (2-5yrs)'!$C$22/10^7)/3</f>
        <v>#REF!</v>
      </c>
      <c r="G9" s="374" t="str">
        <f>'In-house (2-5yrs)'!$C$23/10^7/3</f>
        <v>#REF!</v>
      </c>
      <c r="H9" s="370"/>
      <c r="I9" s="376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idden="1">
      <c r="A10" s="355"/>
      <c r="B10" s="371" t="s">
        <v>367</v>
      </c>
      <c r="C10" s="372"/>
      <c r="D10" s="373">
        <f>'In-house (2-5yrs)'!F20/10^7</f>
        <v>0</v>
      </c>
      <c r="E10" s="373">
        <f>'In-house (2-5yrs)'!F21/10^7</f>
        <v>0</v>
      </c>
      <c r="F10" s="373">
        <f>'In-house (2-5yrs)'!F22/10^7</f>
        <v>0</v>
      </c>
      <c r="G10" s="374">
        <f>'In-house (2-5yrs)'!F23/10^7</f>
        <v>0</v>
      </c>
      <c r="H10" s="37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idden="1">
      <c r="A11" s="355"/>
      <c r="B11" s="371" t="s">
        <v>368</v>
      </c>
      <c r="C11" s="372"/>
      <c r="D11" s="373" t="str">
        <f>('In-house (2-5yrs)'!$D$97*'In-house (2-5yrs)'!$I$12)/10^7/5</f>
        <v>#REF!</v>
      </c>
      <c r="E11" s="373" t="str">
        <f>('In-house (2-5yrs)'!$I$21/10^7)/5</f>
        <v>#REF!</v>
      </c>
      <c r="F11" s="373" t="str">
        <f>('In-house (2-5yrs)'!$I$22/10^7)/5</f>
        <v>#REF!</v>
      </c>
      <c r="G11" s="374" t="str">
        <f>'In-house (2-5yrs)'!$I$23/10^7/5</f>
        <v>#REF!</v>
      </c>
      <c r="H11" s="37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idden="1">
      <c r="A12" s="355"/>
      <c r="B12" s="371" t="s">
        <v>369</v>
      </c>
      <c r="C12" s="372"/>
      <c r="D12" s="373" t="str">
        <f>('In-house (2-5yrs)'!$D$97*'In-house (2-5yrs)'!$I$12)/10^7/5</f>
        <v>#REF!</v>
      </c>
      <c r="E12" s="373" t="str">
        <f>('In-house (2-5yrs)'!$I$21/10^7)/5</f>
        <v>#REF!</v>
      </c>
      <c r="F12" s="373" t="str">
        <f>('In-house (2-5yrs)'!$I$22/10^7)/5</f>
        <v>#REF!</v>
      </c>
      <c r="G12" s="374" t="str">
        <f>'In-house (2-5yrs)'!$I$23/10^7/5</f>
        <v>#REF!</v>
      </c>
      <c r="H12" s="37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idden="1">
      <c r="A13" s="355"/>
      <c r="B13" s="371" t="s">
        <v>370</v>
      </c>
      <c r="C13" s="372"/>
      <c r="D13" s="373" t="str">
        <f>('In-house (2-5yrs)'!$D$97*'In-house (2-5yrs)'!$I$12)/10^7/5</f>
        <v>#REF!</v>
      </c>
      <c r="E13" s="373" t="str">
        <f>('In-house (2-5yrs)'!$I$21/10^7)/5</f>
        <v>#REF!</v>
      </c>
      <c r="F13" s="373" t="str">
        <f>('In-house (2-5yrs)'!$I$22/10^7)/5</f>
        <v>#REF!</v>
      </c>
      <c r="G13" s="374" t="str">
        <f>'In-house (2-5yrs)'!$I$23/10^7/5</f>
        <v>#REF!</v>
      </c>
      <c r="H13" s="37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idden="1">
      <c r="A14" s="355"/>
      <c r="B14" s="371" t="s">
        <v>371</v>
      </c>
      <c r="C14" s="372"/>
      <c r="D14" s="373" t="str">
        <f>('In-house (2-5yrs)'!$D$97*'In-house (2-5yrs)'!$I$12)/10^7/5</f>
        <v>#REF!</v>
      </c>
      <c r="E14" s="373" t="str">
        <f>('In-house (2-5yrs)'!$I$21/10^7)/5</f>
        <v>#REF!</v>
      </c>
      <c r="F14" s="373" t="str">
        <f>('In-house (2-5yrs)'!$I$22/10^7)/5</f>
        <v>#REF!</v>
      </c>
      <c r="G14" s="374" t="str">
        <f>'In-house (2-5yrs)'!$I$23/10^7/5</f>
        <v>#REF!</v>
      </c>
      <c r="H14" s="37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idden="1">
      <c r="A15" s="355"/>
      <c r="B15" s="371" t="s">
        <v>372</v>
      </c>
      <c r="C15" s="372"/>
      <c r="D15" s="373" t="str">
        <f>('In-house (2-5yrs)'!$D$97*'In-house (2-5yrs)'!$I$12)/10^7/5</f>
        <v>#REF!</v>
      </c>
      <c r="E15" s="373" t="str">
        <f>('In-house (2-5yrs)'!$I$21/10^7)/5</f>
        <v>#REF!</v>
      </c>
      <c r="F15" s="373" t="str">
        <f>('In-house (2-5yrs)'!$I$22/10^7)/5</f>
        <v>#REF!</v>
      </c>
      <c r="G15" s="374" t="str">
        <f>'In-house (2-5yrs)'!$I$23/10^7/5</f>
        <v>#REF!</v>
      </c>
      <c r="H15" s="37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idden="1">
      <c r="A16" s="355"/>
      <c r="B16" s="371" t="s">
        <v>373</v>
      </c>
      <c r="C16" s="372"/>
      <c r="D16" s="373">
        <f>('In-house (2-5yrs)'!L12*'In-house (2-5yrs)'!D100)/10^7</f>
        <v>0</v>
      </c>
      <c r="E16" s="373">
        <f>'In-house (2-5yrs)'!L21/10^7</f>
        <v>0</v>
      </c>
      <c r="F16" s="373">
        <f>'In-house (2-5yrs)'!L22/10^7</f>
        <v>0</v>
      </c>
      <c r="G16" s="374">
        <f>'In-house (2-5yrs)'!L23/10^7</f>
        <v>0</v>
      </c>
      <c r="H16" s="37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idden="1">
      <c r="A17" s="355"/>
      <c r="B17" s="371" t="s">
        <v>374</v>
      </c>
      <c r="C17" s="372"/>
      <c r="D17" s="372"/>
      <c r="E17" s="373">
        <f>('In-house (2-5yrs)'!$D$21/10^7)/3</f>
        <v>0</v>
      </c>
      <c r="F17" s="373">
        <f>'In-house (2-5yrs)'!$D$22/10^7/3</f>
        <v>0</v>
      </c>
      <c r="G17" s="374">
        <f>'In-house (2-5yrs)'!$D$23/10^7/3</f>
        <v>0</v>
      </c>
      <c r="H17" s="37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idden="1">
      <c r="A18" s="355"/>
      <c r="B18" s="371" t="s">
        <v>375</v>
      </c>
      <c r="C18" s="372"/>
      <c r="D18" s="372"/>
      <c r="E18" s="373">
        <f>('In-house (2-5yrs)'!$D$21/10^7)/3</f>
        <v>0</v>
      </c>
      <c r="F18" s="373">
        <f>'In-house (2-5yrs)'!$D$22/10^7/3</f>
        <v>0</v>
      </c>
      <c r="G18" s="374">
        <f>'In-house (2-5yrs)'!$D$23/10^7/3</f>
        <v>0</v>
      </c>
      <c r="H18" s="37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idden="1">
      <c r="A19" s="355"/>
      <c r="B19" s="371" t="s">
        <v>376</v>
      </c>
      <c r="C19" s="372"/>
      <c r="D19" s="372"/>
      <c r="E19" s="373">
        <f>('In-house (2-5yrs)'!$D$21/10^7)/3</f>
        <v>0</v>
      </c>
      <c r="F19" s="373">
        <f>'In-house (2-5yrs)'!$D$22/10^7/3</f>
        <v>0</v>
      </c>
      <c r="G19" s="374">
        <f>'In-house (2-5yrs)'!$D$23/10^7/3</f>
        <v>0</v>
      </c>
      <c r="H19" s="37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idden="1">
      <c r="A20" s="355"/>
      <c r="B20" s="371" t="s">
        <v>377</v>
      </c>
      <c r="C20" s="372"/>
      <c r="D20" s="372"/>
      <c r="E20" s="373">
        <f>'In-house (2-5yrs)'!G21/10^7</f>
        <v>0</v>
      </c>
      <c r="F20" s="373">
        <f>'In-house (2-5yrs)'!G22/10^7</f>
        <v>0</v>
      </c>
      <c r="G20" s="374">
        <f>'In-house (2-5yrs)'!G23/10^7</f>
        <v>0</v>
      </c>
      <c r="H20" s="37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idden="1">
      <c r="A21" s="355"/>
      <c r="B21" s="371" t="s">
        <v>378</v>
      </c>
      <c r="C21" s="372"/>
      <c r="D21" s="372"/>
      <c r="E21" s="373">
        <f>('In-house (2-5yrs)'!$J$21/10^7)/5</f>
        <v>0</v>
      </c>
      <c r="F21" s="373">
        <f>'In-house (2-5yrs)'!$J$22/10^7/5</f>
        <v>0</v>
      </c>
      <c r="G21" s="374">
        <f>'In-house (2-5yrs)'!$J$23/10^7/5</f>
        <v>0</v>
      </c>
      <c r="H21" s="37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idden="1">
      <c r="A22" s="355"/>
      <c r="B22" s="371" t="s">
        <v>379</v>
      </c>
      <c r="C22" s="372"/>
      <c r="D22" s="372"/>
      <c r="E22" s="373">
        <f>('In-house (2-5yrs)'!$J$21/10^7)/5</f>
        <v>0</v>
      </c>
      <c r="F22" s="373">
        <f>'In-house (2-5yrs)'!$J$22/10^7/5</f>
        <v>0</v>
      </c>
      <c r="G22" s="374">
        <f>'In-house (2-5yrs)'!$J$23/10^7/5</f>
        <v>0</v>
      </c>
      <c r="H22" s="370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idden="1">
      <c r="A23" s="355"/>
      <c r="B23" s="371" t="s">
        <v>380</v>
      </c>
      <c r="C23" s="372"/>
      <c r="D23" s="372"/>
      <c r="E23" s="373">
        <f>('In-house (2-5yrs)'!$J$21/10^7)/5</f>
        <v>0</v>
      </c>
      <c r="F23" s="373">
        <f>'In-house (2-5yrs)'!$J$22/10^7/5</f>
        <v>0</v>
      </c>
      <c r="G23" s="374">
        <f>'In-house (2-5yrs)'!$J$23/10^7/5</f>
        <v>0</v>
      </c>
      <c r="H23" s="37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idden="1">
      <c r="A24" s="355"/>
      <c r="B24" s="371" t="s">
        <v>381</v>
      </c>
      <c r="C24" s="372"/>
      <c r="D24" s="372"/>
      <c r="E24" s="373">
        <f>('In-house (2-5yrs)'!$J$21/10^7)/5</f>
        <v>0</v>
      </c>
      <c r="F24" s="373">
        <f>'In-house (2-5yrs)'!$J$22/10^7/5</f>
        <v>0</v>
      </c>
      <c r="G24" s="374">
        <f>'In-house (2-5yrs)'!$J$23/10^7/5</f>
        <v>0</v>
      </c>
      <c r="H24" s="37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idden="1">
      <c r="A25" s="355"/>
      <c r="B25" s="371" t="s">
        <v>382</v>
      </c>
      <c r="C25" s="372"/>
      <c r="D25" s="372"/>
      <c r="E25" s="373">
        <f>('In-house (2-5yrs)'!$J$21/10^7)/5</f>
        <v>0</v>
      </c>
      <c r="F25" s="373">
        <f>'In-house (2-5yrs)'!$J$22/10^7/5</f>
        <v>0</v>
      </c>
      <c r="G25" s="374">
        <f>'In-house (2-5yrs)'!$J$23/10^7/5</f>
        <v>0</v>
      </c>
      <c r="H25" s="37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idden="1">
      <c r="A26" s="355"/>
      <c r="B26" s="371" t="s">
        <v>383</v>
      </c>
      <c r="C26" s="372"/>
      <c r="D26" s="372"/>
      <c r="E26" s="373">
        <f>'In-house (2-5yrs)'!M21/10^7</f>
        <v>0</v>
      </c>
      <c r="F26" s="373">
        <f>'In-house (2-5yrs)'!M22/10^7</f>
        <v>0</v>
      </c>
      <c r="G26" s="374">
        <f>'In-house (2-5yrs)'!M23/10^7</f>
        <v>0</v>
      </c>
      <c r="H26" s="370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idden="1">
      <c r="A27" s="355"/>
      <c r="B27" s="371" t="s">
        <v>384</v>
      </c>
      <c r="C27" s="373">
        <f>'Contract (1 yr)'!E25</f>
        <v>21.84</v>
      </c>
      <c r="D27" s="373">
        <f>('In-house (2-5yrs)'!E12*'In-house (2-5yrs)'!D93)/10^7</f>
        <v>0</v>
      </c>
      <c r="E27" s="373">
        <f>'In-house (2-5yrs)'!E21/10^7</f>
        <v>0</v>
      </c>
      <c r="F27" s="373">
        <f>'In-house (2-5yrs)'!E22/10^7</f>
        <v>0</v>
      </c>
      <c r="G27" s="374">
        <f>'In-house (2-5yrs)'!E23/10^7</f>
        <v>0</v>
      </c>
      <c r="H27" s="37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idden="1">
      <c r="A28" s="355"/>
      <c r="B28" s="371" t="s">
        <v>385</v>
      </c>
      <c r="C28" s="373">
        <f>'Contract (1 yr)'!E26</f>
        <v>22.308</v>
      </c>
      <c r="D28" s="373">
        <f>('In-house (2-5yrs)'!D96*'In-house (2-5yrs)'!H12)/10^7</f>
        <v>0</v>
      </c>
      <c r="E28" s="373">
        <f>'In-house (2-5yrs)'!H21/10^7</f>
        <v>0</v>
      </c>
      <c r="F28" s="373">
        <f>'In-house (2-5yrs)'!H22/10^7</f>
        <v>0</v>
      </c>
      <c r="G28" s="374">
        <f>'In-house (2-5yrs)'!H23/10^7</f>
        <v>0</v>
      </c>
      <c r="H28" s="370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idden="1">
      <c r="A29" s="355"/>
      <c r="B29" s="371" t="s">
        <v>386</v>
      </c>
      <c r="C29" s="373">
        <f>'Contract (1 yr)'!E23</f>
        <v>23.595</v>
      </c>
      <c r="D29" s="373">
        <f>('In-house (2-5yrs)'!K12*'In-house (2-5yrs)'!D99)/10^7</f>
        <v>0</v>
      </c>
      <c r="E29" s="373">
        <f>'In-house (2-5yrs)'!K21/10^7</f>
        <v>0</v>
      </c>
      <c r="F29" s="373">
        <f>'In-house (2-5yrs)'!K22/10^7</f>
        <v>0</v>
      </c>
      <c r="G29" s="374">
        <f>'In-house (2-5yrs)'!K23/10^7</f>
        <v>0</v>
      </c>
      <c r="H29" s="37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idden="1">
      <c r="A30" s="355"/>
      <c r="B30" s="371" t="s">
        <v>387</v>
      </c>
      <c r="C30" s="373">
        <f>'Contract (1 yr)'!E24</f>
        <v>20.67</v>
      </c>
      <c r="D30" s="373">
        <f>('In-house (2-5yrs)'!D102*'In-house (2-5yrs)'!N12)/10^7</f>
        <v>0</v>
      </c>
      <c r="E30" s="373">
        <f>'In-house (2-5yrs)'!N21/10^7</f>
        <v>0</v>
      </c>
      <c r="F30" s="373">
        <f>'In-house (2-5yrs)'!N22/10^7</f>
        <v>0</v>
      </c>
      <c r="G30" s="374">
        <f>'In-house (2-5yrs)'!N23/10^7</f>
        <v>0</v>
      </c>
      <c r="H30" s="370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idden="1">
      <c r="A31" s="355"/>
      <c r="B31" s="371" t="s">
        <v>356</v>
      </c>
      <c r="C31" s="373"/>
      <c r="D31" s="373" t="str">
        <f>'Third Party (2-5yrs)'!R4</f>
        <v>#REF!</v>
      </c>
      <c r="E31" s="373" t="str">
        <f>'Third Party (2-5yrs)'!R5</f>
        <v>#REF!</v>
      </c>
      <c r="F31" s="373" t="str">
        <f>'Third Party (2-5yrs)'!R6</f>
        <v>#REF!</v>
      </c>
      <c r="G31" s="374" t="str">
        <f>'Third Party (2-5yrs)'!R7</f>
        <v>#REF!</v>
      </c>
      <c r="H31" s="37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355"/>
      <c r="B32" s="377" t="s">
        <v>388</v>
      </c>
      <c r="C32" s="378">
        <f>'Project Financing'!U14</f>
        <v>0</v>
      </c>
      <c r="D32" s="378" t="str">
        <f>'Project Financing'!U15</f>
        <v>#REF!</v>
      </c>
      <c r="E32" s="368" t="str">
        <f>'Project Financing'!U16</f>
        <v>#REF!</v>
      </c>
      <c r="F32" s="368" t="str">
        <f>'Project Financing'!U17</f>
        <v>#REF!</v>
      </c>
      <c r="G32" s="369" t="str">
        <f>'Project Financing'!U18</f>
        <v>#REF!</v>
      </c>
      <c r="H32" s="370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355"/>
      <c r="B33" s="379" t="s">
        <v>389</v>
      </c>
      <c r="C33" s="380">
        <f t="shared" ref="C33:G33" si="1">C6+C32</f>
        <v>88.413</v>
      </c>
      <c r="D33" s="380" t="str">
        <f t="shared" si="1"/>
        <v>#REF!</v>
      </c>
      <c r="E33" s="380" t="str">
        <f t="shared" si="1"/>
        <v>#REF!</v>
      </c>
      <c r="F33" s="380" t="str">
        <f t="shared" si="1"/>
        <v>#REF!</v>
      </c>
      <c r="G33" s="381" t="str">
        <f t="shared" si="1"/>
        <v>#REF!</v>
      </c>
      <c r="H33" s="359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355"/>
      <c r="B34" s="382" t="s">
        <v>390</v>
      </c>
      <c r="C34" s="383"/>
      <c r="D34" s="384" t="str">
        <f t="shared" ref="D34:G34" si="2">(D33-C33)/C33</f>
        <v>#REF!</v>
      </c>
      <c r="E34" s="384" t="str">
        <f t="shared" si="2"/>
        <v>#REF!</v>
      </c>
      <c r="F34" s="384" t="str">
        <f t="shared" si="2"/>
        <v>#REF!</v>
      </c>
      <c r="G34" s="385" t="str">
        <f t="shared" si="2"/>
        <v>#REF!</v>
      </c>
      <c r="H34" s="35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55"/>
      <c r="B35" s="386"/>
      <c r="C35" s="387"/>
      <c r="D35" s="387"/>
      <c r="E35" s="388"/>
      <c r="F35" s="388"/>
      <c r="G35" s="389"/>
      <c r="H35" s="359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55"/>
      <c r="B36" s="379" t="s">
        <v>391</v>
      </c>
      <c r="C36" s="368">
        <f>'Contract (1 yr)'!F27</f>
        <v>50.310663</v>
      </c>
      <c r="D36" s="368">
        <f>'In-house (2-5yrs)'!G4</f>
        <v>0</v>
      </c>
      <c r="E36" s="368">
        <f>'In-house (2-5yrs)'!G5</f>
        <v>0</v>
      </c>
      <c r="F36" s="368">
        <f>'In-house (2-5yrs)'!G6</f>
        <v>0</v>
      </c>
      <c r="G36" s="369">
        <f>'In-house (2-5yrs)'!G7</f>
        <v>0</v>
      </c>
      <c r="H36" s="370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55"/>
      <c r="B37" s="382" t="s">
        <v>392</v>
      </c>
      <c r="C37" s="390">
        <f t="shared" ref="C37:G37" si="3">C36/C33</f>
        <v>0.5690414645</v>
      </c>
      <c r="D37" s="384" t="str">
        <f t="shared" si="3"/>
        <v>#REF!</v>
      </c>
      <c r="E37" s="384" t="str">
        <f t="shared" si="3"/>
        <v>#REF!</v>
      </c>
      <c r="F37" s="384" t="str">
        <f t="shared" si="3"/>
        <v>#REF!</v>
      </c>
      <c r="G37" s="385" t="str">
        <f t="shared" si="3"/>
        <v>#REF!</v>
      </c>
      <c r="H37" s="35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355"/>
      <c r="B38" s="386"/>
      <c r="C38" s="391"/>
      <c r="D38" s="391"/>
      <c r="E38" s="391"/>
      <c r="F38" s="391"/>
      <c r="G38" s="392"/>
      <c r="H38" s="359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355"/>
      <c r="B39" s="363" t="s">
        <v>393</v>
      </c>
      <c r="C39" s="393"/>
      <c r="D39" s="393"/>
      <c r="E39" s="393"/>
      <c r="F39" s="393"/>
      <c r="G39" s="392"/>
      <c r="H39" s="359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355"/>
      <c r="B40" s="55" t="s">
        <v>394</v>
      </c>
      <c r="C40" s="394">
        <f>sum('Indirect Expenses'!C56:E56)</f>
        <v>6.18891</v>
      </c>
      <c r="D40" s="394" t="str">
        <f>sum('Indirect Expenses'!F56:H56)</f>
        <v>#REF!</v>
      </c>
      <c r="E40" s="394" t="str">
        <f>sum('Indirect Expenses'!I56:K56)</f>
        <v>#REF!</v>
      </c>
      <c r="F40" s="394" t="str">
        <f>sum('Indirect Expenses'!L56:N56)</f>
        <v>#REF!</v>
      </c>
      <c r="G40" s="395" t="str">
        <f>sum('Indirect Expenses'!O56:Q56)</f>
        <v>#REF!</v>
      </c>
      <c r="H40" s="396" t="s">
        <v>395</v>
      </c>
      <c r="I40" s="397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idden="1">
      <c r="A41" s="355"/>
      <c r="B41" s="398" t="s">
        <v>396</v>
      </c>
      <c r="C41" s="372">
        <f>'Indirect Expenses'!C56</f>
        <v>0</v>
      </c>
      <c r="D41" s="373" t="str">
        <f>'Indirect Expenses'!F56</f>
        <v>#REF!</v>
      </c>
      <c r="E41" s="373" t="str">
        <f>'Indirect Expenses'!I56</f>
        <v>#REF!</v>
      </c>
      <c r="F41" s="373" t="str">
        <f>'Indirect Expenses'!L56</f>
        <v>#REF!</v>
      </c>
      <c r="G41" s="374" t="str">
        <f>'Indirect Expenses'!O56</f>
        <v>#REF!</v>
      </c>
      <c r="H41" s="396"/>
      <c r="I41" s="397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idden="1">
      <c r="A42" s="355"/>
      <c r="B42" s="398" t="s">
        <v>397</v>
      </c>
      <c r="C42" s="372">
        <f>'Indirect Expenses'!D56</f>
        <v>0</v>
      </c>
      <c r="D42" s="373">
        <f>'Indirect Expenses'!G56</f>
        <v>0</v>
      </c>
      <c r="E42" s="373">
        <f>'Indirect Expenses'!J56</f>
        <v>0</v>
      </c>
      <c r="F42" s="373">
        <f>'Indirect Expenses'!M56</f>
        <v>0</v>
      </c>
      <c r="G42" s="374">
        <f>'Indirect Expenses'!P56</f>
        <v>0</v>
      </c>
      <c r="H42" s="396"/>
      <c r="I42" s="397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idden="1">
      <c r="A43" s="355"/>
      <c r="B43" s="398" t="s">
        <v>398</v>
      </c>
      <c r="C43" s="372">
        <f>'Indirect Expenses'!E56</f>
        <v>6.18891</v>
      </c>
      <c r="D43" s="373">
        <f>'Indirect Expenses'!H56</f>
        <v>0</v>
      </c>
      <c r="E43" s="373">
        <f>'Indirect Expenses'!K56</f>
        <v>0</v>
      </c>
      <c r="F43" s="373">
        <f>'Indirect Expenses'!N56</f>
        <v>0</v>
      </c>
      <c r="G43" s="374">
        <f>'Indirect Expenses'!Q56</f>
        <v>0</v>
      </c>
      <c r="H43" s="396"/>
      <c r="I43" s="397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355"/>
      <c r="B44" s="55" t="s">
        <v>399</v>
      </c>
      <c r="C44" s="394">
        <f>sum('Indirect Expenses'!C57:E57)</f>
        <v>1.76826</v>
      </c>
      <c r="D44" s="394" t="str">
        <f>sum('Indirect Expenses'!F57:H57)</f>
        <v>#REF!</v>
      </c>
      <c r="E44" s="394" t="str">
        <f>sum('Indirect Expenses'!I57:K57)</f>
        <v>#REF!</v>
      </c>
      <c r="F44" s="394" t="str">
        <f>sum('Indirect Expenses'!L57:N57)</f>
        <v>#REF!</v>
      </c>
      <c r="G44" s="395" t="str">
        <f>sum('Indirect Expenses'!O57:Q57)</f>
        <v>#REF!</v>
      </c>
      <c r="H44" s="396" t="s">
        <v>400</v>
      </c>
      <c r="I44" s="399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idden="1">
      <c r="A45" s="355"/>
      <c r="B45" s="398" t="s">
        <v>396</v>
      </c>
      <c r="C45" s="372">
        <f>'Indirect Expenses'!C57</f>
        <v>0</v>
      </c>
      <c r="D45" s="373" t="str">
        <f>'Indirect Expenses'!F57</f>
        <v>#REF!</v>
      </c>
      <c r="E45" s="373" t="str">
        <f>'Indirect Expenses'!I57</f>
        <v>#REF!</v>
      </c>
      <c r="F45" s="373" t="str">
        <f>'Indirect Expenses'!L57</f>
        <v>#REF!</v>
      </c>
      <c r="G45" s="374" t="str">
        <f>'Indirect Expenses'!O57</f>
        <v>#REF!</v>
      </c>
      <c r="H45" s="396"/>
      <c r="I45" s="399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idden="1">
      <c r="A46" s="355"/>
      <c r="B46" s="398" t="s">
        <v>397</v>
      </c>
      <c r="C46" s="372">
        <f>'Indirect Expenses'!D57</f>
        <v>0</v>
      </c>
      <c r="D46" s="373">
        <f>'Indirect Expenses'!G57</f>
        <v>0</v>
      </c>
      <c r="E46" s="373">
        <f>'Indirect Expenses'!J57</f>
        <v>0</v>
      </c>
      <c r="F46" s="373">
        <f>'Indirect Expenses'!M57</f>
        <v>0</v>
      </c>
      <c r="G46" s="374">
        <f>'Indirect Expenses'!P57</f>
        <v>0</v>
      </c>
      <c r="H46" s="396"/>
      <c r="I46" s="399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idden="1">
      <c r="A47" s="355"/>
      <c r="B47" s="398" t="s">
        <v>398</v>
      </c>
      <c r="C47" s="372">
        <f>'Indirect Expenses'!E57</f>
        <v>1.76826</v>
      </c>
      <c r="D47" s="373">
        <f>'Indirect Expenses'!H57</f>
        <v>0</v>
      </c>
      <c r="E47" s="373">
        <f>'Indirect Expenses'!K57</f>
        <v>0</v>
      </c>
      <c r="F47" s="373">
        <f>'Indirect Expenses'!N57</f>
        <v>0</v>
      </c>
      <c r="G47" s="374">
        <f>'Indirect Expenses'!Q57</f>
        <v>0</v>
      </c>
      <c r="H47" s="396"/>
      <c r="I47" s="399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355"/>
      <c r="B48" s="55" t="s">
        <v>401</v>
      </c>
      <c r="C48" s="394">
        <f>sum('Indirect Expenses'!C58:E58)</f>
        <v>3.159</v>
      </c>
      <c r="D48" s="394">
        <f>sum('Indirect Expenses'!F58:H58)</f>
        <v>23.55461486</v>
      </c>
      <c r="E48" s="394">
        <f>sum('Indirect Expenses'!I58:K58)</f>
        <v>74.99618743</v>
      </c>
      <c r="F48" s="394">
        <f>sum('Indirect Expenses'!L58:N58)</f>
        <v>138.8818286</v>
      </c>
      <c r="G48" s="395">
        <f>sum('Indirect Expenses'!O58:Q58)</f>
        <v>240.6556526</v>
      </c>
      <c r="H48" s="396" t="s">
        <v>402</v>
      </c>
      <c r="I48" s="399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idden="1">
      <c r="A49" s="355"/>
      <c r="B49" s="398" t="s">
        <v>396</v>
      </c>
      <c r="C49" s="372">
        <f>'Indirect Expenses'!C58</f>
        <v>0</v>
      </c>
      <c r="D49" s="373">
        <f>'Indirect Expenses'!F58</f>
        <v>1.070866286</v>
      </c>
      <c r="E49" s="373">
        <f>'Indirect Expenses'!I58</f>
        <v>3.212598857</v>
      </c>
      <c r="F49" s="373">
        <f>'Indirect Expenses'!L58</f>
        <v>5.949257143</v>
      </c>
      <c r="G49" s="374">
        <f>'Indirect Expenses'!O58</f>
        <v>17.28084114</v>
      </c>
      <c r="H49" s="396"/>
      <c r="I49" s="399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idden="1">
      <c r="A50" s="355"/>
      <c r="B50" s="398" t="s">
        <v>397</v>
      </c>
      <c r="C50" s="372">
        <f>'Indirect Expenses'!D58</f>
        <v>0</v>
      </c>
      <c r="D50" s="373">
        <f>'Indirect Expenses'!G58</f>
        <v>0</v>
      </c>
      <c r="E50" s="373">
        <f>'Indirect Expenses'!J58</f>
        <v>4.332342857</v>
      </c>
      <c r="F50" s="373">
        <f>'Indirect Expenses'!M58</f>
        <v>8.022857143</v>
      </c>
      <c r="G50" s="374">
        <f>'Indirect Expenses'!P58</f>
        <v>20.51565714</v>
      </c>
      <c r="H50" s="396"/>
      <c r="I50" s="399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idden="1">
      <c r="A51" s="355"/>
      <c r="B51" s="398" t="s">
        <v>398</v>
      </c>
      <c r="C51" s="372">
        <f>'Indirect Expenses'!E58</f>
        <v>3.159</v>
      </c>
      <c r="D51" s="373">
        <f>'Indirect Expenses'!H58</f>
        <v>22.48374857</v>
      </c>
      <c r="E51" s="373">
        <f>'Indirect Expenses'!K58</f>
        <v>67.45124571</v>
      </c>
      <c r="F51" s="373">
        <f>'Indirect Expenses'!N58</f>
        <v>124.9097143</v>
      </c>
      <c r="G51" s="374">
        <f>'Indirect Expenses'!Q58</f>
        <v>202.8591543</v>
      </c>
      <c r="H51" s="396"/>
      <c r="I51" s="399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355"/>
      <c r="B52" s="55" t="s">
        <v>403</v>
      </c>
      <c r="C52" s="394">
        <f>sum('Indirect Expenses'!C59:E59)</f>
        <v>3.53652</v>
      </c>
      <c r="D52" s="394" t="str">
        <f>sum('Indirect Expenses'!F59:H59)</f>
        <v>#REF!</v>
      </c>
      <c r="E52" s="394" t="str">
        <f>sum('Indirect Expenses'!I59:K59)</f>
        <v>#REF!</v>
      </c>
      <c r="F52" s="394" t="str">
        <f>sum('Indirect Expenses'!L59:N59)</f>
        <v>#REF!</v>
      </c>
      <c r="G52" s="395" t="str">
        <f>sum('Indirect Expenses'!O59:Q59)</f>
        <v>#REF!</v>
      </c>
      <c r="H52" s="396" t="s">
        <v>404</v>
      </c>
      <c r="I52" s="399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idden="1">
      <c r="A53" s="355"/>
      <c r="B53" s="398" t="s">
        <v>396</v>
      </c>
      <c r="C53" s="372">
        <f>'Indirect Expenses'!C59</f>
        <v>0</v>
      </c>
      <c r="D53" s="373" t="str">
        <f>'Indirect Expenses'!F59</f>
        <v>#REF!</v>
      </c>
      <c r="E53" s="373" t="str">
        <f>'Indirect Expenses'!I59</f>
        <v>#REF!</v>
      </c>
      <c r="F53" s="373" t="str">
        <f>'Indirect Expenses'!L59</f>
        <v>#REF!</v>
      </c>
      <c r="G53" s="374" t="str">
        <f>'Indirect Expenses'!O59</f>
        <v>#REF!</v>
      </c>
      <c r="H53" s="396"/>
      <c r="I53" s="399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idden="1">
      <c r="A54" s="355"/>
      <c r="B54" s="398" t="s">
        <v>397</v>
      </c>
      <c r="C54" s="372">
        <f>'Indirect Expenses'!D59</f>
        <v>0</v>
      </c>
      <c r="D54" s="373">
        <f>'Indirect Expenses'!G59</f>
        <v>0</v>
      </c>
      <c r="E54" s="373">
        <f>'Indirect Expenses'!J59</f>
        <v>0</v>
      </c>
      <c r="F54" s="373">
        <f>'Indirect Expenses'!M59</f>
        <v>0</v>
      </c>
      <c r="G54" s="374">
        <f>'Indirect Expenses'!P59</f>
        <v>0</v>
      </c>
      <c r="H54" s="396"/>
      <c r="I54" s="399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idden="1">
      <c r="A55" s="355"/>
      <c r="B55" s="398" t="s">
        <v>398</v>
      </c>
      <c r="C55" s="372">
        <f>'Indirect Expenses'!E59</f>
        <v>3.53652</v>
      </c>
      <c r="D55" s="373">
        <f>'Indirect Expenses'!H59</f>
        <v>0</v>
      </c>
      <c r="E55" s="373">
        <f>'Indirect Expenses'!K59</f>
        <v>0</v>
      </c>
      <c r="F55" s="373">
        <f>'Indirect Expenses'!N59</f>
        <v>0</v>
      </c>
      <c r="G55" s="374">
        <f>'Indirect Expenses'!Q59</f>
        <v>0</v>
      </c>
      <c r="H55" s="396"/>
      <c r="I55" s="399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355"/>
      <c r="B56" s="55" t="s">
        <v>405</v>
      </c>
      <c r="C56" s="394">
        <f>sum('Indirect Expenses'!C60:E60)</f>
        <v>2.65239</v>
      </c>
      <c r="D56" s="394" t="str">
        <f>sum('Indirect Expenses'!F60:H60)</f>
        <v>#REF!</v>
      </c>
      <c r="E56" s="394" t="str">
        <f>sum('Indirect Expenses'!I60:K60)</f>
        <v>#REF!</v>
      </c>
      <c r="F56" s="394" t="str">
        <f>sum('Indirect Expenses'!L60:N60)</f>
        <v>#REF!</v>
      </c>
      <c r="G56" s="395" t="str">
        <f>sum('Indirect Expenses'!O60:Q60)</f>
        <v>#REF!</v>
      </c>
      <c r="H56" s="396" t="s">
        <v>406</v>
      </c>
      <c r="I56" s="399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idden="1">
      <c r="A57" s="355"/>
      <c r="B57" s="398" t="s">
        <v>396</v>
      </c>
      <c r="C57" s="372">
        <f>'Indirect Expenses'!C60</f>
        <v>0</v>
      </c>
      <c r="D57" s="373" t="str">
        <f>'Indirect Expenses'!F60</f>
        <v>#REF!</v>
      </c>
      <c r="E57" s="373" t="str">
        <f>'Indirect Expenses'!I60</f>
        <v>#REF!</v>
      </c>
      <c r="F57" s="373" t="str">
        <f>'Indirect Expenses'!L60</f>
        <v>#REF!</v>
      </c>
      <c r="G57" s="374" t="str">
        <f>'Indirect Expenses'!O60</f>
        <v>#REF!</v>
      </c>
      <c r="H57" s="396"/>
      <c r="I57" s="399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idden="1">
      <c r="A58" s="355"/>
      <c r="B58" s="398" t="s">
        <v>397</v>
      </c>
      <c r="C58" s="372">
        <f>'Indirect Expenses'!D60</f>
        <v>0</v>
      </c>
      <c r="D58" s="373">
        <f>'Indirect Expenses'!G60</f>
        <v>0</v>
      </c>
      <c r="E58" s="373">
        <f>'Indirect Expenses'!J60</f>
        <v>0</v>
      </c>
      <c r="F58" s="373">
        <f>'Indirect Expenses'!M60</f>
        <v>0</v>
      </c>
      <c r="G58" s="374">
        <f>'Indirect Expenses'!P60</f>
        <v>0</v>
      </c>
      <c r="H58" s="396"/>
      <c r="I58" s="399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idden="1">
      <c r="A59" s="355"/>
      <c r="B59" s="398" t="s">
        <v>398</v>
      </c>
      <c r="C59" s="372">
        <f>'Indirect Expenses'!E60</f>
        <v>2.65239</v>
      </c>
      <c r="D59" s="373">
        <f>'Indirect Expenses'!H60</f>
        <v>0</v>
      </c>
      <c r="E59" s="373">
        <f>'Indirect Expenses'!K60</f>
        <v>0</v>
      </c>
      <c r="F59" s="373">
        <f>'Indirect Expenses'!N60</f>
        <v>0</v>
      </c>
      <c r="G59" s="374">
        <f>'Indirect Expenses'!Q60</f>
        <v>0</v>
      </c>
      <c r="H59" s="396"/>
      <c r="I59" s="399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355"/>
      <c r="B60" s="400" t="s">
        <v>407</v>
      </c>
      <c r="C60" s="394">
        <f>sum('Indirect Expenses'!C61:E61)</f>
        <v>5.30478</v>
      </c>
      <c r="D60" s="394" t="str">
        <f>sum('Indirect Expenses'!F61:H61)</f>
        <v>#REF!</v>
      </c>
      <c r="E60" s="394" t="str">
        <f>sum('Indirect Expenses'!I61:K61)</f>
        <v>#REF!</v>
      </c>
      <c r="F60" s="394" t="str">
        <f>sum('Indirect Expenses'!L61:N61)</f>
        <v>#REF!</v>
      </c>
      <c r="G60" s="395" t="str">
        <f>sum('Indirect Expenses'!O61:Q61)</f>
        <v>#REF!</v>
      </c>
      <c r="H60" s="396" t="s">
        <v>408</v>
      </c>
      <c r="I60" s="399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idden="1">
      <c r="A61" s="355"/>
      <c r="B61" s="398" t="s">
        <v>396</v>
      </c>
      <c r="C61" s="372">
        <f>'Indirect Expenses'!C61</f>
        <v>0</v>
      </c>
      <c r="D61" s="373" t="str">
        <f>'Indirect Expenses'!F61</f>
        <v>#REF!</v>
      </c>
      <c r="E61" s="373" t="str">
        <f>'Indirect Expenses'!I61</f>
        <v>#REF!</v>
      </c>
      <c r="F61" s="373" t="str">
        <f>'Indirect Expenses'!L61</f>
        <v>#REF!</v>
      </c>
      <c r="G61" s="374" t="str">
        <f>'Indirect Expenses'!O61</f>
        <v>#REF!</v>
      </c>
      <c r="H61" s="396"/>
      <c r="I61" s="397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idden="1">
      <c r="A62" s="355"/>
      <c r="B62" s="398" t="s">
        <v>397</v>
      </c>
      <c r="C62" s="372">
        <f>'Indirect Expenses'!D61</f>
        <v>0</v>
      </c>
      <c r="D62" s="373">
        <f>'Indirect Expenses'!G61</f>
        <v>0</v>
      </c>
      <c r="E62" s="373">
        <f>'Indirect Expenses'!J61</f>
        <v>0</v>
      </c>
      <c r="F62" s="373">
        <f>'Indirect Expenses'!M61</f>
        <v>0</v>
      </c>
      <c r="G62" s="374">
        <f>'Indirect Expenses'!P61</f>
        <v>0</v>
      </c>
      <c r="H62" s="396"/>
      <c r="I62" s="397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idden="1">
      <c r="A63" s="355"/>
      <c r="B63" s="398" t="s">
        <v>398</v>
      </c>
      <c r="C63" s="372">
        <f>'Indirect Expenses'!E61</f>
        <v>5.30478</v>
      </c>
      <c r="D63" s="373">
        <f>'Indirect Expenses'!H61</f>
        <v>0</v>
      </c>
      <c r="E63" s="373">
        <f>'Indirect Expenses'!K61</f>
        <v>0</v>
      </c>
      <c r="F63" s="373">
        <f>'Indirect Expenses'!N61</f>
        <v>0</v>
      </c>
      <c r="G63" s="374">
        <f>'Indirect Expenses'!Q61</f>
        <v>0</v>
      </c>
      <c r="H63" s="396"/>
      <c r="I63" s="397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355"/>
      <c r="B64" s="401" t="s">
        <v>409</v>
      </c>
      <c r="C64" s="394">
        <f t="shared" ref="C64:G64" si="4">sum(C40:C60)*5%</f>
        <v>1.995747</v>
      </c>
      <c r="D64" s="394" t="str">
        <f t="shared" si="4"/>
        <v>#REF!</v>
      </c>
      <c r="E64" s="394" t="str">
        <f t="shared" si="4"/>
        <v>#REF!</v>
      </c>
      <c r="F64" s="394" t="str">
        <f t="shared" si="4"/>
        <v>#REF!</v>
      </c>
      <c r="G64" s="395" t="str">
        <f t="shared" si="4"/>
        <v>#REF!</v>
      </c>
      <c r="H64" s="396" t="s">
        <v>410</v>
      </c>
      <c r="I64" s="397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355"/>
      <c r="B65" s="402"/>
      <c r="C65" s="403"/>
      <c r="D65" s="403"/>
      <c r="E65" s="403"/>
      <c r="F65" s="403"/>
      <c r="G65" s="404"/>
      <c r="H65" s="405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355"/>
      <c r="B66" s="379" t="s">
        <v>411</v>
      </c>
      <c r="C66" s="406">
        <f t="shared" ref="C66:G66" si="5">sum(C40,C44,C48,C52,C56,C60,C64,C36)</f>
        <v>74.91627</v>
      </c>
      <c r="D66" s="406" t="str">
        <f t="shared" si="5"/>
        <v>#REF!</v>
      </c>
      <c r="E66" s="406" t="str">
        <f t="shared" si="5"/>
        <v>#REF!</v>
      </c>
      <c r="F66" s="406" t="str">
        <f t="shared" si="5"/>
        <v>#REF!</v>
      </c>
      <c r="G66" s="407" t="str">
        <f t="shared" si="5"/>
        <v>#REF!</v>
      </c>
      <c r="H66" s="405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355"/>
      <c r="B67" s="386"/>
      <c r="C67" s="387"/>
      <c r="D67" s="387"/>
      <c r="E67" s="388"/>
      <c r="F67" s="388"/>
      <c r="G67" s="389"/>
      <c r="H67" s="359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355"/>
      <c r="B68" s="379" t="s">
        <v>412</v>
      </c>
      <c r="C68" s="380">
        <f t="shared" ref="C68:G68" si="6">C33-C66</f>
        <v>13.49673</v>
      </c>
      <c r="D68" s="380" t="str">
        <f t="shared" si="6"/>
        <v>#REF!</v>
      </c>
      <c r="E68" s="380" t="str">
        <f t="shared" si="6"/>
        <v>#REF!</v>
      </c>
      <c r="F68" s="380" t="str">
        <f t="shared" si="6"/>
        <v>#REF!</v>
      </c>
      <c r="G68" s="381" t="str">
        <f t="shared" si="6"/>
        <v>#REF!</v>
      </c>
      <c r="H68" s="408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355"/>
      <c r="B69" s="382" t="s">
        <v>413</v>
      </c>
      <c r="C69" s="384">
        <f t="shared" ref="C69:G69" si="7">C68/C33</f>
        <v>0.1526554918</v>
      </c>
      <c r="D69" s="384" t="str">
        <f t="shared" si="7"/>
        <v>#REF!</v>
      </c>
      <c r="E69" s="384" t="str">
        <f t="shared" si="7"/>
        <v>#REF!</v>
      </c>
      <c r="F69" s="384" t="str">
        <f t="shared" si="7"/>
        <v>#REF!</v>
      </c>
      <c r="G69" s="385" t="str">
        <f t="shared" si="7"/>
        <v>#REF!</v>
      </c>
      <c r="H69" s="359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355"/>
      <c r="B70" s="386"/>
      <c r="C70" s="391"/>
      <c r="D70" s="409"/>
      <c r="E70" s="409"/>
      <c r="F70" s="409"/>
      <c r="G70" s="410"/>
      <c r="H70" s="386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355"/>
      <c r="B71" s="377" t="s">
        <v>414</v>
      </c>
      <c r="C71" s="411">
        <f>'Capex &amp; Depreciation'!E39</f>
        <v>0</v>
      </c>
      <c r="D71" s="411">
        <f>'Capex &amp; Depreciation'!E40</f>
        <v>0.56739</v>
      </c>
      <c r="E71" s="412">
        <f>'Capex &amp; Depreciation'!E41</f>
        <v>1.70217</v>
      </c>
      <c r="F71" s="412">
        <f>'Capex &amp; Depreciation'!E42</f>
        <v>3.40434</v>
      </c>
      <c r="G71" s="413">
        <f>'Capex &amp; Depreciation'!E43</f>
        <v>5.10651</v>
      </c>
      <c r="H71" s="37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355"/>
      <c r="B72" s="379" t="s">
        <v>415</v>
      </c>
      <c r="C72" s="380">
        <f t="shared" ref="C72:G72" si="8">C68-C71</f>
        <v>13.49673</v>
      </c>
      <c r="D72" s="380" t="str">
        <f t="shared" si="8"/>
        <v>#REF!</v>
      </c>
      <c r="E72" s="380" t="str">
        <f t="shared" si="8"/>
        <v>#REF!</v>
      </c>
      <c r="F72" s="380" t="str">
        <f t="shared" si="8"/>
        <v>#REF!</v>
      </c>
      <c r="G72" s="381" t="str">
        <f t="shared" si="8"/>
        <v>#REF!</v>
      </c>
      <c r="H72" s="408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355"/>
      <c r="B73" s="386"/>
      <c r="C73" s="387"/>
      <c r="D73" s="387"/>
      <c r="E73" s="388"/>
      <c r="F73" s="388"/>
      <c r="G73" s="389"/>
      <c r="H73" s="359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355"/>
      <c r="B74" s="377" t="s">
        <v>416</v>
      </c>
      <c r="C74" s="378">
        <f>'Debt Schedule'!G3</f>
        <v>0</v>
      </c>
      <c r="D74" s="378">
        <f>'Debt Schedule'!G4</f>
        <v>0</v>
      </c>
      <c r="E74" s="378">
        <f>'Debt Schedule'!G5</f>
        <v>0</v>
      </c>
      <c r="F74" s="378" t="str">
        <f>'Debt Schedule'!G6</f>
        <v>#REF!</v>
      </c>
      <c r="G74" s="369" t="str">
        <f>'Debt Schedule'!G7</f>
        <v>#REF!</v>
      </c>
      <c r="H74" s="370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355"/>
      <c r="B75" s="379" t="s">
        <v>417</v>
      </c>
      <c r="C75" s="380">
        <f t="shared" ref="C75:G75" si="9">C72-C74</f>
        <v>13.49673</v>
      </c>
      <c r="D75" s="380" t="str">
        <f t="shared" si="9"/>
        <v>#REF!</v>
      </c>
      <c r="E75" s="380" t="str">
        <f t="shared" si="9"/>
        <v>#REF!</v>
      </c>
      <c r="F75" s="380" t="str">
        <f t="shared" si="9"/>
        <v>#REF!</v>
      </c>
      <c r="G75" s="381" t="str">
        <f t="shared" si="9"/>
        <v>#REF!</v>
      </c>
      <c r="H75" s="359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355"/>
      <c r="B76" s="386"/>
      <c r="C76" s="387"/>
      <c r="D76" s="387"/>
      <c r="E76" s="387"/>
      <c r="F76" s="387"/>
      <c r="G76" s="389"/>
      <c r="H76" s="359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355"/>
      <c r="B77" s="377" t="s">
        <v>418</v>
      </c>
      <c r="C77" s="368">
        <f t="shared" ref="C77:G77" si="10">IF(C75&gt;0, C75*0.25,0)</f>
        <v>3.3741825</v>
      </c>
      <c r="D77" s="368" t="str">
        <f t="shared" si="10"/>
        <v>#REF!</v>
      </c>
      <c r="E77" s="368" t="str">
        <f t="shared" si="10"/>
        <v>#REF!</v>
      </c>
      <c r="F77" s="368" t="str">
        <f t="shared" si="10"/>
        <v>#REF!</v>
      </c>
      <c r="G77" s="369" t="str">
        <f t="shared" si="10"/>
        <v>#REF!</v>
      </c>
      <c r="H77" s="359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355"/>
      <c r="B78" s="386"/>
      <c r="C78" s="368"/>
      <c r="D78" s="368"/>
      <c r="E78" s="368"/>
      <c r="F78" s="368"/>
      <c r="G78" s="389"/>
      <c r="H78" s="359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355"/>
      <c r="B79" s="379" t="s">
        <v>419</v>
      </c>
      <c r="C79" s="380">
        <f t="shared" ref="C79:G79" si="11">C75-C77</f>
        <v>10.1225475</v>
      </c>
      <c r="D79" s="380" t="str">
        <f t="shared" si="11"/>
        <v>#REF!</v>
      </c>
      <c r="E79" s="380" t="str">
        <f t="shared" si="11"/>
        <v>#REF!</v>
      </c>
      <c r="F79" s="380" t="str">
        <f t="shared" si="11"/>
        <v>#REF!</v>
      </c>
      <c r="G79" s="381" t="str">
        <f t="shared" si="11"/>
        <v>#REF!</v>
      </c>
      <c r="H79" s="359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355"/>
      <c r="B80" s="382" t="s">
        <v>420</v>
      </c>
      <c r="C80" s="384">
        <f t="shared" ref="C80:G80" si="12">C79/C33</f>
        <v>0.1144916189</v>
      </c>
      <c r="D80" s="384" t="str">
        <f t="shared" si="12"/>
        <v>#REF!</v>
      </c>
      <c r="E80" s="384" t="str">
        <f t="shared" si="12"/>
        <v>#REF!</v>
      </c>
      <c r="F80" s="384" t="str">
        <f t="shared" si="12"/>
        <v>#REF!</v>
      </c>
      <c r="G80" s="385" t="str">
        <f t="shared" si="12"/>
        <v>#REF!</v>
      </c>
      <c r="H80" s="359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355"/>
      <c r="B81" s="414"/>
      <c r="C81" s="415"/>
      <c r="D81" s="415"/>
      <c r="E81" s="415"/>
      <c r="F81" s="415"/>
      <c r="G81" s="416"/>
      <c r="H81" s="359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353"/>
      <c r="B82" s="417"/>
      <c r="C82" s="418"/>
      <c r="D82" s="418"/>
      <c r="E82" s="418"/>
      <c r="F82" s="418"/>
      <c r="G82" s="418"/>
      <c r="H82" s="353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353"/>
      <c r="B83" s="353"/>
      <c r="C83" s="419"/>
      <c r="D83" s="419"/>
      <c r="E83" s="419"/>
      <c r="F83" s="419"/>
      <c r="G83" s="419"/>
      <c r="H83" s="353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24.25"/>
    <col customWidth="1" min="3" max="3" width="24.63"/>
    <col customWidth="1" min="6" max="6" width="6.63"/>
    <col customWidth="1" min="7" max="7" width="20.13"/>
    <col customWidth="1" min="8" max="8" width="17.88"/>
  </cols>
  <sheetData>
    <row r="1">
      <c r="B1" s="62"/>
      <c r="C1" s="98"/>
      <c r="D1" s="98"/>
      <c r="E1" s="98"/>
      <c r="F1" s="98"/>
      <c r="G1" s="98"/>
      <c r="H1" s="98"/>
      <c r="I1" s="62"/>
    </row>
    <row r="2">
      <c r="B2" s="420" t="s">
        <v>421</v>
      </c>
      <c r="C2" s="421" t="s">
        <v>422</v>
      </c>
      <c r="D2" s="421" t="s">
        <v>423</v>
      </c>
      <c r="E2" s="421" t="s">
        <v>424</v>
      </c>
      <c r="F2" s="421" t="s">
        <v>425</v>
      </c>
      <c r="G2" s="421" t="s">
        <v>426</v>
      </c>
      <c r="H2" s="421" t="s">
        <v>427</v>
      </c>
      <c r="I2" s="62"/>
    </row>
    <row r="3" ht="4.5" customHeight="1">
      <c r="B3" s="62"/>
      <c r="C3" s="98"/>
      <c r="D3" s="98"/>
      <c r="E3" s="98"/>
      <c r="F3" s="98"/>
      <c r="G3" s="98"/>
      <c r="H3" s="98"/>
      <c r="I3" s="62"/>
    </row>
    <row r="4">
      <c r="B4" s="422" t="s">
        <v>428</v>
      </c>
      <c r="C4" s="98"/>
      <c r="D4" s="98"/>
      <c r="E4" s="98"/>
      <c r="F4" s="98"/>
      <c r="G4" s="98"/>
      <c r="H4" s="98"/>
      <c r="I4" s="62"/>
    </row>
    <row r="5">
      <c r="B5" s="9" t="s">
        <v>429</v>
      </c>
      <c r="C5" s="339" t="s">
        <v>430</v>
      </c>
      <c r="D5" s="423">
        <v>0.2</v>
      </c>
      <c r="E5" s="423">
        <v>0.55</v>
      </c>
      <c r="F5" s="423">
        <v>0.47</v>
      </c>
      <c r="G5" s="424" t="s">
        <v>431</v>
      </c>
      <c r="H5" s="425" t="s">
        <v>432</v>
      </c>
    </row>
    <row r="6">
      <c r="B6" s="3" t="s">
        <v>433</v>
      </c>
      <c r="C6" s="339" t="s">
        <v>434</v>
      </c>
      <c r="D6" s="426" t="s">
        <v>435</v>
      </c>
      <c r="E6" s="426" t="s">
        <v>436</v>
      </c>
      <c r="F6" s="426" t="s">
        <v>437</v>
      </c>
      <c r="G6" s="426" t="s">
        <v>436</v>
      </c>
      <c r="H6" s="427" t="s">
        <v>438</v>
      </c>
    </row>
    <row r="7">
      <c r="B7" s="5" t="s">
        <v>439</v>
      </c>
      <c r="C7" s="339" t="s">
        <v>440</v>
      </c>
      <c r="D7" s="428" t="s">
        <v>441</v>
      </c>
      <c r="E7" s="428" t="s">
        <v>441</v>
      </c>
      <c r="F7" s="428" t="s">
        <v>441</v>
      </c>
      <c r="G7" s="428" t="s">
        <v>441</v>
      </c>
      <c r="H7" s="428" t="s">
        <v>442</v>
      </c>
    </row>
    <row r="8" ht="4.5" customHeight="1">
      <c r="B8" s="62"/>
      <c r="C8" s="429"/>
      <c r="D8" s="429"/>
      <c r="E8" s="429"/>
      <c r="F8" s="429"/>
      <c r="G8" s="429"/>
      <c r="H8" s="429"/>
      <c r="I8" s="62"/>
    </row>
    <row r="9">
      <c r="B9" s="422" t="s">
        <v>443</v>
      </c>
      <c r="C9" s="429"/>
      <c r="D9" s="429"/>
      <c r="E9" s="429"/>
      <c r="F9" s="429"/>
      <c r="G9" s="429"/>
      <c r="H9" s="429"/>
      <c r="I9" s="430"/>
    </row>
    <row r="10">
      <c r="B10" s="129" t="s">
        <v>444</v>
      </c>
      <c r="C10" s="339" t="s">
        <v>445</v>
      </c>
      <c r="D10" s="431">
        <v>0.088</v>
      </c>
      <c r="E10" s="432">
        <v>0.17</v>
      </c>
      <c r="F10" s="431">
        <v>0.089</v>
      </c>
      <c r="G10" s="433" t="s">
        <v>446</v>
      </c>
      <c r="H10" s="434" t="s">
        <v>447</v>
      </c>
    </row>
    <row r="11" ht="4.5" customHeight="1">
      <c r="B11" s="62"/>
      <c r="C11" s="62"/>
      <c r="D11" s="429"/>
      <c r="E11" s="429"/>
      <c r="F11" s="429"/>
      <c r="G11" s="429"/>
      <c r="H11" s="429"/>
    </row>
    <row r="12">
      <c r="B12" s="422" t="s">
        <v>448</v>
      </c>
      <c r="C12" s="430"/>
      <c r="D12" s="429"/>
      <c r="E12" s="429"/>
      <c r="F12" s="429"/>
      <c r="G12" s="429"/>
      <c r="H12" s="429"/>
    </row>
    <row r="13">
      <c r="B13" s="9" t="s">
        <v>449</v>
      </c>
      <c r="C13" s="339" t="s">
        <v>450</v>
      </c>
      <c r="D13" s="435">
        <v>0.062</v>
      </c>
      <c r="E13" s="424" t="s">
        <v>451</v>
      </c>
      <c r="F13" s="424" t="s">
        <v>452</v>
      </c>
      <c r="G13" s="424" t="s">
        <v>452</v>
      </c>
      <c r="H13" s="425" t="s">
        <v>453</v>
      </c>
    </row>
    <row r="14">
      <c r="B14" s="5" t="s">
        <v>454</v>
      </c>
      <c r="C14" s="339" t="s">
        <v>455</v>
      </c>
      <c r="D14" s="436" t="s">
        <v>437</v>
      </c>
      <c r="E14" s="436" t="s">
        <v>456</v>
      </c>
      <c r="F14" s="436" t="s">
        <v>456</v>
      </c>
      <c r="G14" s="436" t="s">
        <v>457</v>
      </c>
      <c r="H14" s="428" t="s">
        <v>458</v>
      </c>
    </row>
    <row r="15" ht="4.5" customHeight="1">
      <c r="B15" s="62"/>
      <c r="C15" s="429"/>
      <c r="D15" s="429"/>
      <c r="E15" s="429"/>
      <c r="F15" s="429"/>
      <c r="G15" s="429"/>
      <c r="H15" s="429"/>
      <c r="I15" s="62"/>
    </row>
    <row r="16">
      <c r="B16" s="422" t="s">
        <v>459</v>
      </c>
      <c r="C16" s="429"/>
      <c r="D16" s="429"/>
      <c r="E16" s="429"/>
      <c r="F16" s="429"/>
      <c r="G16" s="429"/>
      <c r="H16" s="429"/>
      <c r="I16" s="339"/>
    </row>
    <row r="17">
      <c r="B17" s="9" t="s">
        <v>460</v>
      </c>
      <c r="C17" s="424"/>
      <c r="D17" s="424" t="s">
        <v>461</v>
      </c>
      <c r="E17" s="424" t="s">
        <v>462</v>
      </c>
      <c r="F17" s="424" t="s">
        <v>462</v>
      </c>
      <c r="G17" s="424" t="s">
        <v>462</v>
      </c>
      <c r="H17" s="425" t="s">
        <v>463</v>
      </c>
      <c r="I17" s="430"/>
    </row>
    <row r="18">
      <c r="B18" s="3" t="s">
        <v>464</v>
      </c>
      <c r="C18" s="426"/>
      <c r="D18" s="426" t="s">
        <v>461</v>
      </c>
      <c r="E18" s="426" t="s">
        <v>462</v>
      </c>
      <c r="F18" s="426" t="s">
        <v>462</v>
      </c>
      <c r="G18" s="426" t="s">
        <v>462</v>
      </c>
      <c r="H18" s="427" t="s">
        <v>463</v>
      </c>
      <c r="I18" s="430"/>
    </row>
    <row r="19">
      <c r="B19" s="5" t="s">
        <v>465</v>
      </c>
      <c r="C19" s="436"/>
      <c r="D19" s="436" t="s">
        <v>462</v>
      </c>
      <c r="E19" s="436" t="s">
        <v>435</v>
      </c>
      <c r="F19" s="436" t="s">
        <v>435</v>
      </c>
      <c r="G19" s="436" t="s">
        <v>437</v>
      </c>
      <c r="H19" s="428" t="s">
        <v>442</v>
      </c>
      <c r="I19" s="430"/>
    </row>
    <row r="20" ht="4.5" customHeight="1">
      <c r="B20" s="62"/>
      <c r="C20" s="429"/>
      <c r="D20" s="429"/>
      <c r="E20" s="429"/>
      <c r="F20" s="429"/>
      <c r="G20" s="429"/>
      <c r="H20" s="429"/>
      <c r="I20" s="62"/>
    </row>
    <row r="21">
      <c r="B21" s="422" t="s">
        <v>466</v>
      </c>
      <c r="C21" s="429"/>
      <c r="D21" s="429"/>
      <c r="E21" s="429"/>
      <c r="F21" s="429"/>
      <c r="G21" s="429"/>
      <c r="H21" s="429"/>
      <c r="I21" s="430"/>
    </row>
    <row r="22">
      <c r="B22" s="129" t="s">
        <v>467</v>
      </c>
      <c r="C22" s="339" t="s">
        <v>468</v>
      </c>
      <c r="D22" s="433" t="s">
        <v>461</v>
      </c>
      <c r="E22" s="433" t="s">
        <v>461</v>
      </c>
      <c r="F22" s="433" t="s">
        <v>435</v>
      </c>
      <c r="G22" s="433" t="s">
        <v>437</v>
      </c>
      <c r="H22" s="434" t="s">
        <v>469</v>
      </c>
    </row>
    <row r="23" ht="4.5" customHeight="1">
      <c r="B23" s="62"/>
      <c r="C23" s="429"/>
      <c r="D23" s="429"/>
      <c r="E23" s="429"/>
      <c r="F23" s="429"/>
      <c r="G23" s="429"/>
      <c r="H23" s="429"/>
      <c r="I23" s="62"/>
    </row>
    <row r="24">
      <c r="B24" s="422" t="s">
        <v>470</v>
      </c>
      <c r="C24" s="429"/>
      <c r="D24" s="429"/>
      <c r="E24" s="429"/>
      <c r="F24" s="429"/>
      <c r="G24" s="429"/>
      <c r="H24" s="429"/>
      <c r="I24" s="62"/>
    </row>
    <row r="25">
      <c r="B25" s="9" t="s">
        <v>471</v>
      </c>
      <c r="C25" s="429"/>
      <c r="D25" s="424" t="s">
        <v>472</v>
      </c>
      <c r="E25" s="424" t="s">
        <v>473</v>
      </c>
      <c r="F25" s="424" t="s">
        <v>474</v>
      </c>
      <c r="G25" s="424" t="s">
        <v>475</v>
      </c>
      <c r="H25" s="425" t="s">
        <v>476</v>
      </c>
      <c r="I25" s="62"/>
    </row>
    <row r="26">
      <c r="B26" s="3" t="s">
        <v>477</v>
      </c>
      <c r="C26" s="429"/>
      <c r="D26" s="437">
        <f>+6%</f>
        <v>0.06</v>
      </c>
      <c r="E26" s="438">
        <v>-0.21</v>
      </c>
      <c r="F26" s="439">
        <v>-0.012</v>
      </c>
      <c r="G26" s="426" t="s">
        <v>478</v>
      </c>
      <c r="H26" s="427" t="s">
        <v>479</v>
      </c>
      <c r="I26" s="62"/>
    </row>
    <row r="27">
      <c r="B27" s="5" t="s">
        <v>480</v>
      </c>
      <c r="C27" s="429"/>
      <c r="D27" s="428" t="s">
        <v>481</v>
      </c>
      <c r="E27" s="428" t="s">
        <v>482</v>
      </c>
      <c r="F27" s="428" t="s">
        <v>483</v>
      </c>
      <c r="G27" s="436" t="s">
        <v>484</v>
      </c>
      <c r="H27" s="428" t="s">
        <v>485</v>
      </c>
      <c r="I27" s="62"/>
    </row>
    <row r="28">
      <c r="B28" s="62"/>
      <c r="C28" s="98"/>
      <c r="D28" s="98"/>
      <c r="E28" s="98"/>
      <c r="F28" s="98"/>
      <c r="G28" s="98"/>
      <c r="H28" s="98"/>
      <c r="I28" s="62"/>
    </row>
    <row r="29">
      <c r="B29" s="62"/>
      <c r="C29" s="98"/>
      <c r="D29" s="98"/>
      <c r="E29" s="98"/>
      <c r="F29" s="98"/>
      <c r="G29" s="98"/>
      <c r="H29" s="98"/>
      <c r="I29" s="62"/>
    </row>
    <row r="30">
      <c r="B30" s="62"/>
      <c r="C30" s="98"/>
      <c r="D30" s="98"/>
      <c r="E30" s="98"/>
      <c r="F30" s="98"/>
      <c r="G30" s="98"/>
      <c r="H30" s="98"/>
      <c r="I30" s="62"/>
    </row>
    <row r="31">
      <c r="B31" s="62"/>
      <c r="C31" s="98"/>
      <c r="D31" s="98"/>
      <c r="E31" s="98"/>
      <c r="F31" s="98"/>
      <c r="G31" s="98"/>
      <c r="H31" s="98"/>
      <c r="I31" s="62"/>
    </row>
    <row r="32">
      <c r="B32" s="62"/>
      <c r="C32" s="98"/>
      <c r="D32" s="98"/>
      <c r="E32" s="98"/>
      <c r="F32" s="98"/>
      <c r="G32" s="98"/>
      <c r="H32" s="98"/>
      <c r="I32" s="62"/>
    </row>
    <row r="33">
      <c r="B33" s="62"/>
      <c r="C33" s="98"/>
      <c r="D33" s="98"/>
      <c r="E33" s="98"/>
      <c r="F33" s="98"/>
      <c r="G33" s="98"/>
      <c r="H33" s="98"/>
      <c r="I33" s="62"/>
    </row>
    <row r="34">
      <c r="B34" s="62"/>
      <c r="C34" s="98"/>
      <c r="D34" s="98"/>
      <c r="E34" s="98"/>
      <c r="F34" s="98"/>
      <c r="G34" s="98"/>
      <c r="H34" s="98"/>
      <c r="I34" s="62"/>
    </row>
    <row r="35">
      <c r="B35" s="62"/>
      <c r="C35" s="98"/>
      <c r="D35" s="98"/>
      <c r="E35" s="98"/>
      <c r="F35" s="98"/>
      <c r="G35" s="98"/>
      <c r="H35" s="98"/>
      <c r="I35" s="62"/>
    </row>
    <row r="36">
      <c r="B36" s="62"/>
      <c r="C36" s="98"/>
      <c r="D36" s="98"/>
      <c r="E36" s="98"/>
      <c r="F36" s="98"/>
      <c r="G36" s="98"/>
      <c r="H36" s="98"/>
      <c r="I36" s="62"/>
    </row>
    <row r="37">
      <c r="B37" s="62"/>
      <c r="C37" s="98"/>
      <c r="D37" s="98"/>
      <c r="E37" s="98"/>
      <c r="F37" s="98"/>
      <c r="G37" s="98"/>
      <c r="H37" s="98"/>
      <c r="I37" s="62"/>
    </row>
    <row r="38">
      <c r="B38" s="62"/>
      <c r="C38" s="98"/>
      <c r="D38" s="98"/>
      <c r="E38" s="98"/>
      <c r="F38" s="98"/>
      <c r="G38" s="98"/>
      <c r="H38" s="98"/>
      <c r="I38" s="62"/>
    </row>
    <row r="39">
      <c r="B39" s="62"/>
      <c r="C39" s="98"/>
      <c r="D39" s="98"/>
      <c r="E39" s="98"/>
      <c r="F39" s="98"/>
      <c r="G39" s="98"/>
      <c r="H39" s="98"/>
      <c r="I39" s="62"/>
    </row>
    <row r="40">
      <c r="B40" s="62"/>
      <c r="C40" s="98"/>
      <c r="D40" s="98"/>
      <c r="E40" s="98"/>
      <c r="F40" s="98"/>
      <c r="G40" s="98"/>
      <c r="H40" s="98"/>
      <c r="I40" s="62"/>
    </row>
    <row r="41">
      <c r="B41" s="62"/>
      <c r="C41" s="98"/>
      <c r="D41" s="98"/>
      <c r="E41" s="98"/>
      <c r="F41" s="98"/>
      <c r="G41" s="98"/>
      <c r="H41" s="98"/>
      <c r="I41" s="62"/>
    </row>
    <row r="42">
      <c r="B42" s="62"/>
      <c r="C42" s="98"/>
      <c r="D42" s="98"/>
      <c r="E42" s="98"/>
      <c r="F42" s="98"/>
      <c r="G42" s="98"/>
      <c r="H42" s="98"/>
      <c r="I42" s="62"/>
    </row>
    <row r="43">
      <c r="B43" s="62"/>
      <c r="C43" s="98"/>
      <c r="D43" s="98"/>
      <c r="E43" s="98"/>
      <c r="F43" s="98"/>
      <c r="G43" s="98"/>
      <c r="H43" s="98"/>
      <c r="I43" s="62"/>
    </row>
    <row r="44">
      <c r="B44" s="62"/>
      <c r="C44" s="98"/>
      <c r="D44" s="98"/>
      <c r="E44" s="98"/>
      <c r="F44" s="98"/>
      <c r="G44" s="98"/>
      <c r="H44" s="98"/>
      <c r="I44" s="62"/>
    </row>
    <row r="45">
      <c r="B45" s="62"/>
      <c r="C45" s="98"/>
      <c r="D45" s="98"/>
      <c r="E45" s="98"/>
      <c r="F45" s="98"/>
      <c r="G45" s="98"/>
      <c r="H45" s="98"/>
      <c r="I45" s="62"/>
    </row>
    <row r="46">
      <c r="B46" s="62"/>
      <c r="C46" s="98"/>
      <c r="D46" s="98"/>
      <c r="E46" s="98"/>
      <c r="F46" s="98"/>
      <c r="G46" s="98"/>
      <c r="H46" s="98"/>
      <c r="I46" s="62"/>
    </row>
    <row r="47">
      <c r="B47" s="62"/>
      <c r="C47" s="98"/>
      <c r="D47" s="98"/>
      <c r="E47" s="98"/>
      <c r="F47" s="98"/>
      <c r="G47" s="98"/>
      <c r="H47" s="98"/>
      <c r="I47" s="62"/>
    </row>
    <row r="48">
      <c r="B48" s="62"/>
      <c r="C48" s="98"/>
      <c r="D48" s="98"/>
      <c r="E48" s="98"/>
      <c r="F48" s="98"/>
      <c r="G48" s="98"/>
      <c r="H48" s="98"/>
      <c r="I48" s="62"/>
    </row>
    <row r="49">
      <c r="B49" s="62"/>
      <c r="C49" s="98"/>
      <c r="D49" s="98"/>
      <c r="E49" s="98"/>
      <c r="F49" s="98"/>
      <c r="G49" s="98"/>
      <c r="H49" s="98"/>
      <c r="I49" s="62"/>
    </row>
    <row r="50">
      <c r="B50" s="62"/>
      <c r="C50" s="98"/>
      <c r="D50" s="98"/>
      <c r="E50" s="98"/>
      <c r="F50" s="98"/>
      <c r="G50" s="98"/>
      <c r="H50" s="98"/>
      <c r="I50" s="62"/>
    </row>
    <row r="51">
      <c r="B51" s="62"/>
      <c r="C51" s="98"/>
      <c r="D51" s="98"/>
      <c r="E51" s="98"/>
      <c r="F51" s="98"/>
      <c r="G51" s="98"/>
      <c r="H51" s="98"/>
      <c r="I51" s="62"/>
    </row>
    <row r="52">
      <c r="B52" s="62"/>
      <c r="C52" s="98"/>
      <c r="D52" s="98"/>
      <c r="E52" s="98"/>
      <c r="F52" s="98"/>
      <c r="G52" s="98"/>
      <c r="H52" s="98"/>
      <c r="I52" s="62"/>
    </row>
    <row r="53">
      <c r="B53" s="62"/>
      <c r="C53" s="98"/>
      <c r="D53" s="98"/>
      <c r="E53" s="98"/>
      <c r="F53" s="98"/>
      <c r="G53" s="98"/>
      <c r="H53" s="98"/>
      <c r="I53" s="62"/>
    </row>
    <row r="54">
      <c r="B54" s="62"/>
      <c r="C54" s="98"/>
      <c r="D54" s="98"/>
      <c r="E54" s="98"/>
      <c r="F54" s="98"/>
      <c r="G54" s="98"/>
      <c r="H54" s="98"/>
      <c r="I54" s="62"/>
    </row>
    <row r="55">
      <c r="B55" s="62"/>
      <c r="C55" s="98"/>
      <c r="D55" s="98"/>
      <c r="E55" s="98"/>
      <c r="F55" s="98"/>
      <c r="G55" s="98"/>
      <c r="H55" s="98"/>
      <c r="I55" s="62"/>
    </row>
    <row r="56">
      <c r="B56" s="62"/>
      <c r="C56" s="98"/>
      <c r="D56" s="98"/>
      <c r="E56" s="98"/>
      <c r="F56" s="98"/>
      <c r="G56" s="98"/>
      <c r="H56" s="98"/>
      <c r="I56" s="62"/>
    </row>
    <row r="57">
      <c r="B57" s="62"/>
      <c r="C57" s="98"/>
      <c r="D57" s="98"/>
      <c r="E57" s="98"/>
      <c r="F57" s="98"/>
      <c r="G57" s="98"/>
      <c r="H57" s="98"/>
      <c r="I57" s="62"/>
    </row>
    <row r="58">
      <c r="B58" s="62"/>
      <c r="C58" s="98"/>
      <c r="D58" s="98"/>
      <c r="E58" s="98"/>
      <c r="F58" s="98"/>
      <c r="G58" s="98"/>
      <c r="H58" s="98"/>
      <c r="I58" s="62"/>
    </row>
    <row r="59">
      <c r="B59" s="62"/>
      <c r="C59" s="98"/>
      <c r="D59" s="98"/>
      <c r="E59" s="98"/>
      <c r="F59" s="98"/>
      <c r="G59" s="98"/>
      <c r="H59" s="98"/>
      <c r="I59" s="62"/>
    </row>
    <row r="60">
      <c r="B60" s="62"/>
      <c r="C60" s="98"/>
      <c r="D60" s="98"/>
      <c r="E60" s="98"/>
      <c r="F60" s="98"/>
      <c r="G60" s="98"/>
      <c r="H60" s="98"/>
      <c r="I60" s="62"/>
    </row>
    <row r="61">
      <c r="B61" s="62"/>
      <c r="C61" s="98"/>
      <c r="D61" s="98"/>
      <c r="E61" s="98"/>
      <c r="F61" s="98"/>
      <c r="G61" s="98"/>
      <c r="H61" s="98"/>
      <c r="I61" s="62"/>
    </row>
    <row r="62">
      <c r="B62" s="62"/>
      <c r="C62" s="98"/>
      <c r="D62" s="98"/>
      <c r="E62" s="98"/>
      <c r="F62" s="98"/>
      <c r="G62" s="98"/>
      <c r="H62" s="98"/>
      <c r="I62" s="62"/>
    </row>
    <row r="63">
      <c r="B63" s="62"/>
      <c r="C63" s="98"/>
      <c r="D63" s="98"/>
      <c r="E63" s="98"/>
      <c r="F63" s="98"/>
      <c r="G63" s="98"/>
      <c r="H63" s="98"/>
      <c r="I63" s="62"/>
    </row>
    <row r="64">
      <c r="B64" s="62"/>
      <c r="C64" s="98"/>
      <c r="D64" s="98"/>
      <c r="E64" s="98"/>
      <c r="F64" s="98"/>
      <c r="G64" s="98"/>
      <c r="H64" s="98"/>
      <c r="I64" s="62"/>
    </row>
    <row r="65">
      <c r="B65" s="62"/>
      <c r="C65" s="98"/>
      <c r="D65" s="98"/>
      <c r="E65" s="98"/>
      <c r="F65" s="98"/>
      <c r="G65" s="98"/>
      <c r="H65" s="98"/>
      <c r="I65" s="62"/>
    </row>
    <row r="66">
      <c r="B66" s="62"/>
      <c r="C66" s="98"/>
      <c r="D66" s="98"/>
      <c r="E66" s="98"/>
      <c r="F66" s="98"/>
      <c r="G66" s="98"/>
      <c r="H66" s="98"/>
      <c r="I66" s="62"/>
    </row>
    <row r="67">
      <c r="B67" s="62"/>
      <c r="C67" s="98"/>
      <c r="D67" s="98"/>
      <c r="E67" s="98"/>
      <c r="F67" s="98"/>
      <c r="G67" s="98"/>
      <c r="H67" s="98"/>
      <c r="I67" s="62"/>
    </row>
    <row r="68">
      <c r="B68" s="62"/>
      <c r="C68" s="98"/>
      <c r="D68" s="98"/>
      <c r="E68" s="98"/>
      <c r="F68" s="98"/>
      <c r="G68" s="98"/>
      <c r="H68" s="98"/>
      <c r="I68" s="62"/>
    </row>
    <row r="69">
      <c r="B69" s="62"/>
      <c r="C69" s="98"/>
      <c r="D69" s="98"/>
      <c r="E69" s="98"/>
      <c r="F69" s="98"/>
      <c r="G69" s="98"/>
      <c r="H69" s="98"/>
      <c r="I69" s="62"/>
    </row>
    <row r="70">
      <c r="B70" s="62"/>
      <c r="C70" s="98"/>
      <c r="D70" s="98"/>
      <c r="E70" s="98"/>
      <c r="F70" s="98"/>
      <c r="G70" s="98"/>
      <c r="H70" s="98"/>
      <c r="I70" s="62"/>
    </row>
    <row r="71">
      <c r="B71" s="62"/>
      <c r="C71" s="98"/>
      <c r="D71" s="98"/>
      <c r="E71" s="98"/>
      <c r="F71" s="98"/>
      <c r="G71" s="98"/>
      <c r="H71" s="98"/>
      <c r="I71" s="62"/>
    </row>
    <row r="72">
      <c r="B72" s="62"/>
      <c r="C72" s="98"/>
      <c r="D72" s="98"/>
      <c r="E72" s="98"/>
      <c r="F72" s="98"/>
      <c r="G72" s="98"/>
      <c r="H72" s="98"/>
      <c r="I72" s="62"/>
    </row>
    <row r="73">
      <c r="B73" s="62"/>
      <c r="C73" s="98"/>
      <c r="D73" s="98"/>
      <c r="E73" s="98"/>
      <c r="F73" s="98"/>
      <c r="G73" s="98"/>
      <c r="H73" s="98"/>
      <c r="I73" s="62"/>
    </row>
    <row r="74">
      <c r="B74" s="62"/>
      <c r="C74" s="98"/>
      <c r="D74" s="98"/>
      <c r="E74" s="98"/>
      <c r="F74" s="98"/>
      <c r="G74" s="98"/>
      <c r="H74" s="98"/>
      <c r="I74" s="62"/>
    </row>
    <row r="75">
      <c r="B75" s="62"/>
      <c r="C75" s="98"/>
      <c r="D75" s="98"/>
      <c r="E75" s="98"/>
      <c r="F75" s="98"/>
      <c r="G75" s="98"/>
      <c r="H75" s="98"/>
      <c r="I75" s="62"/>
    </row>
    <row r="76">
      <c r="B76" s="62"/>
      <c r="C76" s="98"/>
      <c r="D76" s="98"/>
      <c r="E76" s="98"/>
      <c r="F76" s="98"/>
      <c r="G76" s="98"/>
      <c r="H76" s="98"/>
      <c r="I76" s="62"/>
    </row>
    <row r="77">
      <c r="B77" s="62"/>
      <c r="C77" s="98"/>
      <c r="D77" s="98"/>
      <c r="E77" s="98"/>
      <c r="F77" s="98"/>
      <c r="G77" s="98"/>
      <c r="H77" s="98"/>
      <c r="I77" s="62"/>
    </row>
    <row r="78">
      <c r="B78" s="62"/>
      <c r="C78" s="98"/>
      <c r="D78" s="98"/>
      <c r="E78" s="98"/>
      <c r="F78" s="98"/>
      <c r="G78" s="98"/>
      <c r="H78" s="98"/>
      <c r="I78" s="62"/>
    </row>
    <row r="79">
      <c r="B79" s="62"/>
      <c r="C79" s="98"/>
      <c r="D79" s="98"/>
      <c r="E79" s="98"/>
      <c r="F79" s="98"/>
      <c r="G79" s="98"/>
      <c r="H79" s="98"/>
      <c r="I79" s="62"/>
    </row>
    <row r="80">
      <c r="B80" s="62"/>
      <c r="C80" s="98"/>
      <c r="D80" s="98"/>
      <c r="E80" s="98"/>
      <c r="F80" s="98"/>
      <c r="G80" s="98"/>
      <c r="H80" s="98"/>
      <c r="I80" s="62"/>
    </row>
    <row r="81">
      <c r="B81" s="62"/>
      <c r="C81" s="98"/>
      <c r="D81" s="98"/>
      <c r="E81" s="98"/>
      <c r="F81" s="98"/>
      <c r="G81" s="98"/>
      <c r="H81" s="98"/>
      <c r="I81" s="62"/>
    </row>
    <row r="82">
      <c r="B82" s="62"/>
      <c r="C82" s="98"/>
      <c r="D82" s="98"/>
      <c r="E82" s="98"/>
      <c r="F82" s="98"/>
      <c r="G82" s="98"/>
      <c r="H82" s="98"/>
      <c r="I82" s="62"/>
    </row>
    <row r="83">
      <c r="B83" s="62"/>
      <c r="C83" s="98"/>
      <c r="D83" s="98"/>
      <c r="E83" s="98"/>
      <c r="F83" s="98"/>
      <c r="G83" s="98"/>
      <c r="H83" s="98"/>
      <c r="I83" s="62"/>
    </row>
    <row r="84">
      <c r="B84" s="62"/>
      <c r="C84" s="98"/>
      <c r="D84" s="98"/>
      <c r="E84" s="98"/>
      <c r="F84" s="98"/>
      <c r="G84" s="98"/>
      <c r="H84" s="98"/>
      <c r="I84" s="62"/>
    </row>
    <row r="85">
      <c r="B85" s="62"/>
      <c r="C85" s="98"/>
      <c r="D85" s="98"/>
      <c r="E85" s="98"/>
      <c r="F85" s="98"/>
      <c r="G85" s="98"/>
      <c r="H85" s="98"/>
      <c r="I85" s="62"/>
    </row>
    <row r="86">
      <c r="B86" s="62"/>
      <c r="C86" s="98"/>
      <c r="D86" s="98"/>
      <c r="E86" s="98"/>
      <c r="F86" s="98"/>
      <c r="G86" s="98"/>
      <c r="H86" s="98"/>
      <c r="I86" s="62"/>
    </row>
    <row r="87">
      <c r="B87" s="62"/>
      <c r="C87" s="98"/>
      <c r="D87" s="98"/>
      <c r="E87" s="98"/>
      <c r="F87" s="98"/>
      <c r="G87" s="98"/>
      <c r="H87" s="98"/>
      <c r="I87" s="62"/>
    </row>
    <row r="88">
      <c r="B88" s="62"/>
      <c r="C88" s="98"/>
      <c r="D88" s="98"/>
      <c r="E88" s="98"/>
      <c r="F88" s="98"/>
      <c r="G88" s="98"/>
      <c r="H88" s="98"/>
      <c r="I88" s="62"/>
    </row>
    <row r="89">
      <c r="B89" s="62"/>
      <c r="C89" s="98"/>
      <c r="D89" s="98"/>
      <c r="E89" s="98"/>
      <c r="F89" s="98"/>
      <c r="G89" s="98"/>
      <c r="H89" s="98"/>
      <c r="I89" s="62"/>
    </row>
    <row r="90">
      <c r="B90" s="62"/>
      <c r="C90" s="98"/>
      <c r="D90" s="98"/>
      <c r="E90" s="98"/>
      <c r="F90" s="98"/>
      <c r="G90" s="98"/>
      <c r="H90" s="98"/>
      <c r="I90" s="62"/>
    </row>
    <row r="91">
      <c r="B91" s="62"/>
      <c r="C91" s="98"/>
      <c r="D91" s="98"/>
      <c r="E91" s="98"/>
      <c r="F91" s="98"/>
      <c r="G91" s="98"/>
      <c r="H91" s="98"/>
      <c r="I91" s="62"/>
    </row>
    <row r="92">
      <c r="B92" s="62"/>
      <c r="C92" s="98"/>
      <c r="D92" s="98"/>
      <c r="E92" s="98"/>
      <c r="F92" s="98"/>
      <c r="G92" s="98"/>
      <c r="H92" s="98"/>
      <c r="I92" s="62"/>
    </row>
    <row r="93">
      <c r="B93" s="62"/>
      <c r="C93" s="98"/>
      <c r="D93" s="98"/>
      <c r="E93" s="98"/>
      <c r="F93" s="98"/>
      <c r="G93" s="98"/>
      <c r="H93" s="98"/>
      <c r="I93" s="62"/>
    </row>
    <row r="94">
      <c r="B94" s="62"/>
      <c r="C94" s="98"/>
      <c r="D94" s="98"/>
      <c r="E94" s="98"/>
      <c r="F94" s="98"/>
      <c r="G94" s="98"/>
      <c r="H94" s="98"/>
      <c r="I94" s="62"/>
    </row>
    <row r="95">
      <c r="B95" s="62"/>
      <c r="C95" s="98"/>
      <c r="D95" s="98"/>
      <c r="E95" s="98"/>
      <c r="F95" s="98"/>
      <c r="G95" s="98"/>
      <c r="H95" s="98"/>
      <c r="I95" s="62"/>
    </row>
    <row r="96">
      <c r="B96" s="62"/>
      <c r="C96" s="98"/>
      <c r="D96" s="98"/>
      <c r="E96" s="98"/>
      <c r="F96" s="98"/>
      <c r="G96" s="98"/>
      <c r="H96" s="98"/>
      <c r="I96" s="62"/>
    </row>
    <row r="97">
      <c r="B97" s="62"/>
      <c r="C97" s="98"/>
      <c r="D97" s="98"/>
      <c r="E97" s="98"/>
      <c r="F97" s="98"/>
      <c r="G97" s="98"/>
      <c r="H97" s="98"/>
      <c r="I97" s="62"/>
    </row>
    <row r="98">
      <c r="B98" s="62"/>
      <c r="C98" s="98"/>
      <c r="D98" s="98"/>
      <c r="E98" s="98"/>
      <c r="F98" s="98"/>
      <c r="G98" s="98"/>
      <c r="H98" s="98"/>
      <c r="I98" s="62"/>
    </row>
    <row r="99">
      <c r="B99" s="62"/>
      <c r="C99" s="98"/>
      <c r="D99" s="98"/>
      <c r="E99" s="98"/>
      <c r="F99" s="98"/>
      <c r="G99" s="98"/>
      <c r="H99" s="98"/>
      <c r="I99" s="62"/>
    </row>
    <row r="100">
      <c r="B100" s="62"/>
      <c r="C100" s="98"/>
      <c r="D100" s="98"/>
      <c r="E100" s="98"/>
      <c r="F100" s="98"/>
      <c r="G100" s="98"/>
      <c r="H100" s="98"/>
      <c r="I100" s="62"/>
    </row>
    <row r="101">
      <c r="B101" s="62"/>
      <c r="C101" s="98"/>
      <c r="D101" s="98"/>
      <c r="E101" s="98"/>
      <c r="F101" s="98"/>
      <c r="G101" s="98"/>
      <c r="H101" s="98"/>
      <c r="I101" s="62"/>
    </row>
    <row r="102">
      <c r="B102" s="62"/>
      <c r="C102" s="98"/>
      <c r="D102" s="98"/>
      <c r="E102" s="98"/>
      <c r="F102" s="98"/>
      <c r="G102" s="98"/>
      <c r="H102" s="98"/>
      <c r="I102" s="62"/>
    </row>
    <row r="103">
      <c r="B103" s="62"/>
      <c r="C103" s="98"/>
      <c r="D103" s="98"/>
      <c r="E103" s="98"/>
      <c r="F103" s="98"/>
      <c r="G103" s="98"/>
      <c r="H103" s="98"/>
      <c r="I103" s="62"/>
    </row>
    <row r="104">
      <c r="B104" s="62"/>
      <c r="C104" s="98"/>
      <c r="D104" s="98"/>
      <c r="E104" s="98"/>
      <c r="F104" s="98"/>
      <c r="G104" s="98"/>
      <c r="H104" s="98"/>
      <c r="I104" s="62"/>
    </row>
    <row r="105">
      <c r="B105" s="62"/>
      <c r="C105" s="98"/>
      <c r="D105" s="98"/>
      <c r="E105" s="98"/>
      <c r="F105" s="98"/>
      <c r="G105" s="98"/>
      <c r="H105" s="98"/>
      <c r="I105" s="62"/>
    </row>
    <row r="106">
      <c r="B106" s="62"/>
      <c r="C106" s="98"/>
      <c r="D106" s="98"/>
      <c r="E106" s="98"/>
      <c r="F106" s="98"/>
      <c r="G106" s="98"/>
      <c r="H106" s="98"/>
      <c r="I106" s="62"/>
    </row>
    <row r="107">
      <c r="B107" s="62"/>
      <c r="C107" s="98"/>
      <c r="D107" s="98"/>
      <c r="E107" s="98"/>
      <c r="F107" s="98"/>
      <c r="G107" s="98"/>
      <c r="H107" s="98"/>
      <c r="I107" s="62"/>
    </row>
    <row r="108">
      <c r="B108" s="62"/>
      <c r="C108" s="98"/>
      <c r="D108" s="98"/>
      <c r="E108" s="98"/>
      <c r="F108" s="98"/>
      <c r="G108" s="98"/>
      <c r="H108" s="98"/>
      <c r="I108" s="62"/>
    </row>
    <row r="109">
      <c r="B109" s="62"/>
      <c r="C109" s="98"/>
      <c r="D109" s="98"/>
      <c r="E109" s="98"/>
      <c r="F109" s="98"/>
      <c r="G109" s="98"/>
      <c r="H109" s="98"/>
      <c r="I109" s="62"/>
    </row>
    <row r="110">
      <c r="B110" s="62"/>
      <c r="C110" s="98"/>
      <c r="D110" s="98"/>
      <c r="E110" s="98"/>
      <c r="F110" s="98"/>
      <c r="G110" s="98"/>
      <c r="H110" s="98"/>
      <c r="I110" s="62"/>
    </row>
    <row r="111">
      <c r="B111" s="62"/>
      <c r="C111" s="98"/>
      <c r="D111" s="98"/>
      <c r="E111" s="98"/>
      <c r="F111" s="98"/>
      <c r="G111" s="98"/>
      <c r="H111" s="98"/>
      <c r="I111" s="62"/>
    </row>
    <row r="112">
      <c r="B112" s="62"/>
      <c r="C112" s="98"/>
      <c r="D112" s="98"/>
      <c r="E112" s="98"/>
      <c r="F112" s="98"/>
      <c r="G112" s="98"/>
      <c r="H112" s="98"/>
      <c r="I112" s="62"/>
    </row>
    <row r="113">
      <c r="B113" s="62"/>
      <c r="C113" s="98"/>
      <c r="D113" s="98"/>
      <c r="E113" s="98"/>
      <c r="F113" s="98"/>
      <c r="G113" s="98"/>
      <c r="H113" s="98"/>
      <c r="I113" s="62"/>
    </row>
    <row r="114">
      <c r="B114" s="62"/>
      <c r="C114" s="98"/>
      <c r="D114" s="98"/>
      <c r="E114" s="98"/>
      <c r="F114" s="98"/>
      <c r="G114" s="98"/>
      <c r="H114" s="98"/>
      <c r="I114" s="62"/>
    </row>
    <row r="115">
      <c r="B115" s="62"/>
      <c r="C115" s="98"/>
      <c r="D115" s="98"/>
      <c r="E115" s="98"/>
      <c r="F115" s="98"/>
      <c r="G115" s="98"/>
      <c r="H115" s="98"/>
      <c r="I115" s="62"/>
    </row>
    <row r="116">
      <c r="B116" s="62"/>
      <c r="C116" s="98"/>
      <c r="D116" s="98"/>
      <c r="E116" s="98"/>
      <c r="F116" s="98"/>
      <c r="G116" s="98"/>
      <c r="H116" s="98"/>
      <c r="I116" s="62"/>
    </row>
    <row r="117">
      <c r="B117" s="62"/>
      <c r="C117" s="98"/>
      <c r="D117" s="98"/>
      <c r="E117" s="98"/>
      <c r="F117" s="98"/>
      <c r="G117" s="98"/>
      <c r="H117" s="98"/>
      <c r="I117" s="62"/>
    </row>
    <row r="118">
      <c r="B118" s="62"/>
      <c r="C118" s="98"/>
      <c r="D118" s="98"/>
      <c r="E118" s="98"/>
      <c r="F118" s="98"/>
      <c r="G118" s="98"/>
      <c r="H118" s="98"/>
      <c r="I118" s="62"/>
    </row>
    <row r="119">
      <c r="B119" s="62"/>
      <c r="C119" s="98"/>
      <c r="D119" s="98"/>
      <c r="E119" s="98"/>
      <c r="F119" s="98"/>
      <c r="G119" s="98"/>
      <c r="H119" s="98"/>
      <c r="I119" s="62"/>
    </row>
    <row r="120">
      <c r="B120" s="62"/>
      <c r="C120" s="98"/>
      <c r="D120" s="98"/>
      <c r="E120" s="98"/>
      <c r="F120" s="98"/>
      <c r="G120" s="98"/>
      <c r="H120" s="98"/>
      <c r="I120" s="62"/>
    </row>
    <row r="121">
      <c r="B121" s="62"/>
      <c r="C121" s="98"/>
      <c r="D121" s="98"/>
      <c r="E121" s="98"/>
      <c r="F121" s="98"/>
      <c r="G121" s="98"/>
      <c r="H121" s="98"/>
      <c r="I121" s="62"/>
    </row>
    <row r="122">
      <c r="B122" s="62"/>
      <c r="C122" s="98"/>
      <c r="D122" s="98"/>
      <c r="E122" s="98"/>
      <c r="F122" s="98"/>
      <c r="G122" s="98"/>
      <c r="H122" s="98"/>
      <c r="I122" s="62"/>
    </row>
    <row r="123">
      <c r="B123" s="62"/>
      <c r="C123" s="98"/>
      <c r="D123" s="98"/>
      <c r="E123" s="98"/>
      <c r="F123" s="98"/>
      <c r="G123" s="98"/>
      <c r="H123" s="98"/>
      <c r="I123" s="62"/>
    </row>
    <row r="124">
      <c r="B124" s="62"/>
      <c r="C124" s="98"/>
      <c r="D124" s="98"/>
      <c r="E124" s="98"/>
      <c r="F124" s="98"/>
      <c r="G124" s="98"/>
      <c r="H124" s="98"/>
      <c r="I124" s="62"/>
    </row>
    <row r="125">
      <c r="B125" s="62"/>
      <c r="C125" s="98"/>
      <c r="D125" s="98"/>
      <c r="E125" s="98"/>
      <c r="F125" s="98"/>
      <c r="G125" s="98"/>
      <c r="H125" s="98"/>
      <c r="I125" s="62"/>
    </row>
    <row r="126">
      <c r="B126" s="62"/>
      <c r="C126" s="98"/>
      <c r="D126" s="98"/>
      <c r="E126" s="98"/>
      <c r="F126" s="98"/>
      <c r="G126" s="98"/>
      <c r="H126" s="98"/>
      <c r="I126" s="62"/>
    </row>
    <row r="127">
      <c r="B127" s="62"/>
      <c r="C127" s="98"/>
      <c r="D127" s="98"/>
      <c r="E127" s="98"/>
      <c r="F127" s="98"/>
      <c r="G127" s="98"/>
      <c r="H127" s="98"/>
      <c r="I127" s="62"/>
    </row>
    <row r="128">
      <c r="B128" s="62"/>
      <c r="C128" s="98"/>
      <c r="D128" s="98"/>
      <c r="E128" s="98"/>
      <c r="F128" s="98"/>
      <c r="G128" s="98"/>
      <c r="H128" s="98"/>
      <c r="I128" s="62"/>
    </row>
    <row r="129">
      <c r="B129" s="62"/>
      <c r="C129" s="98"/>
      <c r="D129" s="98"/>
      <c r="E129" s="98"/>
      <c r="F129" s="98"/>
      <c r="G129" s="98"/>
      <c r="H129" s="98"/>
      <c r="I129" s="62"/>
    </row>
    <row r="130">
      <c r="B130" s="62"/>
      <c r="C130" s="98"/>
      <c r="D130" s="98"/>
      <c r="E130" s="98"/>
      <c r="F130" s="98"/>
      <c r="G130" s="98"/>
      <c r="H130" s="98"/>
      <c r="I130" s="62"/>
    </row>
    <row r="131">
      <c r="B131" s="62"/>
      <c r="C131" s="98"/>
      <c r="D131" s="98"/>
      <c r="E131" s="98"/>
      <c r="F131" s="98"/>
      <c r="G131" s="98"/>
      <c r="H131" s="98"/>
      <c r="I131" s="62"/>
    </row>
    <row r="132">
      <c r="B132" s="62"/>
      <c r="C132" s="98"/>
      <c r="D132" s="98"/>
      <c r="E132" s="98"/>
      <c r="F132" s="98"/>
      <c r="G132" s="98"/>
      <c r="H132" s="98"/>
      <c r="I132" s="62"/>
    </row>
    <row r="133">
      <c r="B133" s="62"/>
      <c r="C133" s="98"/>
      <c r="D133" s="98"/>
      <c r="E133" s="98"/>
      <c r="F133" s="98"/>
      <c r="G133" s="98"/>
      <c r="H133" s="98"/>
      <c r="I133" s="62"/>
    </row>
    <row r="134">
      <c r="B134" s="62"/>
      <c r="C134" s="98"/>
      <c r="D134" s="98"/>
      <c r="E134" s="98"/>
      <c r="F134" s="98"/>
      <c r="G134" s="98"/>
      <c r="H134" s="98"/>
      <c r="I134" s="62"/>
    </row>
    <row r="135">
      <c r="B135" s="62"/>
      <c r="C135" s="98"/>
      <c r="D135" s="98"/>
      <c r="E135" s="98"/>
      <c r="F135" s="98"/>
      <c r="G135" s="98"/>
      <c r="H135" s="98"/>
      <c r="I135" s="62"/>
    </row>
    <row r="136">
      <c r="B136" s="62"/>
      <c r="C136" s="98"/>
      <c r="D136" s="98"/>
      <c r="E136" s="98"/>
      <c r="F136" s="98"/>
      <c r="G136" s="98"/>
      <c r="H136" s="98"/>
      <c r="I136" s="62"/>
    </row>
    <row r="137">
      <c r="B137" s="62"/>
      <c r="C137" s="98"/>
      <c r="D137" s="98"/>
      <c r="E137" s="98"/>
      <c r="F137" s="98"/>
      <c r="G137" s="98"/>
      <c r="H137" s="98"/>
      <c r="I137" s="62"/>
    </row>
    <row r="138">
      <c r="B138" s="62"/>
      <c r="C138" s="98"/>
      <c r="D138" s="98"/>
      <c r="E138" s="98"/>
      <c r="F138" s="98"/>
      <c r="G138" s="98"/>
      <c r="H138" s="98"/>
      <c r="I138" s="62"/>
    </row>
    <row r="139">
      <c r="B139" s="62"/>
      <c r="C139" s="98"/>
      <c r="D139" s="98"/>
      <c r="E139" s="98"/>
      <c r="F139" s="98"/>
      <c r="G139" s="98"/>
      <c r="H139" s="98"/>
      <c r="I139" s="62"/>
    </row>
    <row r="140">
      <c r="B140" s="62"/>
      <c r="C140" s="98"/>
      <c r="D140" s="98"/>
      <c r="E140" s="98"/>
      <c r="F140" s="98"/>
      <c r="G140" s="98"/>
      <c r="H140" s="98"/>
      <c r="I140" s="62"/>
    </row>
    <row r="141">
      <c r="B141" s="62"/>
      <c r="C141" s="98"/>
      <c r="D141" s="98"/>
      <c r="E141" s="98"/>
      <c r="F141" s="98"/>
      <c r="G141" s="98"/>
      <c r="H141" s="98"/>
      <c r="I141" s="62"/>
    </row>
    <row r="142">
      <c r="B142" s="62"/>
      <c r="C142" s="98"/>
      <c r="D142" s="98"/>
      <c r="E142" s="98"/>
      <c r="F142" s="98"/>
      <c r="G142" s="98"/>
      <c r="H142" s="98"/>
      <c r="I142" s="62"/>
    </row>
    <row r="143">
      <c r="B143" s="62"/>
      <c r="C143" s="98"/>
      <c r="D143" s="98"/>
      <c r="E143" s="98"/>
      <c r="F143" s="98"/>
      <c r="G143" s="98"/>
      <c r="H143" s="98"/>
      <c r="I143" s="62"/>
    </row>
    <row r="144">
      <c r="B144" s="62"/>
      <c r="C144" s="98"/>
      <c r="D144" s="98"/>
      <c r="E144" s="98"/>
      <c r="F144" s="98"/>
      <c r="G144" s="98"/>
      <c r="H144" s="98"/>
      <c r="I144" s="62"/>
    </row>
    <row r="145">
      <c r="B145" s="62"/>
      <c r="C145" s="98"/>
      <c r="D145" s="98"/>
      <c r="E145" s="98"/>
      <c r="F145" s="98"/>
      <c r="G145" s="98"/>
      <c r="H145" s="98"/>
      <c r="I145" s="62"/>
    </row>
    <row r="146">
      <c r="B146" s="62"/>
      <c r="C146" s="98"/>
      <c r="D146" s="98"/>
      <c r="E146" s="98"/>
      <c r="F146" s="98"/>
      <c r="G146" s="98"/>
      <c r="H146" s="98"/>
      <c r="I146" s="62"/>
    </row>
    <row r="147">
      <c r="B147" s="62"/>
      <c r="C147" s="98"/>
      <c r="D147" s="98"/>
      <c r="E147" s="98"/>
      <c r="F147" s="98"/>
      <c r="G147" s="98"/>
      <c r="H147" s="98"/>
      <c r="I147" s="62"/>
    </row>
    <row r="148">
      <c r="B148" s="62"/>
      <c r="C148" s="98"/>
      <c r="D148" s="98"/>
      <c r="E148" s="98"/>
      <c r="F148" s="98"/>
      <c r="G148" s="98"/>
      <c r="H148" s="98"/>
      <c r="I148" s="62"/>
    </row>
    <row r="149">
      <c r="B149" s="62"/>
      <c r="C149" s="98"/>
      <c r="D149" s="98"/>
      <c r="E149" s="98"/>
      <c r="F149" s="98"/>
      <c r="G149" s="98"/>
      <c r="H149" s="98"/>
      <c r="I149" s="62"/>
    </row>
    <row r="150">
      <c r="B150" s="62"/>
      <c r="C150" s="98"/>
      <c r="D150" s="98"/>
      <c r="E150" s="98"/>
      <c r="F150" s="98"/>
      <c r="G150" s="98"/>
      <c r="H150" s="98"/>
      <c r="I150" s="62"/>
    </row>
    <row r="151">
      <c r="B151" s="62"/>
      <c r="C151" s="98"/>
      <c r="D151" s="98"/>
      <c r="E151" s="98"/>
      <c r="F151" s="98"/>
      <c r="G151" s="98"/>
      <c r="H151" s="98"/>
      <c r="I151" s="62"/>
    </row>
    <row r="152">
      <c r="B152" s="62"/>
      <c r="C152" s="98"/>
      <c r="D152" s="98"/>
      <c r="E152" s="98"/>
      <c r="F152" s="98"/>
      <c r="G152" s="98"/>
      <c r="H152" s="98"/>
      <c r="I152" s="62"/>
    </row>
    <row r="153">
      <c r="B153" s="62"/>
      <c r="C153" s="98"/>
      <c r="D153" s="98"/>
      <c r="E153" s="98"/>
      <c r="F153" s="98"/>
      <c r="G153" s="98"/>
      <c r="H153" s="98"/>
      <c r="I153" s="62"/>
    </row>
    <row r="154">
      <c r="B154" s="62"/>
      <c r="C154" s="98"/>
      <c r="D154" s="98"/>
      <c r="E154" s="98"/>
      <c r="F154" s="98"/>
      <c r="G154" s="98"/>
      <c r="H154" s="98"/>
      <c r="I154" s="62"/>
    </row>
    <row r="155">
      <c r="B155" s="62"/>
      <c r="C155" s="98"/>
      <c r="D155" s="98"/>
      <c r="E155" s="98"/>
      <c r="F155" s="98"/>
      <c r="G155" s="98"/>
      <c r="H155" s="98"/>
      <c r="I155" s="62"/>
    </row>
    <row r="156">
      <c r="B156" s="62"/>
      <c r="C156" s="98"/>
      <c r="D156" s="98"/>
      <c r="E156" s="98"/>
      <c r="F156" s="98"/>
      <c r="G156" s="98"/>
      <c r="H156" s="98"/>
      <c r="I156" s="62"/>
    </row>
    <row r="157">
      <c r="B157" s="62"/>
      <c r="C157" s="98"/>
      <c r="D157" s="98"/>
      <c r="E157" s="98"/>
      <c r="F157" s="98"/>
      <c r="G157" s="98"/>
      <c r="H157" s="98"/>
      <c r="I157" s="62"/>
    </row>
    <row r="158">
      <c r="B158" s="62"/>
      <c r="C158" s="98"/>
      <c r="D158" s="98"/>
      <c r="E158" s="98"/>
      <c r="F158" s="98"/>
      <c r="G158" s="98"/>
      <c r="H158" s="98"/>
      <c r="I158" s="62"/>
    </row>
    <row r="159">
      <c r="B159" s="62"/>
      <c r="C159" s="98"/>
      <c r="D159" s="98"/>
      <c r="E159" s="98"/>
      <c r="F159" s="98"/>
      <c r="G159" s="98"/>
      <c r="H159" s="98"/>
      <c r="I159" s="62"/>
    </row>
    <row r="160">
      <c r="B160" s="62"/>
      <c r="C160" s="98"/>
      <c r="D160" s="98"/>
      <c r="E160" s="98"/>
      <c r="F160" s="98"/>
      <c r="G160" s="98"/>
      <c r="H160" s="98"/>
      <c r="I160" s="62"/>
    </row>
    <row r="161">
      <c r="B161" s="62"/>
      <c r="C161" s="98"/>
      <c r="D161" s="98"/>
      <c r="E161" s="98"/>
      <c r="F161" s="98"/>
      <c r="G161" s="98"/>
      <c r="H161" s="98"/>
      <c r="I161" s="62"/>
    </row>
    <row r="162">
      <c r="B162" s="62"/>
      <c r="C162" s="98"/>
      <c r="D162" s="98"/>
      <c r="E162" s="98"/>
      <c r="F162" s="98"/>
      <c r="G162" s="98"/>
      <c r="H162" s="98"/>
      <c r="I162" s="62"/>
    </row>
    <row r="163">
      <c r="B163" s="62"/>
      <c r="C163" s="98"/>
      <c r="D163" s="98"/>
      <c r="E163" s="98"/>
      <c r="F163" s="98"/>
      <c r="G163" s="98"/>
      <c r="H163" s="98"/>
      <c r="I163" s="62"/>
    </row>
    <row r="164">
      <c r="B164" s="62"/>
      <c r="C164" s="98"/>
      <c r="D164" s="98"/>
      <c r="E164" s="98"/>
      <c r="F164" s="98"/>
      <c r="G164" s="98"/>
      <c r="H164" s="98"/>
      <c r="I164" s="62"/>
    </row>
    <row r="165">
      <c r="B165" s="62"/>
      <c r="C165" s="98"/>
      <c r="D165" s="98"/>
      <c r="E165" s="98"/>
      <c r="F165" s="98"/>
      <c r="G165" s="98"/>
      <c r="H165" s="98"/>
      <c r="I165" s="62"/>
    </row>
    <row r="166">
      <c r="B166" s="62"/>
      <c r="C166" s="98"/>
      <c r="D166" s="98"/>
      <c r="E166" s="98"/>
      <c r="F166" s="98"/>
      <c r="G166" s="98"/>
      <c r="H166" s="98"/>
      <c r="I166" s="62"/>
    </row>
    <row r="167">
      <c r="B167" s="62"/>
      <c r="C167" s="98"/>
      <c r="D167" s="98"/>
      <c r="E167" s="98"/>
      <c r="F167" s="98"/>
      <c r="G167" s="98"/>
      <c r="H167" s="98"/>
      <c r="I167" s="62"/>
    </row>
    <row r="168">
      <c r="B168" s="62"/>
      <c r="C168" s="98"/>
      <c r="D168" s="98"/>
      <c r="E168" s="98"/>
      <c r="F168" s="98"/>
      <c r="G168" s="98"/>
      <c r="H168" s="98"/>
      <c r="I168" s="62"/>
    </row>
    <row r="169">
      <c r="B169" s="62"/>
      <c r="C169" s="98"/>
      <c r="D169" s="98"/>
      <c r="E169" s="98"/>
      <c r="F169" s="98"/>
      <c r="G169" s="98"/>
      <c r="H169" s="98"/>
      <c r="I169" s="62"/>
    </row>
    <row r="170">
      <c r="B170" s="62"/>
      <c r="C170" s="98"/>
      <c r="D170" s="98"/>
      <c r="E170" s="98"/>
      <c r="F170" s="98"/>
      <c r="G170" s="98"/>
      <c r="H170" s="98"/>
      <c r="I170" s="62"/>
    </row>
    <row r="171">
      <c r="B171" s="62"/>
      <c r="C171" s="98"/>
      <c r="D171" s="98"/>
      <c r="E171" s="98"/>
      <c r="F171" s="98"/>
      <c r="G171" s="98"/>
      <c r="H171" s="98"/>
      <c r="I171" s="62"/>
    </row>
    <row r="172">
      <c r="B172" s="62"/>
      <c r="C172" s="98"/>
      <c r="D172" s="98"/>
      <c r="E172" s="98"/>
      <c r="F172" s="98"/>
      <c r="G172" s="98"/>
      <c r="H172" s="98"/>
      <c r="I172" s="62"/>
    </row>
    <row r="173">
      <c r="B173" s="62"/>
      <c r="C173" s="98"/>
      <c r="D173" s="98"/>
      <c r="E173" s="98"/>
      <c r="F173" s="98"/>
      <c r="G173" s="98"/>
      <c r="H173" s="98"/>
      <c r="I173" s="62"/>
    </row>
    <row r="174">
      <c r="B174" s="62"/>
      <c r="C174" s="98"/>
      <c r="D174" s="98"/>
      <c r="E174" s="98"/>
      <c r="F174" s="98"/>
      <c r="G174" s="98"/>
      <c r="H174" s="98"/>
      <c r="I174" s="62"/>
    </row>
    <row r="175">
      <c r="B175" s="62"/>
      <c r="C175" s="98"/>
      <c r="D175" s="98"/>
      <c r="E175" s="98"/>
      <c r="F175" s="98"/>
      <c r="G175" s="98"/>
      <c r="H175" s="98"/>
      <c r="I175" s="62"/>
    </row>
    <row r="176">
      <c r="B176" s="62"/>
      <c r="C176" s="98"/>
      <c r="D176" s="98"/>
      <c r="E176" s="98"/>
      <c r="F176" s="98"/>
      <c r="G176" s="98"/>
      <c r="H176" s="98"/>
      <c r="I176" s="62"/>
    </row>
    <row r="177">
      <c r="B177" s="62"/>
      <c r="C177" s="98"/>
      <c r="D177" s="98"/>
      <c r="E177" s="98"/>
      <c r="F177" s="98"/>
      <c r="G177" s="98"/>
      <c r="H177" s="98"/>
      <c r="I177" s="62"/>
    </row>
    <row r="178">
      <c r="B178" s="62"/>
      <c r="C178" s="98"/>
      <c r="D178" s="98"/>
      <c r="E178" s="98"/>
      <c r="F178" s="98"/>
      <c r="G178" s="98"/>
      <c r="H178" s="98"/>
      <c r="I178" s="62"/>
    </row>
    <row r="179">
      <c r="B179" s="62"/>
      <c r="C179" s="98"/>
      <c r="D179" s="98"/>
      <c r="E179" s="98"/>
      <c r="F179" s="98"/>
      <c r="G179" s="98"/>
      <c r="H179" s="98"/>
      <c r="I179" s="62"/>
    </row>
    <row r="180">
      <c r="B180" s="62"/>
      <c r="C180" s="98"/>
      <c r="D180" s="98"/>
      <c r="E180" s="98"/>
      <c r="F180" s="98"/>
      <c r="G180" s="98"/>
      <c r="H180" s="98"/>
      <c r="I180" s="62"/>
    </row>
    <row r="181">
      <c r="B181" s="62"/>
      <c r="C181" s="98"/>
      <c r="D181" s="98"/>
      <c r="E181" s="98"/>
      <c r="F181" s="98"/>
      <c r="G181" s="98"/>
      <c r="H181" s="98"/>
      <c r="I181" s="62"/>
    </row>
    <row r="182">
      <c r="B182" s="62"/>
      <c r="C182" s="98"/>
      <c r="D182" s="98"/>
      <c r="E182" s="98"/>
      <c r="F182" s="98"/>
      <c r="G182" s="98"/>
      <c r="H182" s="98"/>
      <c r="I182" s="62"/>
    </row>
    <row r="183">
      <c r="B183" s="62"/>
      <c r="C183" s="98"/>
      <c r="D183" s="98"/>
      <c r="E183" s="98"/>
      <c r="F183" s="98"/>
      <c r="G183" s="98"/>
      <c r="H183" s="98"/>
      <c r="I183" s="62"/>
    </row>
    <row r="184">
      <c r="B184" s="62"/>
      <c r="C184" s="98"/>
      <c r="D184" s="98"/>
      <c r="E184" s="98"/>
      <c r="F184" s="98"/>
      <c r="G184" s="98"/>
      <c r="H184" s="98"/>
      <c r="I184" s="62"/>
    </row>
    <row r="185">
      <c r="B185" s="62"/>
      <c r="C185" s="98"/>
      <c r="D185" s="98"/>
      <c r="E185" s="98"/>
      <c r="F185" s="98"/>
      <c r="G185" s="98"/>
      <c r="H185" s="98"/>
      <c r="I185" s="62"/>
    </row>
    <row r="186">
      <c r="B186" s="62"/>
      <c r="C186" s="98"/>
      <c r="D186" s="98"/>
      <c r="E186" s="98"/>
      <c r="F186" s="98"/>
      <c r="G186" s="98"/>
      <c r="H186" s="98"/>
      <c r="I186" s="62"/>
    </row>
    <row r="187">
      <c r="B187" s="62"/>
      <c r="C187" s="98"/>
      <c r="D187" s="98"/>
      <c r="E187" s="98"/>
      <c r="F187" s="98"/>
      <c r="G187" s="98"/>
      <c r="H187" s="98"/>
      <c r="I187" s="62"/>
    </row>
    <row r="188">
      <c r="B188" s="62"/>
      <c r="C188" s="98"/>
      <c r="D188" s="98"/>
      <c r="E188" s="98"/>
      <c r="F188" s="98"/>
      <c r="G188" s="98"/>
      <c r="H188" s="98"/>
      <c r="I188" s="62"/>
    </row>
    <row r="189">
      <c r="B189" s="62"/>
      <c r="C189" s="98"/>
      <c r="D189" s="98"/>
      <c r="E189" s="98"/>
      <c r="F189" s="98"/>
      <c r="G189" s="98"/>
      <c r="H189" s="98"/>
      <c r="I189" s="62"/>
    </row>
    <row r="190">
      <c r="B190" s="62"/>
      <c r="C190" s="98"/>
      <c r="D190" s="98"/>
      <c r="E190" s="98"/>
      <c r="F190" s="98"/>
      <c r="G190" s="98"/>
      <c r="H190" s="98"/>
      <c r="I190" s="62"/>
    </row>
    <row r="191">
      <c r="B191" s="62"/>
      <c r="C191" s="98"/>
      <c r="D191" s="98"/>
      <c r="E191" s="98"/>
      <c r="F191" s="98"/>
      <c r="G191" s="98"/>
      <c r="H191" s="98"/>
      <c r="I191" s="62"/>
    </row>
    <row r="192">
      <c r="B192" s="62"/>
      <c r="C192" s="98"/>
      <c r="D192" s="98"/>
      <c r="E192" s="98"/>
      <c r="F192" s="98"/>
      <c r="G192" s="98"/>
      <c r="H192" s="98"/>
      <c r="I192" s="62"/>
    </row>
    <row r="193">
      <c r="B193" s="62"/>
      <c r="C193" s="98"/>
      <c r="D193" s="98"/>
      <c r="E193" s="98"/>
      <c r="F193" s="98"/>
      <c r="G193" s="98"/>
      <c r="H193" s="98"/>
      <c r="I193" s="62"/>
    </row>
    <row r="194">
      <c r="B194" s="62"/>
      <c r="C194" s="98"/>
      <c r="D194" s="98"/>
      <c r="E194" s="98"/>
      <c r="F194" s="98"/>
      <c r="G194" s="98"/>
      <c r="H194" s="98"/>
      <c r="I194" s="62"/>
    </row>
    <row r="195">
      <c r="B195" s="62"/>
      <c r="C195" s="98"/>
      <c r="D195" s="98"/>
      <c r="E195" s="98"/>
      <c r="F195" s="98"/>
      <c r="G195" s="98"/>
      <c r="H195" s="98"/>
      <c r="I195" s="62"/>
    </row>
    <row r="196">
      <c r="B196" s="62"/>
      <c r="C196" s="98"/>
      <c r="D196" s="98"/>
      <c r="E196" s="98"/>
      <c r="F196" s="98"/>
      <c r="G196" s="98"/>
      <c r="H196" s="98"/>
      <c r="I196" s="62"/>
    </row>
    <row r="197">
      <c r="B197" s="62"/>
      <c r="C197" s="98"/>
      <c r="D197" s="98"/>
      <c r="E197" s="98"/>
      <c r="F197" s="98"/>
      <c r="G197" s="98"/>
      <c r="H197" s="98"/>
      <c r="I197" s="62"/>
    </row>
    <row r="198">
      <c r="B198" s="62"/>
      <c r="C198" s="98"/>
      <c r="D198" s="98"/>
      <c r="E198" s="98"/>
      <c r="F198" s="98"/>
      <c r="G198" s="98"/>
      <c r="H198" s="98"/>
      <c r="I198" s="62"/>
    </row>
    <row r="199">
      <c r="B199" s="62"/>
      <c r="C199" s="98"/>
      <c r="D199" s="98"/>
      <c r="E199" s="98"/>
      <c r="F199" s="98"/>
      <c r="G199" s="98"/>
      <c r="H199" s="98"/>
      <c r="I199" s="62"/>
    </row>
    <row r="200">
      <c r="B200" s="62"/>
      <c r="C200" s="98"/>
      <c r="D200" s="98"/>
      <c r="E200" s="98"/>
      <c r="F200" s="98"/>
      <c r="G200" s="98"/>
      <c r="H200" s="98"/>
      <c r="I200" s="62"/>
    </row>
    <row r="201">
      <c r="B201" s="62"/>
      <c r="C201" s="98"/>
      <c r="D201" s="98"/>
      <c r="E201" s="98"/>
      <c r="F201" s="98"/>
      <c r="G201" s="98"/>
      <c r="H201" s="98"/>
      <c r="I201" s="62"/>
    </row>
    <row r="202">
      <c r="B202" s="62"/>
      <c r="C202" s="98"/>
      <c r="D202" s="98"/>
      <c r="E202" s="98"/>
      <c r="F202" s="98"/>
      <c r="G202" s="98"/>
      <c r="H202" s="98"/>
      <c r="I202" s="62"/>
    </row>
    <row r="203">
      <c r="B203" s="62"/>
      <c r="C203" s="98"/>
      <c r="D203" s="98"/>
      <c r="E203" s="98"/>
      <c r="F203" s="98"/>
      <c r="G203" s="98"/>
      <c r="H203" s="98"/>
      <c r="I203" s="62"/>
    </row>
    <row r="204">
      <c r="B204" s="62"/>
      <c r="C204" s="98"/>
      <c r="D204" s="98"/>
      <c r="E204" s="98"/>
      <c r="F204" s="98"/>
      <c r="G204" s="98"/>
      <c r="H204" s="98"/>
      <c r="I204" s="62"/>
    </row>
    <row r="205">
      <c r="B205" s="62"/>
      <c r="C205" s="98"/>
      <c r="D205" s="98"/>
      <c r="E205" s="98"/>
      <c r="F205" s="98"/>
      <c r="G205" s="98"/>
      <c r="H205" s="98"/>
      <c r="I205" s="62"/>
    </row>
    <row r="206">
      <c r="B206" s="62"/>
      <c r="C206" s="98"/>
      <c r="D206" s="98"/>
      <c r="E206" s="98"/>
      <c r="F206" s="98"/>
      <c r="G206" s="98"/>
      <c r="H206" s="98"/>
      <c r="I206" s="62"/>
    </row>
    <row r="207">
      <c r="B207" s="62"/>
      <c r="C207" s="98"/>
      <c r="D207" s="98"/>
      <c r="E207" s="98"/>
      <c r="F207" s="98"/>
      <c r="G207" s="98"/>
      <c r="H207" s="98"/>
      <c r="I207" s="62"/>
    </row>
    <row r="208">
      <c r="B208" s="62"/>
      <c r="C208" s="98"/>
      <c r="D208" s="98"/>
      <c r="E208" s="98"/>
      <c r="F208" s="98"/>
      <c r="G208" s="98"/>
      <c r="H208" s="98"/>
      <c r="I208" s="62"/>
    </row>
    <row r="209">
      <c r="B209" s="62"/>
      <c r="C209" s="98"/>
      <c r="D209" s="98"/>
      <c r="E209" s="98"/>
      <c r="F209" s="98"/>
      <c r="G209" s="98"/>
      <c r="H209" s="98"/>
      <c r="I209" s="62"/>
    </row>
    <row r="210">
      <c r="B210" s="62"/>
      <c r="C210" s="98"/>
      <c r="D210" s="98"/>
      <c r="E210" s="98"/>
      <c r="F210" s="98"/>
      <c r="G210" s="98"/>
      <c r="H210" s="98"/>
      <c r="I210" s="62"/>
    </row>
    <row r="211">
      <c r="B211" s="62"/>
      <c r="C211" s="98"/>
      <c r="D211" s="98"/>
      <c r="E211" s="98"/>
      <c r="F211" s="98"/>
      <c r="G211" s="98"/>
      <c r="H211" s="98"/>
      <c r="I211" s="62"/>
    </row>
    <row r="212">
      <c r="B212" s="62"/>
      <c r="C212" s="98"/>
      <c r="D212" s="98"/>
      <c r="E212" s="98"/>
      <c r="F212" s="98"/>
      <c r="G212" s="98"/>
      <c r="H212" s="98"/>
      <c r="I212" s="62"/>
    </row>
    <row r="213">
      <c r="B213" s="62"/>
      <c r="C213" s="98"/>
      <c r="D213" s="98"/>
      <c r="E213" s="98"/>
      <c r="F213" s="98"/>
      <c r="G213" s="98"/>
      <c r="H213" s="98"/>
      <c r="I213" s="62"/>
    </row>
    <row r="214">
      <c r="B214" s="62"/>
      <c r="C214" s="98"/>
      <c r="D214" s="98"/>
      <c r="E214" s="98"/>
      <c r="F214" s="98"/>
      <c r="G214" s="98"/>
      <c r="H214" s="98"/>
      <c r="I214" s="62"/>
    </row>
    <row r="215">
      <c r="B215" s="62"/>
      <c r="C215" s="98"/>
      <c r="D215" s="98"/>
      <c r="E215" s="98"/>
      <c r="F215" s="98"/>
      <c r="G215" s="98"/>
      <c r="H215" s="98"/>
      <c r="I215" s="62"/>
    </row>
    <row r="216">
      <c r="B216" s="62"/>
      <c r="C216" s="98"/>
      <c r="D216" s="98"/>
      <c r="E216" s="98"/>
      <c r="F216" s="98"/>
      <c r="G216" s="98"/>
      <c r="H216" s="98"/>
      <c r="I216" s="62"/>
    </row>
    <row r="217">
      <c r="B217" s="62"/>
      <c r="C217" s="98"/>
      <c r="D217" s="98"/>
      <c r="E217" s="98"/>
      <c r="F217" s="98"/>
      <c r="G217" s="98"/>
      <c r="H217" s="98"/>
      <c r="I217" s="62"/>
    </row>
    <row r="218">
      <c r="B218" s="62"/>
      <c r="C218" s="98"/>
      <c r="D218" s="98"/>
      <c r="E218" s="98"/>
      <c r="F218" s="98"/>
      <c r="G218" s="98"/>
      <c r="H218" s="98"/>
      <c r="I218" s="62"/>
    </row>
    <row r="219">
      <c r="B219" s="62"/>
      <c r="C219" s="98"/>
      <c r="D219" s="98"/>
      <c r="E219" s="98"/>
      <c r="F219" s="98"/>
      <c r="G219" s="98"/>
      <c r="H219" s="98"/>
      <c r="I219" s="62"/>
    </row>
    <row r="220">
      <c r="B220" s="62"/>
      <c r="C220" s="98"/>
      <c r="D220" s="98"/>
      <c r="E220" s="98"/>
      <c r="F220" s="98"/>
      <c r="G220" s="98"/>
      <c r="H220" s="98"/>
      <c r="I220" s="62"/>
    </row>
    <row r="221">
      <c r="B221" s="62"/>
      <c r="C221" s="98"/>
      <c r="D221" s="98"/>
      <c r="E221" s="98"/>
      <c r="F221" s="98"/>
      <c r="G221" s="98"/>
      <c r="H221" s="98"/>
      <c r="I221" s="62"/>
    </row>
    <row r="222">
      <c r="B222" s="62"/>
      <c r="C222" s="98"/>
      <c r="D222" s="98"/>
      <c r="E222" s="98"/>
      <c r="F222" s="98"/>
      <c r="G222" s="98"/>
      <c r="H222" s="98"/>
      <c r="I222" s="62"/>
    </row>
    <row r="223">
      <c r="B223" s="62"/>
      <c r="C223" s="98"/>
      <c r="D223" s="98"/>
      <c r="E223" s="98"/>
      <c r="F223" s="98"/>
      <c r="G223" s="98"/>
      <c r="H223" s="98"/>
      <c r="I223" s="62"/>
    </row>
    <row r="224">
      <c r="B224" s="62"/>
      <c r="C224" s="98"/>
      <c r="D224" s="98"/>
      <c r="E224" s="98"/>
      <c r="F224" s="98"/>
      <c r="G224" s="98"/>
      <c r="H224" s="98"/>
      <c r="I224" s="62"/>
    </row>
    <row r="225">
      <c r="B225" s="62"/>
      <c r="C225" s="98"/>
      <c r="D225" s="98"/>
      <c r="E225" s="98"/>
      <c r="F225" s="98"/>
      <c r="G225" s="98"/>
      <c r="H225" s="98"/>
      <c r="I225" s="62"/>
    </row>
    <row r="226">
      <c r="B226" s="62"/>
      <c r="C226" s="98"/>
      <c r="D226" s="98"/>
      <c r="E226" s="98"/>
      <c r="F226" s="98"/>
      <c r="G226" s="98"/>
      <c r="H226" s="98"/>
      <c r="I226" s="62"/>
    </row>
    <row r="227">
      <c r="B227" s="62"/>
      <c r="C227" s="98"/>
      <c r="D227" s="98"/>
      <c r="E227" s="98"/>
      <c r="F227" s="98"/>
      <c r="G227" s="98"/>
      <c r="H227" s="98"/>
      <c r="I227" s="62"/>
    </row>
    <row r="228">
      <c r="B228" s="62"/>
      <c r="C228" s="98"/>
      <c r="D228" s="98"/>
      <c r="E228" s="98"/>
      <c r="F228" s="98"/>
      <c r="G228" s="98"/>
      <c r="H228" s="98"/>
      <c r="I228" s="62"/>
    </row>
    <row r="229">
      <c r="B229" s="62"/>
      <c r="C229" s="98"/>
      <c r="D229" s="98"/>
      <c r="E229" s="98"/>
      <c r="F229" s="98"/>
      <c r="G229" s="98"/>
      <c r="H229" s="98"/>
      <c r="I229" s="62"/>
    </row>
    <row r="230">
      <c r="B230" s="62"/>
      <c r="C230" s="98"/>
      <c r="D230" s="98"/>
      <c r="E230" s="98"/>
      <c r="F230" s="98"/>
      <c r="G230" s="98"/>
      <c r="H230" s="98"/>
      <c r="I230" s="62"/>
    </row>
    <row r="231">
      <c r="B231" s="62"/>
      <c r="C231" s="98"/>
      <c r="D231" s="98"/>
      <c r="E231" s="98"/>
      <c r="F231" s="98"/>
      <c r="G231" s="98"/>
      <c r="H231" s="98"/>
      <c r="I231" s="62"/>
    </row>
    <row r="232">
      <c r="B232" s="62"/>
      <c r="C232" s="98"/>
      <c r="D232" s="98"/>
      <c r="E232" s="98"/>
      <c r="F232" s="98"/>
      <c r="G232" s="98"/>
      <c r="H232" s="98"/>
      <c r="I232" s="62"/>
    </row>
    <row r="233">
      <c r="B233" s="62"/>
      <c r="C233" s="98"/>
      <c r="D233" s="98"/>
      <c r="E233" s="98"/>
      <c r="F233" s="98"/>
      <c r="G233" s="98"/>
      <c r="H233" s="98"/>
      <c r="I233" s="62"/>
    </row>
    <row r="234">
      <c r="B234" s="62"/>
      <c r="C234" s="98"/>
      <c r="D234" s="98"/>
      <c r="E234" s="98"/>
      <c r="F234" s="98"/>
      <c r="G234" s="98"/>
      <c r="H234" s="98"/>
      <c r="I234" s="62"/>
    </row>
    <row r="235">
      <c r="B235" s="62"/>
      <c r="C235" s="98"/>
      <c r="D235" s="98"/>
      <c r="E235" s="98"/>
      <c r="F235" s="98"/>
      <c r="G235" s="98"/>
      <c r="H235" s="98"/>
      <c r="I235" s="62"/>
    </row>
    <row r="236">
      <c r="B236" s="62"/>
      <c r="C236" s="98"/>
      <c r="D236" s="98"/>
      <c r="E236" s="98"/>
      <c r="F236" s="98"/>
      <c r="G236" s="98"/>
      <c r="H236" s="98"/>
      <c r="I236" s="62"/>
    </row>
    <row r="237">
      <c r="B237" s="62"/>
      <c r="C237" s="98"/>
      <c r="D237" s="98"/>
      <c r="E237" s="98"/>
      <c r="F237" s="98"/>
      <c r="G237" s="98"/>
      <c r="H237" s="98"/>
      <c r="I237" s="62"/>
    </row>
    <row r="238">
      <c r="B238" s="62"/>
      <c r="C238" s="98"/>
      <c r="D238" s="98"/>
      <c r="E238" s="98"/>
      <c r="F238" s="98"/>
      <c r="G238" s="98"/>
      <c r="H238" s="98"/>
      <c r="I238" s="62"/>
    </row>
    <row r="239">
      <c r="B239" s="62"/>
      <c r="C239" s="98"/>
      <c r="D239" s="98"/>
      <c r="E239" s="98"/>
      <c r="F239" s="98"/>
      <c r="G239" s="98"/>
      <c r="H239" s="98"/>
      <c r="I239" s="62"/>
    </row>
    <row r="240">
      <c r="B240" s="62"/>
      <c r="C240" s="98"/>
      <c r="D240" s="98"/>
      <c r="E240" s="98"/>
      <c r="F240" s="98"/>
      <c r="G240" s="98"/>
      <c r="H240" s="98"/>
      <c r="I240" s="62"/>
    </row>
    <row r="241">
      <c r="B241" s="62"/>
      <c r="C241" s="98"/>
      <c r="D241" s="98"/>
      <c r="E241" s="98"/>
      <c r="F241" s="98"/>
      <c r="G241" s="98"/>
      <c r="H241" s="98"/>
      <c r="I241" s="62"/>
    </row>
    <row r="242">
      <c r="B242" s="62"/>
      <c r="C242" s="98"/>
      <c r="D242" s="98"/>
      <c r="E242" s="98"/>
      <c r="F242" s="98"/>
      <c r="G242" s="98"/>
      <c r="H242" s="98"/>
      <c r="I242" s="62"/>
    </row>
    <row r="243">
      <c r="B243" s="62"/>
      <c r="C243" s="98"/>
      <c r="D243" s="98"/>
      <c r="E243" s="98"/>
      <c r="F243" s="98"/>
      <c r="G243" s="98"/>
      <c r="H243" s="98"/>
      <c r="I243" s="62"/>
    </row>
    <row r="244">
      <c r="B244" s="62"/>
      <c r="C244" s="98"/>
      <c r="D244" s="98"/>
      <c r="E244" s="98"/>
      <c r="F244" s="98"/>
      <c r="G244" s="98"/>
      <c r="H244" s="98"/>
      <c r="I244" s="62"/>
    </row>
    <row r="245">
      <c r="B245" s="62"/>
      <c r="C245" s="98"/>
      <c r="D245" s="98"/>
      <c r="E245" s="98"/>
      <c r="F245" s="98"/>
      <c r="G245" s="98"/>
      <c r="H245" s="98"/>
      <c r="I245" s="62"/>
    </row>
    <row r="246">
      <c r="B246" s="62"/>
      <c r="C246" s="98"/>
      <c r="D246" s="98"/>
      <c r="E246" s="98"/>
      <c r="F246" s="98"/>
      <c r="G246" s="98"/>
      <c r="H246" s="98"/>
      <c r="I246" s="62"/>
    </row>
    <row r="247">
      <c r="B247" s="62"/>
      <c r="C247" s="98"/>
      <c r="D247" s="98"/>
      <c r="E247" s="98"/>
      <c r="F247" s="98"/>
      <c r="G247" s="98"/>
      <c r="H247" s="98"/>
      <c r="I247" s="62"/>
    </row>
    <row r="248">
      <c r="B248" s="62"/>
      <c r="C248" s="98"/>
      <c r="D248" s="98"/>
      <c r="E248" s="98"/>
      <c r="F248" s="98"/>
      <c r="G248" s="98"/>
      <c r="H248" s="98"/>
      <c r="I248" s="62"/>
    </row>
    <row r="249">
      <c r="B249" s="62"/>
      <c r="C249" s="98"/>
      <c r="D249" s="98"/>
      <c r="E249" s="98"/>
      <c r="F249" s="98"/>
      <c r="G249" s="98"/>
      <c r="H249" s="98"/>
      <c r="I249" s="62"/>
    </row>
    <row r="250">
      <c r="B250" s="62"/>
      <c r="C250" s="98"/>
      <c r="D250" s="98"/>
      <c r="E250" s="98"/>
      <c r="F250" s="98"/>
      <c r="G250" s="98"/>
      <c r="H250" s="98"/>
      <c r="I250" s="62"/>
    </row>
    <row r="251">
      <c r="B251" s="62"/>
      <c r="C251" s="98"/>
      <c r="D251" s="98"/>
      <c r="E251" s="98"/>
      <c r="F251" s="98"/>
      <c r="G251" s="98"/>
      <c r="H251" s="98"/>
      <c r="I251" s="62"/>
    </row>
    <row r="252">
      <c r="B252" s="62"/>
      <c r="C252" s="98"/>
      <c r="D252" s="98"/>
      <c r="E252" s="98"/>
      <c r="F252" s="98"/>
      <c r="G252" s="98"/>
      <c r="H252" s="98"/>
      <c r="I252" s="62"/>
    </row>
    <row r="253">
      <c r="B253" s="62"/>
      <c r="C253" s="98"/>
      <c r="D253" s="98"/>
      <c r="E253" s="98"/>
      <c r="F253" s="98"/>
      <c r="G253" s="98"/>
      <c r="H253" s="98"/>
      <c r="I253" s="62"/>
    </row>
    <row r="254">
      <c r="B254" s="62"/>
      <c r="C254" s="98"/>
      <c r="D254" s="98"/>
      <c r="E254" s="98"/>
      <c r="F254" s="98"/>
      <c r="G254" s="98"/>
      <c r="H254" s="98"/>
      <c r="I254" s="62"/>
    </row>
    <row r="255">
      <c r="B255" s="62"/>
      <c r="C255" s="98"/>
      <c r="D255" s="98"/>
      <c r="E255" s="98"/>
      <c r="F255" s="98"/>
      <c r="G255" s="98"/>
      <c r="H255" s="98"/>
      <c r="I255" s="62"/>
    </row>
    <row r="256">
      <c r="B256" s="62"/>
      <c r="C256" s="98"/>
      <c r="D256" s="98"/>
      <c r="E256" s="98"/>
      <c r="F256" s="98"/>
      <c r="G256" s="98"/>
      <c r="H256" s="98"/>
      <c r="I256" s="62"/>
    </row>
    <row r="257">
      <c r="B257" s="62"/>
      <c r="C257" s="98"/>
      <c r="D257" s="98"/>
      <c r="E257" s="98"/>
      <c r="F257" s="98"/>
      <c r="G257" s="98"/>
      <c r="H257" s="98"/>
      <c r="I257" s="62"/>
    </row>
    <row r="258">
      <c r="B258" s="62"/>
      <c r="C258" s="98"/>
      <c r="D258" s="98"/>
      <c r="E258" s="98"/>
      <c r="F258" s="98"/>
      <c r="G258" s="98"/>
      <c r="H258" s="98"/>
      <c r="I258" s="62"/>
    </row>
    <row r="259">
      <c r="B259" s="62"/>
      <c r="C259" s="98"/>
      <c r="D259" s="98"/>
      <c r="E259" s="98"/>
      <c r="F259" s="98"/>
      <c r="G259" s="98"/>
      <c r="H259" s="98"/>
      <c r="I259" s="62"/>
    </row>
    <row r="260">
      <c r="B260" s="62"/>
      <c r="C260" s="98"/>
      <c r="D260" s="98"/>
      <c r="E260" s="98"/>
      <c r="F260" s="98"/>
      <c r="G260" s="98"/>
      <c r="H260" s="98"/>
      <c r="I260" s="62"/>
    </row>
    <row r="261">
      <c r="B261" s="62"/>
      <c r="C261" s="98"/>
      <c r="D261" s="98"/>
      <c r="E261" s="98"/>
      <c r="F261" s="98"/>
      <c r="G261" s="98"/>
      <c r="H261" s="98"/>
      <c r="I261" s="62"/>
    </row>
    <row r="262">
      <c r="B262" s="62"/>
      <c r="C262" s="98"/>
      <c r="D262" s="98"/>
      <c r="E262" s="98"/>
      <c r="F262" s="98"/>
      <c r="G262" s="98"/>
      <c r="H262" s="98"/>
      <c r="I262" s="62"/>
    </row>
    <row r="263">
      <c r="B263" s="62"/>
      <c r="C263" s="98"/>
      <c r="D263" s="98"/>
      <c r="E263" s="98"/>
      <c r="F263" s="98"/>
      <c r="G263" s="98"/>
      <c r="H263" s="98"/>
      <c r="I263" s="62"/>
    </row>
    <row r="264">
      <c r="B264" s="62"/>
      <c r="C264" s="98"/>
      <c r="D264" s="98"/>
      <c r="E264" s="98"/>
      <c r="F264" s="98"/>
      <c r="G264" s="98"/>
      <c r="H264" s="98"/>
      <c r="I264" s="62"/>
    </row>
    <row r="265">
      <c r="B265" s="62"/>
      <c r="C265" s="98"/>
      <c r="D265" s="98"/>
      <c r="E265" s="98"/>
      <c r="F265" s="98"/>
      <c r="G265" s="98"/>
      <c r="H265" s="98"/>
      <c r="I265" s="62"/>
    </row>
    <row r="266">
      <c r="B266" s="62"/>
      <c r="C266" s="98"/>
      <c r="D266" s="98"/>
      <c r="E266" s="98"/>
      <c r="F266" s="98"/>
      <c r="G266" s="98"/>
      <c r="H266" s="98"/>
      <c r="I266" s="62"/>
    </row>
    <row r="267">
      <c r="B267" s="62"/>
      <c r="C267" s="98"/>
      <c r="D267" s="98"/>
      <c r="E267" s="98"/>
      <c r="F267" s="98"/>
      <c r="G267" s="98"/>
      <c r="H267" s="98"/>
      <c r="I267" s="62"/>
    </row>
    <row r="268">
      <c r="B268" s="62"/>
      <c r="C268" s="98"/>
      <c r="D268" s="98"/>
      <c r="E268" s="98"/>
      <c r="F268" s="98"/>
      <c r="G268" s="98"/>
      <c r="H268" s="98"/>
      <c r="I268" s="62"/>
    </row>
    <row r="269">
      <c r="B269" s="62"/>
      <c r="C269" s="98"/>
      <c r="D269" s="98"/>
      <c r="E269" s="98"/>
      <c r="F269" s="98"/>
      <c r="G269" s="98"/>
      <c r="H269" s="98"/>
      <c r="I269" s="62"/>
    </row>
    <row r="270">
      <c r="B270" s="62"/>
      <c r="C270" s="98"/>
      <c r="D270" s="98"/>
      <c r="E270" s="98"/>
      <c r="F270" s="98"/>
      <c r="G270" s="98"/>
      <c r="H270" s="98"/>
      <c r="I270" s="62"/>
    </row>
    <row r="271">
      <c r="B271" s="62"/>
      <c r="C271" s="98"/>
      <c r="D271" s="98"/>
      <c r="E271" s="98"/>
      <c r="F271" s="98"/>
      <c r="G271" s="98"/>
      <c r="H271" s="98"/>
      <c r="I271" s="62"/>
    </row>
    <row r="272">
      <c r="B272" s="62"/>
      <c r="C272" s="98"/>
      <c r="D272" s="98"/>
      <c r="E272" s="98"/>
      <c r="F272" s="98"/>
      <c r="G272" s="98"/>
      <c r="H272" s="98"/>
      <c r="I272" s="62"/>
    </row>
    <row r="273">
      <c r="B273" s="62"/>
      <c r="C273" s="98"/>
      <c r="D273" s="98"/>
      <c r="E273" s="98"/>
      <c r="F273" s="98"/>
      <c r="G273" s="98"/>
      <c r="H273" s="98"/>
      <c r="I273" s="62"/>
    </row>
    <row r="274">
      <c r="B274" s="62"/>
      <c r="C274" s="98"/>
      <c r="D274" s="98"/>
      <c r="E274" s="98"/>
      <c r="F274" s="98"/>
      <c r="G274" s="98"/>
      <c r="H274" s="98"/>
      <c r="I274" s="62"/>
    </row>
    <row r="275">
      <c r="B275" s="62"/>
      <c r="C275" s="98"/>
      <c r="D275" s="98"/>
      <c r="E275" s="98"/>
      <c r="F275" s="98"/>
      <c r="G275" s="98"/>
      <c r="H275" s="98"/>
      <c r="I275" s="62"/>
    </row>
    <row r="276">
      <c r="B276" s="62"/>
      <c r="C276" s="98"/>
      <c r="D276" s="98"/>
      <c r="E276" s="98"/>
      <c r="F276" s="98"/>
      <c r="G276" s="98"/>
      <c r="H276" s="98"/>
      <c r="I276" s="62"/>
    </row>
    <row r="277">
      <c r="B277" s="62"/>
      <c r="C277" s="98"/>
      <c r="D277" s="98"/>
      <c r="E277" s="98"/>
      <c r="F277" s="98"/>
      <c r="G277" s="98"/>
      <c r="H277" s="98"/>
      <c r="I277" s="62"/>
    </row>
    <row r="278">
      <c r="B278" s="62"/>
      <c r="C278" s="98"/>
      <c r="D278" s="98"/>
      <c r="E278" s="98"/>
      <c r="F278" s="98"/>
      <c r="G278" s="98"/>
      <c r="H278" s="98"/>
      <c r="I278" s="62"/>
    </row>
    <row r="279">
      <c r="B279" s="62"/>
      <c r="C279" s="98"/>
      <c r="D279" s="98"/>
      <c r="E279" s="98"/>
      <c r="F279" s="98"/>
      <c r="G279" s="98"/>
      <c r="H279" s="98"/>
      <c r="I279" s="62"/>
    </row>
    <row r="280">
      <c r="B280" s="62"/>
      <c r="C280" s="98"/>
      <c r="D280" s="98"/>
      <c r="E280" s="98"/>
      <c r="F280" s="98"/>
      <c r="G280" s="98"/>
      <c r="H280" s="98"/>
      <c r="I280" s="62"/>
    </row>
    <row r="281">
      <c r="B281" s="62"/>
      <c r="C281" s="98"/>
      <c r="D281" s="98"/>
      <c r="E281" s="98"/>
      <c r="F281" s="98"/>
      <c r="G281" s="98"/>
      <c r="H281" s="98"/>
      <c r="I281" s="62"/>
    </row>
    <row r="282">
      <c r="B282" s="62"/>
      <c r="C282" s="98"/>
      <c r="D282" s="98"/>
      <c r="E282" s="98"/>
      <c r="F282" s="98"/>
      <c r="G282" s="98"/>
      <c r="H282" s="98"/>
      <c r="I282" s="62"/>
    </row>
    <row r="283">
      <c r="B283" s="62"/>
      <c r="C283" s="98"/>
      <c r="D283" s="98"/>
      <c r="E283" s="98"/>
      <c r="F283" s="98"/>
      <c r="G283" s="98"/>
      <c r="H283" s="98"/>
      <c r="I283" s="62"/>
    </row>
    <row r="284">
      <c r="B284" s="62"/>
      <c r="C284" s="98"/>
      <c r="D284" s="98"/>
      <c r="E284" s="98"/>
      <c r="F284" s="98"/>
      <c r="G284" s="98"/>
      <c r="H284" s="98"/>
      <c r="I284" s="62"/>
    </row>
    <row r="285">
      <c r="B285" s="62"/>
      <c r="C285" s="98"/>
      <c r="D285" s="98"/>
      <c r="E285" s="98"/>
      <c r="F285" s="98"/>
      <c r="G285" s="98"/>
      <c r="H285" s="98"/>
      <c r="I285" s="62"/>
    </row>
    <row r="286">
      <c r="B286" s="62"/>
      <c r="C286" s="98"/>
      <c r="D286" s="98"/>
      <c r="E286" s="98"/>
      <c r="F286" s="98"/>
      <c r="G286" s="98"/>
      <c r="H286" s="98"/>
      <c r="I286" s="62"/>
    </row>
    <row r="287">
      <c r="B287" s="62"/>
      <c r="C287" s="98"/>
      <c r="D287" s="98"/>
      <c r="E287" s="98"/>
      <c r="F287" s="98"/>
      <c r="G287" s="98"/>
      <c r="H287" s="98"/>
      <c r="I287" s="62"/>
    </row>
    <row r="288">
      <c r="B288" s="62"/>
      <c r="C288" s="98"/>
      <c r="D288" s="98"/>
      <c r="E288" s="98"/>
      <c r="F288" s="98"/>
      <c r="G288" s="98"/>
      <c r="H288" s="98"/>
      <c r="I288" s="62"/>
    </row>
    <row r="289">
      <c r="B289" s="62"/>
      <c r="C289" s="98"/>
      <c r="D289" s="98"/>
      <c r="E289" s="98"/>
      <c r="F289" s="98"/>
      <c r="G289" s="98"/>
      <c r="H289" s="98"/>
      <c r="I289" s="62"/>
    </row>
    <row r="290">
      <c r="B290" s="62"/>
      <c r="C290" s="98"/>
      <c r="D290" s="98"/>
      <c r="E290" s="98"/>
      <c r="F290" s="98"/>
      <c r="G290" s="98"/>
      <c r="H290" s="98"/>
      <c r="I290" s="62"/>
    </row>
    <row r="291">
      <c r="B291" s="62"/>
      <c r="C291" s="98"/>
      <c r="D291" s="98"/>
      <c r="E291" s="98"/>
      <c r="F291" s="98"/>
      <c r="G291" s="98"/>
      <c r="H291" s="98"/>
      <c r="I291" s="62"/>
    </row>
    <row r="292">
      <c r="B292" s="62"/>
      <c r="C292" s="98"/>
      <c r="D292" s="98"/>
      <c r="E292" s="98"/>
      <c r="F292" s="98"/>
      <c r="G292" s="98"/>
      <c r="H292" s="98"/>
      <c r="I292" s="62"/>
    </row>
    <row r="293">
      <c r="B293" s="62"/>
      <c r="C293" s="98"/>
      <c r="D293" s="98"/>
      <c r="E293" s="98"/>
      <c r="F293" s="98"/>
      <c r="G293" s="98"/>
      <c r="H293" s="98"/>
      <c r="I293" s="62"/>
    </row>
    <row r="294">
      <c r="B294" s="62"/>
      <c r="C294" s="98"/>
      <c r="D294" s="98"/>
      <c r="E294" s="98"/>
      <c r="F294" s="98"/>
      <c r="G294" s="98"/>
      <c r="H294" s="98"/>
      <c r="I294" s="62"/>
    </row>
    <row r="295">
      <c r="B295" s="62"/>
      <c r="C295" s="98"/>
      <c r="D295" s="98"/>
      <c r="E295" s="98"/>
      <c r="F295" s="98"/>
      <c r="G295" s="98"/>
      <c r="H295" s="98"/>
      <c r="I295" s="62"/>
    </row>
    <row r="296">
      <c r="B296" s="62"/>
      <c r="C296" s="98"/>
      <c r="D296" s="98"/>
      <c r="E296" s="98"/>
      <c r="F296" s="98"/>
      <c r="G296" s="98"/>
      <c r="H296" s="98"/>
      <c r="I296" s="62"/>
    </row>
    <row r="297">
      <c r="B297" s="62"/>
      <c r="C297" s="98"/>
      <c r="D297" s="98"/>
      <c r="E297" s="98"/>
      <c r="F297" s="98"/>
      <c r="G297" s="98"/>
      <c r="H297" s="98"/>
      <c r="I297" s="62"/>
    </row>
    <row r="298">
      <c r="B298" s="62"/>
      <c r="C298" s="98"/>
      <c r="D298" s="98"/>
      <c r="E298" s="98"/>
      <c r="F298" s="98"/>
      <c r="G298" s="98"/>
      <c r="H298" s="98"/>
      <c r="I298" s="62"/>
    </row>
    <row r="299">
      <c r="B299" s="62"/>
      <c r="C299" s="98"/>
      <c r="D299" s="98"/>
      <c r="E299" s="98"/>
      <c r="F299" s="98"/>
      <c r="G299" s="98"/>
      <c r="H299" s="98"/>
      <c r="I299" s="62"/>
    </row>
    <row r="300">
      <c r="B300" s="62"/>
      <c r="C300" s="98"/>
      <c r="D300" s="98"/>
      <c r="E300" s="98"/>
      <c r="F300" s="98"/>
      <c r="G300" s="98"/>
      <c r="H300" s="98"/>
      <c r="I300" s="62"/>
    </row>
    <row r="301">
      <c r="B301" s="62"/>
      <c r="C301" s="98"/>
      <c r="D301" s="98"/>
      <c r="E301" s="98"/>
      <c r="F301" s="98"/>
      <c r="G301" s="98"/>
      <c r="H301" s="98"/>
      <c r="I301" s="62"/>
    </row>
    <row r="302">
      <c r="B302" s="62"/>
      <c r="C302" s="98"/>
      <c r="D302" s="98"/>
      <c r="E302" s="98"/>
      <c r="F302" s="98"/>
      <c r="G302" s="98"/>
      <c r="H302" s="98"/>
      <c r="I302" s="62"/>
    </row>
    <row r="303">
      <c r="B303" s="62"/>
      <c r="C303" s="98"/>
      <c r="D303" s="98"/>
      <c r="E303" s="98"/>
      <c r="F303" s="98"/>
      <c r="G303" s="98"/>
      <c r="H303" s="98"/>
      <c r="I303" s="62"/>
    </row>
    <row r="304">
      <c r="B304" s="62"/>
      <c r="C304" s="98"/>
      <c r="D304" s="98"/>
      <c r="E304" s="98"/>
      <c r="F304" s="98"/>
      <c r="G304" s="98"/>
      <c r="H304" s="98"/>
      <c r="I304" s="62"/>
    </row>
    <row r="305">
      <c r="B305" s="62"/>
      <c r="C305" s="98"/>
      <c r="D305" s="98"/>
      <c r="E305" s="98"/>
      <c r="F305" s="98"/>
      <c r="G305" s="98"/>
      <c r="H305" s="98"/>
      <c r="I305" s="62"/>
    </row>
    <row r="306">
      <c r="B306" s="62"/>
      <c r="C306" s="98"/>
      <c r="D306" s="98"/>
      <c r="E306" s="98"/>
      <c r="F306" s="98"/>
      <c r="G306" s="98"/>
      <c r="H306" s="98"/>
      <c r="I306" s="62"/>
    </row>
    <row r="307">
      <c r="B307" s="62"/>
      <c r="C307" s="98"/>
      <c r="D307" s="98"/>
      <c r="E307" s="98"/>
      <c r="F307" s="98"/>
      <c r="G307" s="98"/>
      <c r="H307" s="98"/>
      <c r="I307" s="62"/>
    </row>
    <row r="308">
      <c r="B308" s="62"/>
      <c r="C308" s="98"/>
      <c r="D308" s="98"/>
      <c r="E308" s="98"/>
      <c r="F308" s="98"/>
      <c r="G308" s="98"/>
      <c r="H308" s="98"/>
      <c r="I308" s="62"/>
    </row>
    <row r="309">
      <c r="B309" s="62"/>
      <c r="C309" s="98"/>
      <c r="D309" s="98"/>
      <c r="E309" s="98"/>
      <c r="F309" s="98"/>
      <c r="G309" s="98"/>
      <c r="H309" s="98"/>
      <c r="I309" s="62"/>
    </row>
    <row r="310">
      <c r="B310" s="62"/>
      <c r="C310" s="98"/>
      <c r="D310" s="98"/>
      <c r="E310" s="98"/>
      <c r="F310" s="98"/>
      <c r="G310" s="98"/>
      <c r="H310" s="98"/>
      <c r="I310" s="62"/>
    </row>
    <row r="311">
      <c r="B311" s="62"/>
      <c r="C311" s="98"/>
      <c r="D311" s="98"/>
      <c r="E311" s="98"/>
      <c r="F311" s="98"/>
      <c r="G311" s="98"/>
      <c r="H311" s="98"/>
      <c r="I311" s="62"/>
    </row>
    <row r="312">
      <c r="B312" s="62"/>
      <c r="C312" s="98"/>
      <c r="D312" s="98"/>
      <c r="E312" s="98"/>
      <c r="F312" s="98"/>
      <c r="G312" s="98"/>
      <c r="H312" s="98"/>
      <c r="I312" s="62"/>
    </row>
    <row r="313">
      <c r="B313" s="62"/>
      <c r="C313" s="98"/>
      <c r="D313" s="98"/>
      <c r="E313" s="98"/>
      <c r="F313" s="98"/>
      <c r="G313" s="98"/>
      <c r="H313" s="98"/>
      <c r="I313" s="62"/>
    </row>
    <row r="314">
      <c r="B314" s="62"/>
      <c r="C314" s="98"/>
      <c r="D314" s="98"/>
      <c r="E314" s="98"/>
      <c r="F314" s="98"/>
      <c r="G314" s="98"/>
      <c r="H314" s="98"/>
      <c r="I314" s="62"/>
    </row>
    <row r="315">
      <c r="B315" s="62"/>
      <c r="C315" s="98"/>
      <c r="D315" s="98"/>
      <c r="E315" s="98"/>
      <c r="F315" s="98"/>
      <c r="G315" s="98"/>
      <c r="H315" s="98"/>
      <c r="I315" s="62"/>
    </row>
    <row r="316">
      <c r="B316" s="62"/>
      <c r="C316" s="98"/>
      <c r="D316" s="98"/>
      <c r="E316" s="98"/>
      <c r="F316" s="98"/>
      <c r="G316" s="98"/>
      <c r="H316" s="98"/>
      <c r="I316" s="62"/>
    </row>
    <row r="317">
      <c r="B317" s="62"/>
      <c r="C317" s="98"/>
      <c r="D317" s="98"/>
      <c r="E317" s="98"/>
      <c r="F317" s="98"/>
      <c r="G317" s="98"/>
      <c r="H317" s="98"/>
      <c r="I317" s="62"/>
    </row>
    <row r="318">
      <c r="B318" s="62"/>
      <c r="C318" s="98"/>
      <c r="D318" s="98"/>
      <c r="E318" s="98"/>
      <c r="F318" s="98"/>
      <c r="G318" s="98"/>
      <c r="H318" s="98"/>
      <c r="I318" s="62"/>
    </row>
    <row r="319">
      <c r="B319" s="62"/>
      <c r="C319" s="98"/>
      <c r="D319" s="98"/>
      <c r="E319" s="98"/>
      <c r="F319" s="98"/>
      <c r="G319" s="98"/>
      <c r="H319" s="98"/>
      <c r="I319" s="62"/>
    </row>
    <row r="320">
      <c r="B320" s="62"/>
      <c r="C320" s="98"/>
      <c r="D320" s="98"/>
      <c r="E320" s="98"/>
      <c r="F320" s="98"/>
      <c r="G320" s="98"/>
      <c r="H320" s="98"/>
      <c r="I320" s="62"/>
    </row>
    <row r="321">
      <c r="B321" s="62"/>
      <c r="C321" s="98"/>
      <c r="D321" s="98"/>
      <c r="E321" s="98"/>
      <c r="F321" s="98"/>
      <c r="G321" s="98"/>
      <c r="H321" s="98"/>
      <c r="I321" s="62"/>
    </row>
    <row r="322">
      <c r="B322" s="62"/>
      <c r="C322" s="98"/>
      <c r="D322" s="98"/>
      <c r="E322" s="98"/>
      <c r="F322" s="98"/>
      <c r="G322" s="98"/>
      <c r="H322" s="98"/>
      <c r="I322" s="62"/>
    </row>
    <row r="323">
      <c r="B323" s="62"/>
      <c r="C323" s="98"/>
      <c r="D323" s="98"/>
      <c r="E323" s="98"/>
      <c r="F323" s="98"/>
      <c r="G323" s="98"/>
      <c r="H323" s="98"/>
      <c r="I323" s="62"/>
    </row>
    <row r="324">
      <c r="B324" s="62"/>
      <c r="C324" s="98"/>
      <c r="D324" s="98"/>
      <c r="E324" s="98"/>
      <c r="F324" s="98"/>
      <c r="G324" s="98"/>
      <c r="H324" s="98"/>
      <c r="I324" s="62"/>
    </row>
    <row r="325">
      <c r="B325" s="62"/>
      <c r="C325" s="98"/>
      <c r="D325" s="98"/>
      <c r="E325" s="98"/>
      <c r="F325" s="98"/>
      <c r="G325" s="98"/>
      <c r="H325" s="98"/>
      <c r="I325" s="62"/>
    </row>
    <row r="326">
      <c r="B326" s="62"/>
      <c r="C326" s="98"/>
      <c r="D326" s="98"/>
      <c r="E326" s="98"/>
      <c r="F326" s="98"/>
      <c r="G326" s="98"/>
      <c r="H326" s="98"/>
      <c r="I326" s="62"/>
    </row>
    <row r="327">
      <c r="B327" s="62"/>
      <c r="C327" s="98"/>
      <c r="D327" s="98"/>
      <c r="E327" s="98"/>
      <c r="F327" s="98"/>
      <c r="G327" s="98"/>
      <c r="H327" s="98"/>
      <c r="I327" s="62"/>
    </row>
    <row r="328">
      <c r="B328" s="62"/>
      <c r="C328" s="98"/>
      <c r="D328" s="98"/>
      <c r="E328" s="98"/>
      <c r="F328" s="98"/>
      <c r="G328" s="98"/>
      <c r="H328" s="98"/>
      <c r="I328" s="62"/>
    </row>
    <row r="329">
      <c r="B329" s="62"/>
      <c r="C329" s="98"/>
      <c r="D329" s="98"/>
      <c r="E329" s="98"/>
      <c r="F329" s="98"/>
      <c r="G329" s="98"/>
      <c r="H329" s="98"/>
      <c r="I329" s="62"/>
    </row>
    <row r="330">
      <c r="B330" s="62"/>
      <c r="C330" s="98"/>
      <c r="D330" s="98"/>
      <c r="E330" s="98"/>
      <c r="F330" s="98"/>
      <c r="G330" s="98"/>
      <c r="H330" s="98"/>
      <c r="I330" s="62"/>
    </row>
    <row r="331">
      <c r="B331" s="62"/>
      <c r="C331" s="98"/>
      <c r="D331" s="98"/>
      <c r="E331" s="98"/>
      <c r="F331" s="98"/>
      <c r="G331" s="98"/>
      <c r="H331" s="98"/>
      <c r="I331" s="62"/>
    </row>
    <row r="332">
      <c r="B332" s="62"/>
      <c r="C332" s="98"/>
      <c r="D332" s="98"/>
      <c r="E332" s="98"/>
      <c r="F332" s="98"/>
      <c r="G332" s="98"/>
      <c r="H332" s="98"/>
      <c r="I332" s="62"/>
    </row>
    <row r="333">
      <c r="B333" s="62"/>
      <c r="C333" s="98"/>
      <c r="D333" s="98"/>
      <c r="E333" s="98"/>
      <c r="F333" s="98"/>
      <c r="G333" s="98"/>
      <c r="H333" s="98"/>
      <c r="I333" s="62"/>
    </row>
    <row r="334">
      <c r="B334" s="62"/>
      <c r="C334" s="98"/>
      <c r="D334" s="98"/>
      <c r="E334" s="98"/>
      <c r="F334" s="98"/>
      <c r="G334" s="98"/>
      <c r="H334" s="98"/>
      <c r="I334" s="62"/>
    </row>
    <row r="335">
      <c r="B335" s="62"/>
      <c r="C335" s="98"/>
      <c r="D335" s="98"/>
      <c r="E335" s="98"/>
      <c r="F335" s="98"/>
      <c r="G335" s="98"/>
      <c r="H335" s="98"/>
      <c r="I335" s="62"/>
    </row>
    <row r="336">
      <c r="B336" s="62"/>
      <c r="C336" s="98"/>
      <c r="D336" s="98"/>
      <c r="E336" s="98"/>
      <c r="F336" s="98"/>
      <c r="G336" s="98"/>
      <c r="H336" s="98"/>
      <c r="I336" s="62"/>
    </row>
    <row r="337">
      <c r="B337" s="62"/>
      <c r="C337" s="98"/>
      <c r="D337" s="98"/>
      <c r="E337" s="98"/>
      <c r="F337" s="98"/>
      <c r="G337" s="98"/>
      <c r="H337" s="98"/>
      <c r="I337" s="62"/>
    </row>
    <row r="338">
      <c r="B338" s="62"/>
      <c r="C338" s="98"/>
      <c r="D338" s="98"/>
      <c r="E338" s="98"/>
      <c r="F338" s="98"/>
      <c r="G338" s="98"/>
      <c r="H338" s="98"/>
      <c r="I338" s="62"/>
    </row>
    <row r="339">
      <c r="B339" s="62"/>
      <c r="C339" s="98"/>
      <c r="D339" s="98"/>
      <c r="E339" s="98"/>
      <c r="F339" s="98"/>
      <c r="G339" s="98"/>
      <c r="H339" s="98"/>
      <c r="I339" s="62"/>
    </row>
    <row r="340">
      <c r="B340" s="62"/>
      <c r="C340" s="98"/>
      <c r="D340" s="98"/>
      <c r="E340" s="98"/>
      <c r="F340" s="98"/>
      <c r="G340" s="98"/>
      <c r="H340" s="98"/>
      <c r="I340" s="62"/>
    </row>
    <row r="341">
      <c r="B341" s="62"/>
      <c r="C341" s="98"/>
      <c r="D341" s="98"/>
      <c r="E341" s="98"/>
      <c r="F341" s="98"/>
      <c r="G341" s="98"/>
      <c r="H341" s="98"/>
      <c r="I341" s="62"/>
    </row>
    <row r="342">
      <c r="B342" s="62"/>
      <c r="C342" s="98"/>
      <c r="D342" s="98"/>
      <c r="E342" s="98"/>
      <c r="F342" s="98"/>
      <c r="G342" s="98"/>
      <c r="H342" s="98"/>
      <c r="I342" s="62"/>
    </row>
    <row r="343">
      <c r="B343" s="62"/>
      <c r="C343" s="98"/>
      <c r="D343" s="98"/>
      <c r="E343" s="98"/>
      <c r="F343" s="98"/>
      <c r="G343" s="98"/>
      <c r="H343" s="98"/>
      <c r="I343" s="62"/>
    </row>
    <row r="344">
      <c r="B344" s="62"/>
      <c r="C344" s="98"/>
      <c r="D344" s="98"/>
      <c r="E344" s="98"/>
      <c r="F344" s="98"/>
      <c r="G344" s="98"/>
      <c r="H344" s="98"/>
      <c r="I344" s="62"/>
    </row>
    <row r="345">
      <c r="B345" s="62"/>
      <c r="C345" s="98"/>
      <c r="D345" s="98"/>
      <c r="E345" s="98"/>
      <c r="F345" s="98"/>
      <c r="G345" s="98"/>
      <c r="H345" s="98"/>
      <c r="I345" s="62"/>
    </row>
    <row r="346">
      <c r="B346" s="62"/>
      <c r="C346" s="98"/>
      <c r="D346" s="98"/>
      <c r="E346" s="98"/>
      <c r="F346" s="98"/>
      <c r="G346" s="98"/>
      <c r="H346" s="98"/>
      <c r="I346" s="62"/>
    </row>
    <row r="347">
      <c r="B347" s="62"/>
      <c r="C347" s="98"/>
      <c r="D347" s="98"/>
      <c r="E347" s="98"/>
      <c r="F347" s="98"/>
      <c r="G347" s="98"/>
      <c r="H347" s="98"/>
      <c r="I347" s="62"/>
    </row>
    <row r="348">
      <c r="B348" s="62"/>
      <c r="C348" s="98"/>
      <c r="D348" s="98"/>
      <c r="E348" s="98"/>
      <c r="F348" s="98"/>
      <c r="G348" s="98"/>
      <c r="H348" s="98"/>
      <c r="I348" s="62"/>
    </row>
    <row r="349">
      <c r="B349" s="62"/>
      <c r="C349" s="98"/>
      <c r="D349" s="98"/>
      <c r="E349" s="98"/>
      <c r="F349" s="98"/>
      <c r="G349" s="98"/>
      <c r="H349" s="98"/>
      <c r="I349" s="62"/>
    </row>
    <row r="350">
      <c r="B350" s="62"/>
      <c r="C350" s="98"/>
      <c r="D350" s="98"/>
      <c r="E350" s="98"/>
      <c r="F350" s="98"/>
      <c r="G350" s="98"/>
      <c r="H350" s="98"/>
      <c r="I350" s="62"/>
    </row>
    <row r="351">
      <c r="B351" s="62"/>
      <c r="C351" s="98"/>
      <c r="D351" s="98"/>
      <c r="E351" s="98"/>
      <c r="F351" s="98"/>
      <c r="G351" s="98"/>
      <c r="H351" s="98"/>
      <c r="I351" s="62"/>
    </row>
    <row r="352">
      <c r="B352" s="62"/>
      <c r="C352" s="98"/>
      <c r="D352" s="98"/>
      <c r="E352" s="98"/>
      <c r="F352" s="98"/>
      <c r="G352" s="98"/>
      <c r="H352" s="98"/>
      <c r="I352" s="62"/>
    </row>
    <row r="353">
      <c r="B353" s="62"/>
      <c r="C353" s="98"/>
      <c r="D353" s="98"/>
      <c r="E353" s="98"/>
      <c r="F353" s="98"/>
      <c r="G353" s="98"/>
      <c r="H353" s="98"/>
      <c r="I353" s="62"/>
    </row>
    <row r="354">
      <c r="B354" s="62"/>
      <c r="C354" s="98"/>
      <c r="D354" s="98"/>
      <c r="E354" s="98"/>
      <c r="F354" s="98"/>
      <c r="G354" s="98"/>
      <c r="H354" s="98"/>
      <c r="I354" s="62"/>
    </row>
    <row r="355">
      <c r="B355" s="62"/>
      <c r="C355" s="98"/>
      <c r="D355" s="98"/>
      <c r="E355" s="98"/>
      <c r="F355" s="98"/>
      <c r="G355" s="98"/>
      <c r="H355" s="98"/>
      <c r="I355" s="62"/>
    </row>
    <row r="356">
      <c r="B356" s="62"/>
      <c r="C356" s="98"/>
      <c r="D356" s="98"/>
      <c r="E356" s="98"/>
      <c r="F356" s="98"/>
      <c r="G356" s="98"/>
      <c r="H356" s="98"/>
      <c r="I356" s="62"/>
    </row>
    <row r="357">
      <c r="B357" s="62"/>
      <c r="C357" s="98"/>
      <c r="D357" s="98"/>
      <c r="E357" s="98"/>
      <c r="F357" s="98"/>
      <c r="G357" s="98"/>
      <c r="H357" s="98"/>
      <c r="I357" s="62"/>
    </row>
    <row r="358">
      <c r="B358" s="62"/>
      <c r="C358" s="98"/>
      <c r="D358" s="98"/>
      <c r="E358" s="98"/>
      <c r="F358" s="98"/>
      <c r="G358" s="98"/>
      <c r="H358" s="98"/>
      <c r="I358" s="62"/>
    </row>
    <row r="359">
      <c r="B359" s="62"/>
      <c r="C359" s="98"/>
      <c r="D359" s="98"/>
      <c r="E359" s="98"/>
      <c r="F359" s="98"/>
      <c r="G359" s="98"/>
      <c r="H359" s="98"/>
      <c r="I359" s="62"/>
    </row>
    <row r="360">
      <c r="B360" s="62"/>
      <c r="C360" s="98"/>
      <c r="D360" s="98"/>
      <c r="E360" s="98"/>
      <c r="F360" s="98"/>
      <c r="G360" s="98"/>
      <c r="H360" s="98"/>
      <c r="I360" s="62"/>
    </row>
    <row r="361">
      <c r="B361" s="62"/>
      <c r="C361" s="98"/>
      <c r="D361" s="98"/>
      <c r="E361" s="98"/>
      <c r="F361" s="98"/>
      <c r="G361" s="98"/>
      <c r="H361" s="98"/>
      <c r="I361" s="62"/>
    </row>
    <row r="362">
      <c r="B362" s="62"/>
      <c r="C362" s="98"/>
      <c r="D362" s="98"/>
      <c r="E362" s="98"/>
      <c r="F362" s="98"/>
      <c r="G362" s="98"/>
      <c r="H362" s="98"/>
      <c r="I362" s="62"/>
    </row>
    <row r="363">
      <c r="B363" s="62"/>
      <c r="C363" s="98"/>
      <c r="D363" s="98"/>
      <c r="E363" s="98"/>
      <c r="F363" s="98"/>
      <c r="G363" s="98"/>
      <c r="H363" s="98"/>
      <c r="I363" s="62"/>
    </row>
    <row r="364">
      <c r="B364" s="62"/>
      <c r="C364" s="98"/>
      <c r="D364" s="98"/>
      <c r="E364" s="98"/>
      <c r="F364" s="98"/>
      <c r="G364" s="98"/>
      <c r="H364" s="98"/>
      <c r="I364" s="62"/>
    </row>
    <row r="365">
      <c r="B365" s="62"/>
      <c r="C365" s="98"/>
      <c r="D365" s="98"/>
      <c r="E365" s="98"/>
      <c r="F365" s="98"/>
      <c r="G365" s="98"/>
      <c r="H365" s="98"/>
      <c r="I365" s="62"/>
    </row>
    <row r="366">
      <c r="B366" s="62"/>
      <c r="C366" s="98"/>
      <c r="D366" s="98"/>
      <c r="E366" s="98"/>
      <c r="F366" s="98"/>
      <c r="G366" s="98"/>
      <c r="H366" s="98"/>
      <c r="I366" s="62"/>
    </row>
    <row r="367">
      <c r="B367" s="62"/>
      <c r="C367" s="98"/>
      <c r="D367" s="98"/>
      <c r="E367" s="98"/>
      <c r="F367" s="98"/>
      <c r="G367" s="98"/>
      <c r="H367" s="98"/>
      <c r="I367" s="62"/>
    </row>
    <row r="368">
      <c r="B368" s="62"/>
      <c r="C368" s="98"/>
      <c r="D368" s="98"/>
      <c r="E368" s="98"/>
      <c r="F368" s="98"/>
      <c r="G368" s="98"/>
      <c r="H368" s="98"/>
      <c r="I368" s="62"/>
    </row>
    <row r="369">
      <c r="B369" s="62"/>
      <c r="C369" s="98"/>
      <c r="D369" s="98"/>
      <c r="E369" s="98"/>
      <c r="F369" s="98"/>
      <c r="G369" s="98"/>
      <c r="H369" s="98"/>
      <c r="I369" s="62"/>
    </row>
    <row r="370">
      <c r="B370" s="62"/>
      <c r="C370" s="98"/>
      <c r="D370" s="98"/>
      <c r="E370" s="98"/>
      <c r="F370" s="98"/>
      <c r="G370" s="98"/>
      <c r="H370" s="98"/>
      <c r="I370" s="62"/>
    </row>
    <row r="371">
      <c r="B371" s="62"/>
      <c r="C371" s="98"/>
      <c r="D371" s="98"/>
      <c r="E371" s="98"/>
      <c r="F371" s="98"/>
      <c r="G371" s="98"/>
      <c r="H371" s="98"/>
      <c r="I371" s="62"/>
    </row>
    <row r="372">
      <c r="B372" s="62"/>
      <c r="C372" s="98"/>
      <c r="D372" s="98"/>
      <c r="E372" s="98"/>
      <c r="F372" s="98"/>
      <c r="G372" s="98"/>
      <c r="H372" s="98"/>
      <c r="I372" s="62"/>
    </row>
    <row r="373">
      <c r="B373" s="62"/>
      <c r="C373" s="98"/>
      <c r="D373" s="98"/>
      <c r="E373" s="98"/>
      <c r="F373" s="98"/>
      <c r="G373" s="98"/>
      <c r="H373" s="98"/>
      <c r="I373" s="62"/>
    </row>
    <row r="374">
      <c r="B374" s="62"/>
      <c r="C374" s="98"/>
      <c r="D374" s="98"/>
      <c r="E374" s="98"/>
      <c r="F374" s="98"/>
      <c r="G374" s="98"/>
      <c r="H374" s="98"/>
      <c r="I374" s="62"/>
    </row>
    <row r="375">
      <c r="B375" s="62"/>
      <c r="C375" s="98"/>
      <c r="D375" s="98"/>
      <c r="E375" s="98"/>
      <c r="F375" s="98"/>
      <c r="G375" s="98"/>
      <c r="H375" s="98"/>
      <c r="I375" s="62"/>
    </row>
    <row r="376">
      <c r="B376" s="62"/>
      <c r="C376" s="98"/>
      <c r="D376" s="98"/>
      <c r="E376" s="98"/>
      <c r="F376" s="98"/>
      <c r="G376" s="98"/>
      <c r="H376" s="98"/>
      <c r="I376" s="62"/>
    </row>
    <row r="377">
      <c r="B377" s="62"/>
      <c r="C377" s="98"/>
      <c r="D377" s="98"/>
      <c r="E377" s="98"/>
      <c r="F377" s="98"/>
      <c r="G377" s="98"/>
      <c r="H377" s="98"/>
      <c r="I377" s="62"/>
    </row>
    <row r="378">
      <c r="B378" s="62"/>
      <c r="C378" s="98"/>
      <c r="D378" s="98"/>
      <c r="E378" s="98"/>
      <c r="F378" s="98"/>
      <c r="G378" s="98"/>
      <c r="H378" s="98"/>
      <c r="I378" s="62"/>
    </row>
    <row r="379">
      <c r="B379" s="62"/>
      <c r="C379" s="98"/>
      <c r="D379" s="98"/>
      <c r="E379" s="98"/>
      <c r="F379" s="98"/>
      <c r="G379" s="98"/>
      <c r="H379" s="98"/>
      <c r="I379" s="62"/>
    </row>
    <row r="380">
      <c r="B380" s="62"/>
      <c r="C380" s="98"/>
      <c r="D380" s="98"/>
      <c r="E380" s="98"/>
      <c r="F380" s="98"/>
      <c r="G380" s="98"/>
      <c r="H380" s="98"/>
      <c r="I380" s="62"/>
    </row>
    <row r="381">
      <c r="B381" s="62"/>
      <c r="C381" s="98"/>
      <c r="D381" s="98"/>
      <c r="E381" s="98"/>
      <c r="F381" s="98"/>
      <c r="G381" s="98"/>
      <c r="H381" s="98"/>
      <c r="I381" s="62"/>
    </row>
    <row r="382">
      <c r="B382" s="62"/>
      <c r="C382" s="98"/>
      <c r="D382" s="98"/>
      <c r="E382" s="98"/>
      <c r="F382" s="98"/>
      <c r="G382" s="98"/>
      <c r="H382" s="98"/>
      <c r="I382" s="62"/>
    </row>
    <row r="383">
      <c r="B383" s="62"/>
      <c r="C383" s="98"/>
      <c r="D383" s="98"/>
      <c r="E383" s="98"/>
      <c r="F383" s="98"/>
      <c r="G383" s="98"/>
      <c r="H383" s="98"/>
      <c r="I383" s="62"/>
    </row>
    <row r="384">
      <c r="B384" s="62"/>
      <c r="C384" s="98"/>
      <c r="D384" s="98"/>
      <c r="E384" s="98"/>
      <c r="F384" s="98"/>
      <c r="G384" s="98"/>
      <c r="H384" s="98"/>
      <c r="I384" s="62"/>
    </row>
    <row r="385">
      <c r="B385" s="62"/>
      <c r="C385" s="98"/>
      <c r="D385" s="98"/>
      <c r="E385" s="98"/>
      <c r="F385" s="98"/>
      <c r="G385" s="98"/>
      <c r="H385" s="98"/>
      <c r="I385" s="62"/>
    </row>
    <row r="386">
      <c r="B386" s="62"/>
      <c r="C386" s="98"/>
      <c r="D386" s="98"/>
      <c r="E386" s="98"/>
      <c r="F386" s="98"/>
      <c r="G386" s="98"/>
      <c r="H386" s="98"/>
      <c r="I386" s="62"/>
    </row>
    <row r="387">
      <c r="B387" s="62"/>
      <c r="C387" s="98"/>
      <c r="D387" s="98"/>
      <c r="E387" s="98"/>
      <c r="F387" s="98"/>
      <c r="G387" s="98"/>
      <c r="H387" s="98"/>
      <c r="I387" s="62"/>
    </row>
    <row r="388">
      <c r="B388" s="62"/>
      <c r="C388" s="98"/>
      <c r="D388" s="98"/>
      <c r="E388" s="98"/>
      <c r="F388" s="98"/>
      <c r="G388" s="98"/>
      <c r="H388" s="98"/>
      <c r="I388" s="62"/>
    </row>
    <row r="389">
      <c r="B389" s="62"/>
      <c r="C389" s="98"/>
      <c r="D389" s="98"/>
      <c r="E389" s="98"/>
      <c r="F389" s="98"/>
      <c r="G389" s="98"/>
      <c r="H389" s="98"/>
      <c r="I389" s="62"/>
    </row>
    <row r="390">
      <c r="B390" s="62"/>
      <c r="C390" s="98"/>
      <c r="D390" s="98"/>
      <c r="E390" s="98"/>
      <c r="F390" s="98"/>
      <c r="G390" s="98"/>
      <c r="H390" s="98"/>
      <c r="I390" s="62"/>
    </row>
    <row r="391">
      <c r="B391" s="62"/>
      <c r="C391" s="98"/>
      <c r="D391" s="98"/>
      <c r="E391" s="98"/>
      <c r="F391" s="98"/>
      <c r="G391" s="98"/>
      <c r="H391" s="98"/>
      <c r="I391" s="62"/>
    </row>
    <row r="392">
      <c r="B392" s="62"/>
      <c r="C392" s="98"/>
      <c r="D392" s="98"/>
      <c r="E392" s="98"/>
      <c r="F392" s="98"/>
      <c r="G392" s="98"/>
      <c r="H392" s="98"/>
      <c r="I392" s="62"/>
    </row>
    <row r="393">
      <c r="B393" s="62"/>
      <c r="C393" s="98"/>
      <c r="D393" s="98"/>
      <c r="E393" s="98"/>
      <c r="F393" s="98"/>
      <c r="G393" s="98"/>
      <c r="H393" s="98"/>
      <c r="I393" s="62"/>
    </row>
    <row r="394">
      <c r="B394" s="62"/>
      <c r="C394" s="98"/>
      <c r="D394" s="98"/>
      <c r="E394" s="98"/>
      <c r="F394" s="98"/>
      <c r="G394" s="98"/>
      <c r="H394" s="98"/>
      <c r="I394" s="62"/>
    </row>
    <row r="395">
      <c r="B395" s="62"/>
      <c r="C395" s="98"/>
      <c r="D395" s="98"/>
      <c r="E395" s="98"/>
      <c r="F395" s="98"/>
      <c r="G395" s="98"/>
      <c r="H395" s="98"/>
      <c r="I395" s="62"/>
    </row>
    <row r="396">
      <c r="B396" s="62"/>
      <c r="C396" s="98"/>
      <c r="D396" s="98"/>
      <c r="E396" s="98"/>
      <c r="F396" s="98"/>
      <c r="G396" s="98"/>
      <c r="H396" s="98"/>
      <c r="I396" s="62"/>
    </row>
    <row r="397">
      <c r="B397" s="62"/>
      <c r="C397" s="98"/>
      <c r="D397" s="98"/>
      <c r="E397" s="98"/>
      <c r="F397" s="98"/>
      <c r="G397" s="98"/>
      <c r="H397" s="98"/>
      <c r="I397" s="62"/>
    </row>
    <row r="398">
      <c r="B398" s="62"/>
      <c r="C398" s="98"/>
      <c r="D398" s="98"/>
      <c r="E398" s="98"/>
      <c r="F398" s="98"/>
      <c r="G398" s="98"/>
      <c r="H398" s="98"/>
      <c r="I398" s="62"/>
    </row>
    <row r="399">
      <c r="B399" s="62"/>
      <c r="C399" s="98"/>
      <c r="D399" s="98"/>
      <c r="E399" s="98"/>
      <c r="F399" s="98"/>
      <c r="G399" s="98"/>
      <c r="H399" s="98"/>
      <c r="I399" s="62"/>
    </row>
    <row r="400">
      <c r="B400" s="62"/>
      <c r="C400" s="98"/>
      <c r="D400" s="98"/>
      <c r="E400" s="98"/>
      <c r="F400" s="98"/>
      <c r="G400" s="98"/>
      <c r="H400" s="98"/>
      <c r="I400" s="62"/>
    </row>
    <row r="401">
      <c r="B401" s="62"/>
      <c r="C401" s="98"/>
      <c r="D401" s="98"/>
      <c r="E401" s="98"/>
      <c r="F401" s="98"/>
      <c r="G401" s="98"/>
      <c r="H401" s="98"/>
      <c r="I401" s="62"/>
    </row>
    <row r="402">
      <c r="B402" s="62"/>
      <c r="C402" s="98"/>
      <c r="D402" s="98"/>
      <c r="E402" s="98"/>
      <c r="F402" s="98"/>
      <c r="G402" s="98"/>
      <c r="H402" s="98"/>
      <c r="I402" s="62"/>
    </row>
    <row r="403">
      <c r="B403" s="62"/>
      <c r="C403" s="98"/>
      <c r="D403" s="98"/>
      <c r="E403" s="98"/>
      <c r="F403" s="98"/>
      <c r="G403" s="98"/>
      <c r="H403" s="98"/>
      <c r="I403" s="62"/>
    </row>
    <row r="404">
      <c r="B404" s="62"/>
      <c r="C404" s="98"/>
      <c r="D404" s="98"/>
      <c r="E404" s="98"/>
      <c r="F404" s="98"/>
      <c r="G404" s="98"/>
      <c r="H404" s="98"/>
      <c r="I404" s="62"/>
    </row>
    <row r="405">
      <c r="B405" s="62"/>
      <c r="C405" s="98"/>
      <c r="D405" s="98"/>
      <c r="E405" s="98"/>
      <c r="F405" s="98"/>
      <c r="G405" s="98"/>
      <c r="H405" s="98"/>
      <c r="I405" s="62"/>
    </row>
    <row r="406">
      <c r="B406" s="62"/>
      <c r="C406" s="98"/>
      <c r="D406" s="98"/>
      <c r="E406" s="98"/>
      <c r="F406" s="98"/>
      <c r="G406" s="98"/>
      <c r="H406" s="98"/>
      <c r="I406" s="62"/>
    </row>
    <row r="407">
      <c r="B407" s="62"/>
      <c r="C407" s="98"/>
      <c r="D407" s="98"/>
      <c r="E407" s="98"/>
      <c r="F407" s="98"/>
      <c r="G407" s="98"/>
      <c r="H407" s="98"/>
      <c r="I407" s="62"/>
    </row>
    <row r="408">
      <c r="B408" s="62"/>
      <c r="C408" s="98"/>
      <c r="D408" s="98"/>
      <c r="E408" s="98"/>
      <c r="F408" s="98"/>
      <c r="G408" s="98"/>
      <c r="H408" s="98"/>
      <c r="I408" s="62"/>
    </row>
    <row r="409">
      <c r="B409" s="62"/>
      <c r="C409" s="98"/>
      <c r="D409" s="98"/>
      <c r="E409" s="98"/>
      <c r="F409" s="98"/>
      <c r="G409" s="98"/>
      <c r="H409" s="98"/>
      <c r="I409" s="62"/>
    </row>
    <row r="410">
      <c r="B410" s="62"/>
      <c r="C410" s="98"/>
      <c r="D410" s="98"/>
      <c r="E410" s="98"/>
      <c r="F410" s="98"/>
      <c r="G410" s="98"/>
      <c r="H410" s="98"/>
      <c r="I410" s="62"/>
    </row>
    <row r="411">
      <c r="B411" s="62"/>
      <c r="C411" s="98"/>
      <c r="D411" s="98"/>
      <c r="E411" s="98"/>
      <c r="F411" s="98"/>
      <c r="G411" s="98"/>
      <c r="H411" s="98"/>
      <c r="I411" s="62"/>
    </row>
    <row r="412">
      <c r="B412" s="62"/>
      <c r="C412" s="98"/>
      <c r="D412" s="98"/>
      <c r="E412" s="98"/>
      <c r="F412" s="98"/>
      <c r="G412" s="98"/>
      <c r="H412" s="98"/>
      <c r="I412" s="62"/>
    </row>
    <row r="413">
      <c r="B413" s="62"/>
      <c r="C413" s="98"/>
      <c r="D413" s="98"/>
      <c r="E413" s="98"/>
      <c r="F413" s="98"/>
      <c r="G413" s="98"/>
      <c r="H413" s="98"/>
      <c r="I413" s="62"/>
    </row>
    <row r="414">
      <c r="B414" s="62"/>
      <c r="C414" s="98"/>
      <c r="D414" s="98"/>
      <c r="E414" s="98"/>
      <c r="F414" s="98"/>
      <c r="G414" s="98"/>
      <c r="H414" s="98"/>
      <c r="I414" s="62"/>
    </row>
    <row r="415">
      <c r="B415" s="62"/>
      <c r="C415" s="98"/>
      <c r="D415" s="98"/>
      <c r="E415" s="98"/>
      <c r="F415" s="98"/>
      <c r="G415" s="98"/>
      <c r="H415" s="98"/>
      <c r="I415" s="62"/>
    </row>
    <row r="416">
      <c r="B416" s="62"/>
      <c r="C416" s="98"/>
      <c r="D416" s="98"/>
      <c r="E416" s="98"/>
      <c r="F416" s="98"/>
      <c r="G416" s="98"/>
      <c r="H416" s="98"/>
      <c r="I416" s="62"/>
    </row>
    <row r="417">
      <c r="B417" s="62"/>
      <c r="C417" s="98"/>
      <c r="D417" s="98"/>
      <c r="E417" s="98"/>
      <c r="F417" s="98"/>
      <c r="G417" s="98"/>
      <c r="H417" s="98"/>
      <c r="I417" s="62"/>
    </row>
    <row r="418">
      <c r="B418" s="62"/>
      <c r="C418" s="98"/>
      <c r="D418" s="98"/>
      <c r="E418" s="98"/>
      <c r="F418" s="98"/>
      <c r="G418" s="98"/>
      <c r="H418" s="98"/>
      <c r="I418" s="62"/>
    </row>
    <row r="419">
      <c r="B419" s="62"/>
      <c r="C419" s="98"/>
      <c r="D419" s="98"/>
      <c r="E419" s="98"/>
      <c r="F419" s="98"/>
      <c r="G419" s="98"/>
      <c r="H419" s="98"/>
      <c r="I419" s="62"/>
    </row>
    <row r="420">
      <c r="B420" s="62"/>
      <c r="C420" s="98"/>
      <c r="D420" s="98"/>
      <c r="E420" s="98"/>
      <c r="F420" s="98"/>
      <c r="G420" s="98"/>
      <c r="H420" s="98"/>
      <c r="I420" s="62"/>
    </row>
    <row r="421">
      <c r="B421" s="62"/>
      <c r="C421" s="98"/>
      <c r="D421" s="98"/>
      <c r="E421" s="98"/>
      <c r="F421" s="98"/>
      <c r="G421" s="98"/>
      <c r="H421" s="98"/>
      <c r="I421" s="62"/>
    </row>
    <row r="422">
      <c r="B422" s="62"/>
      <c r="C422" s="98"/>
      <c r="D422" s="98"/>
      <c r="E422" s="98"/>
      <c r="F422" s="98"/>
      <c r="G422" s="98"/>
      <c r="H422" s="98"/>
      <c r="I422" s="62"/>
    </row>
    <row r="423">
      <c r="B423" s="62"/>
      <c r="C423" s="98"/>
      <c r="D423" s="98"/>
      <c r="E423" s="98"/>
      <c r="F423" s="98"/>
      <c r="G423" s="98"/>
      <c r="H423" s="98"/>
      <c r="I423" s="62"/>
    </row>
    <row r="424">
      <c r="B424" s="62"/>
      <c r="C424" s="98"/>
      <c r="D424" s="98"/>
      <c r="E424" s="98"/>
      <c r="F424" s="98"/>
      <c r="G424" s="98"/>
      <c r="H424" s="98"/>
      <c r="I424" s="62"/>
    </row>
    <row r="425">
      <c r="B425" s="62"/>
      <c r="C425" s="98"/>
      <c r="D425" s="98"/>
      <c r="E425" s="98"/>
      <c r="F425" s="98"/>
      <c r="G425" s="98"/>
      <c r="H425" s="98"/>
      <c r="I425" s="62"/>
    </row>
    <row r="426">
      <c r="B426" s="62"/>
      <c r="C426" s="98"/>
      <c r="D426" s="98"/>
      <c r="E426" s="98"/>
      <c r="F426" s="98"/>
      <c r="G426" s="98"/>
      <c r="H426" s="98"/>
      <c r="I426" s="62"/>
    </row>
    <row r="427">
      <c r="B427" s="62"/>
      <c r="C427" s="98"/>
      <c r="D427" s="98"/>
      <c r="E427" s="98"/>
      <c r="F427" s="98"/>
      <c r="G427" s="98"/>
      <c r="H427" s="98"/>
      <c r="I427" s="62"/>
    </row>
    <row r="428">
      <c r="B428" s="62"/>
      <c r="C428" s="98"/>
      <c r="D428" s="98"/>
      <c r="E428" s="98"/>
      <c r="F428" s="98"/>
      <c r="G428" s="98"/>
      <c r="H428" s="98"/>
      <c r="I428" s="62"/>
    </row>
    <row r="429">
      <c r="B429" s="62"/>
      <c r="C429" s="98"/>
      <c r="D429" s="98"/>
      <c r="E429" s="98"/>
      <c r="F429" s="98"/>
      <c r="G429" s="98"/>
      <c r="H429" s="98"/>
      <c r="I429" s="62"/>
    </row>
    <row r="430">
      <c r="B430" s="62"/>
      <c r="C430" s="98"/>
      <c r="D430" s="98"/>
      <c r="E430" s="98"/>
      <c r="F430" s="98"/>
      <c r="G430" s="98"/>
      <c r="H430" s="98"/>
      <c r="I430" s="62"/>
    </row>
    <row r="431">
      <c r="B431" s="62"/>
      <c r="C431" s="98"/>
      <c r="D431" s="98"/>
      <c r="E431" s="98"/>
      <c r="F431" s="98"/>
      <c r="G431" s="98"/>
      <c r="H431" s="98"/>
      <c r="I431" s="62"/>
    </row>
    <row r="432">
      <c r="B432" s="62"/>
      <c r="C432" s="98"/>
      <c r="D432" s="98"/>
      <c r="E432" s="98"/>
      <c r="F432" s="98"/>
      <c r="G432" s="98"/>
      <c r="H432" s="98"/>
      <c r="I432" s="62"/>
    </row>
    <row r="433">
      <c r="B433" s="62"/>
      <c r="C433" s="98"/>
      <c r="D433" s="98"/>
      <c r="E433" s="98"/>
      <c r="F433" s="98"/>
      <c r="G433" s="98"/>
      <c r="H433" s="98"/>
      <c r="I433" s="62"/>
    </row>
    <row r="434">
      <c r="B434" s="62"/>
      <c r="C434" s="98"/>
      <c r="D434" s="98"/>
      <c r="E434" s="98"/>
      <c r="F434" s="98"/>
      <c r="G434" s="98"/>
      <c r="H434" s="98"/>
      <c r="I434" s="62"/>
    </row>
    <row r="435">
      <c r="B435" s="62"/>
      <c r="C435" s="98"/>
      <c r="D435" s="98"/>
      <c r="E435" s="98"/>
      <c r="F435" s="98"/>
      <c r="G435" s="98"/>
      <c r="H435" s="98"/>
      <c r="I435" s="62"/>
    </row>
    <row r="436">
      <c r="B436" s="62"/>
      <c r="C436" s="98"/>
      <c r="D436" s="98"/>
      <c r="E436" s="98"/>
      <c r="F436" s="98"/>
      <c r="G436" s="98"/>
      <c r="H436" s="98"/>
      <c r="I436" s="62"/>
    </row>
    <row r="437">
      <c r="B437" s="62"/>
      <c r="C437" s="98"/>
      <c r="D437" s="98"/>
      <c r="E437" s="98"/>
      <c r="F437" s="98"/>
      <c r="G437" s="98"/>
      <c r="H437" s="98"/>
      <c r="I437" s="62"/>
    </row>
    <row r="438">
      <c r="B438" s="62"/>
      <c r="C438" s="98"/>
      <c r="D438" s="98"/>
      <c r="E438" s="98"/>
      <c r="F438" s="98"/>
      <c r="G438" s="98"/>
      <c r="H438" s="98"/>
      <c r="I438" s="62"/>
    </row>
    <row r="439">
      <c r="B439" s="62"/>
      <c r="C439" s="98"/>
      <c r="D439" s="98"/>
      <c r="E439" s="98"/>
      <c r="F439" s="98"/>
      <c r="G439" s="98"/>
      <c r="H439" s="98"/>
      <c r="I439" s="62"/>
    </row>
    <row r="440">
      <c r="B440" s="62"/>
      <c r="C440" s="98"/>
      <c r="D440" s="98"/>
      <c r="E440" s="98"/>
      <c r="F440" s="98"/>
      <c r="G440" s="98"/>
      <c r="H440" s="98"/>
      <c r="I440" s="62"/>
    </row>
    <row r="441">
      <c r="B441" s="62"/>
      <c r="C441" s="98"/>
      <c r="D441" s="98"/>
      <c r="E441" s="98"/>
      <c r="F441" s="98"/>
      <c r="G441" s="98"/>
      <c r="H441" s="98"/>
      <c r="I441" s="62"/>
    </row>
    <row r="442">
      <c r="B442" s="62"/>
      <c r="C442" s="98"/>
      <c r="D442" s="98"/>
      <c r="E442" s="98"/>
      <c r="F442" s="98"/>
      <c r="G442" s="98"/>
      <c r="H442" s="98"/>
      <c r="I442" s="62"/>
    </row>
    <row r="443">
      <c r="B443" s="62"/>
      <c r="C443" s="98"/>
      <c r="D443" s="98"/>
      <c r="E443" s="98"/>
      <c r="F443" s="98"/>
      <c r="G443" s="98"/>
      <c r="H443" s="98"/>
      <c r="I443" s="62"/>
    </row>
    <row r="444">
      <c r="B444" s="62"/>
      <c r="C444" s="98"/>
      <c r="D444" s="98"/>
      <c r="E444" s="98"/>
      <c r="F444" s="98"/>
      <c r="G444" s="98"/>
      <c r="H444" s="98"/>
      <c r="I444" s="62"/>
    </row>
    <row r="445">
      <c r="B445" s="62"/>
      <c r="C445" s="98"/>
      <c r="D445" s="98"/>
      <c r="E445" s="98"/>
      <c r="F445" s="98"/>
      <c r="G445" s="98"/>
      <c r="H445" s="98"/>
      <c r="I445" s="62"/>
    </row>
    <row r="446">
      <c r="B446" s="62"/>
      <c r="C446" s="98"/>
      <c r="D446" s="98"/>
      <c r="E446" s="98"/>
      <c r="F446" s="98"/>
      <c r="G446" s="98"/>
      <c r="H446" s="98"/>
      <c r="I446" s="62"/>
    </row>
    <row r="447">
      <c r="B447" s="62"/>
      <c r="C447" s="98"/>
      <c r="D447" s="98"/>
      <c r="E447" s="98"/>
      <c r="F447" s="98"/>
      <c r="G447" s="98"/>
      <c r="H447" s="98"/>
      <c r="I447" s="62"/>
    </row>
    <row r="448">
      <c r="B448" s="62"/>
      <c r="C448" s="98"/>
      <c r="D448" s="98"/>
      <c r="E448" s="98"/>
      <c r="F448" s="98"/>
      <c r="G448" s="98"/>
      <c r="H448" s="98"/>
      <c r="I448" s="62"/>
    </row>
    <row r="449">
      <c r="B449" s="62"/>
      <c r="C449" s="98"/>
      <c r="D449" s="98"/>
      <c r="E449" s="98"/>
      <c r="F449" s="98"/>
      <c r="G449" s="98"/>
      <c r="H449" s="98"/>
      <c r="I449" s="62"/>
    </row>
    <row r="450">
      <c r="B450" s="62"/>
      <c r="C450" s="98"/>
      <c r="D450" s="98"/>
      <c r="E450" s="98"/>
      <c r="F450" s="98"/>
      <c r="G450" s="98"/>
      <c r="H450" s="98"/>
      <c r="I450" s="62"/>
    </row>
    <row r="451">
      <c r="B451" s="62"/>
      <c r="C451" s="98"/>
      <c r="D451" s="98"/>
      <c r="E451" s="98"/>
      <c r="F451" s="98"/>
      <c r="G451" s="98"/>
      <c r="H451" s="98"/>
      <c r="I451" s="62"/>
    </row>
    <row r="452">
      <c r="B452" s="62"/>
      <c r="C452" s="98"/>
      <c r="D452" s="98"/>
      <c r="E452" s="98"/>
      <c r="F452" s="98"/>
      <c r="G452" s="98"/>
      <c r="H452" s="98"/>
      <c r="I452" s="62"/>
    </row>
    <row r="453">
      <c r="B453" s="62"/>
      <c r="C453" s="98"/>
      <c r="D453" s="98"/>
      <c r="E453" s="98"/>
      <c r="F453" s="98"/>
      <c r="G453" s="98"/>
      <c r="H453" s="98"/>
      <c r="I453" s="62"/>
    </row>
    <row r="454">
      <c r="B454" s="62"/>
      <c r="C454" s="98"/>
      <c r="D454" s="98"/>
      <c r="E454" s="98"/>
      <c r="F454" s="98"/>
      <c r="G454" s="98"/>
      <c r="H454" s="98"/>
      <c r="I454" s="62"/>
    </row>
    <row r="455">
      <c r="B455" s="62"/>
      <c r="C455" s="98"/>
      <c r="D455" s="98"/>
      <c r="E455" s="98"/>
      <c r="F455" s="98"/>
      <c r="G455" s="98"/>
      <c r="H455" s="98"/>
      <c r="I455" s="62"/>
    </row>
    <row r="456">
      <c r="B456" s="62"/>
      <c r="C456" s="98"/>
      <c r="D456" s="98"/>
      <c r="E456" s="98"/>
      <c r="F456" s="98"/>
      <c r="G456" s="98"/>
      <c r="H456" s="98"/>
      <c r="I456" s="62"/>
    </row>
    <row r="457">
      <c r="B457" s="62"/>
      <c r="C457" s="98"/>
      <c r="D457" s="98"/>
      <c r="E457" s="98"/>
      <c r="F457" s="98"/>
      <c r="G457" s="98"/>
      <c r="H457" s="98"/>
      <c r="I457" s="62"/>
    </row>
    <row r="458">
      <c r="B458" s="62"/>
      <c r="C458" s="98"/>
      <c r="D458" s="98"/>
      <c r="E458" s="98"/>
      <c r="F458" s="98"/>
      <c r="G458" s="98"/>
      <c r="H458" s="98"/>
      <c r="I458" s="62"/>
    </row>
    <row r="459">
      <c r="B459" s="62"/>
      <c r="C459" s="98"/>
      <c r="D459" s="98"/>
      <c r="E459" s="98"/>
      <c r="F459" s="98"/>
      <c r="G459" s="98"/>
      <c r="H459" s="98"/>
      <c r="I459" s="62"/>
    </row>
    <row r="460">
      <c r="B460" s="62"/>
      <c r="C460" s="98"/>
      <c r="D460" s="98"/>
      <c r="E460" s="98"/>
      <c r="F460" s="98"/>
      <c r="G460" s="98"/>
      <c r="H460" s="98"/>
      <c r="I460" s="62"/>
    </row>
    <row r="461">
      <c r="B461" s="62"/>
      <c r="C461" s="98"/>
      <c r="D461" s="98"/>
      <c r="E461" s="98"/>
      <c r="F461" s="98"/>
      <c r="G461" s="98"/>
      <c r="H461" s="98"/>
      <c r="I461" s="62"/>
    </row>
    <row r="462">
      <c r="B462" s="62"/>
      <c r="C462" s="98"/>
      <c r="D462" s="98"/>
      <c r="E462" s="98"/>
      <c r="F462" s="98"/>
      <c r="G462" s="98"/>
      <c r="H462" s="98"/>
      <c r="I462" s="62"/>
    </row>
    <row r="463">
      <c r="B463" s="62"/>
      <c r="C463" s="98"/>
      <c r="D463" s="98"/>
      <c r="E463" s="98"/>
      <c r="F463" s="98"/>
      <c r="G463" s="98"/>
      <c r="H463" s="98"/>
      <c r="I463" s="62"/>
    </row>
    <row r="464">
      <c r="B464" s="62"/>
      <c r="C464" s="98"/>
      <c r="D464" s="98"/>
      <c r="E464" s="98"/>
      <c r="F464" s="98"/>
      <c r="G464" s="98"/>
      <c r="H464" s="98"/>
      <c r="I464" s="62"/>
    </row>
    <row r="465">
      <c r="B465" s="62"/>
      <c r="C465" s="98"/>
      <c r="D465" s="98"/>
      <c r="E465" s="98"/>
      <c r="F465" s="98"/>
      <c r="G465" s="98"/>
      <c r="H465" s="98"/>
      <c r="I465" s="62"/>
    </row>
    <row r="466">
      <c r="B466" s="62"/>
      <c r="C466" s="98"/>
      <c r="D466" s="98"/>
      <c r="E466" s="98"/>
      <c r="F466" s="98"/>
      <c r="G466" s="98"/>
      <c r="H466" s="98"/>
      <c r="I466" s="62"/>
    </row>
    <row r="467">
      <c r="B467" s="62"/>
      <c r="C467" s="98"/>
      <c r="D467" s="98"/>
      <c r="E467" s="98"/>
      <c r="F467" s="98"/>
      <c r="G467" s="98"/>
      <c r="H467" s="98"/>
      <c r="I467" s="62"/>
    </row>
    <row r="468">
      <c r="B468" s="62"/>
      <c r="C468" s="98"/>
      <c r="D468" s="98"/>
      <c r="E468" s="98"/>
      <c r="F468" s="98"/>
      <c r="G468" s="98"/>
      <c r="H468" s="98"/>
      <c r="I468" s="62"/>
    </row>
    <row r="469">
      <c r="B469" s="62"/>
      <c r="C469" s="98"/>
      <c r="D469" s="98"/>
      <c r="E469" s="98"/>
      <c r="F469" s="98"/>
      <c r="G469" s="98"/>
      <c r="H469" s="98"/>
      <c r="I469" s="62"/>
    </row>
    <row r="470">
      <c r="B470" s="62"/>
      <c r="C470" s="98"/>
      <c r="D470" s="98"/>
      <c r="E470" s="98"/>
      <c r="F470" s="98"/>
      <c r="G470" s="98"/>
      <c r="H470" s="98"/>
      <c r="I470" s="62"/>
    </row>
    <row r="471">
      <c r="B471" s="62"/>
      <c r="C471" s="98"/>
      <c r="D471" s="98"/>
      <c r="E471" s="98"/>
      <c r="F471" s="98"/>
      <c r="G471" s="98"/>
      <c r="H471" s="98"/>
      <c r="I471" s="62"/>
    </row>
    <row r="472">
      <c r="B472" s="62"/>
      <c r="C472" s="98"/>
      <c r="D472" s="98"/>
      <c r="E472" s="98"/>
      <c r="F472" s="98"/>
      <c r="G472" s="98"/>
      <c r="H472" s="98"/>
      <c r="I472" s="62"/>
    </row>
    <row r="473">
      <c r="B473" s="62"/>
      <c r="C473" s="98"/>
      <c r="D473" s="98"/>
      <c r="E473" s="98"/>
      <c r="F473" s="98"/>
      <c r="G473" s="98"/>
      <c r="H473" s="98"/>
      <c r="I473" s="62"/>
    </row>
    <row r="474">
      <c r="B474" s="62"/>
      <c r="C474" s="98"/>
      <c r="D474" s="98"/>
      <c r="E474" s="98"/>
      <c r="F474" s="98"/>
      <c r="G474" s="98"/>
      <c r="H474" s="98"/>
      <c r="I474" s="62"/>
    </row>
    <row r="475">
      <c r="B475" s="62"/>
      <c r="C475" s="98"/>
      <c r="D475" s="98"/>
      <c r="E475" s="98"/>
      <c r="F475" s="98"/>
      <c r="G475" s="98"/>
      <c r="H475" s="98"/>
      <c r="I475" s="62"/>
    </row>
    <row r="476">
      <c r="B476" s="62"/>
      <c r="C476" s="98"/>
      <c r="D476" s="98"/>
      <c r="E476" s="98"/>
      <c r="F476" s="98"/>
      <c r="G476" s="98"/>
      <c r="H476" s="98"/>
      <c r="I476" s="62"/>
    </row>
    <row r="477">
      <c r="B477" s="62"/>
      <c r="C477" s="98"/>
      <c r="D477" s="98"/>
      <c r="E477" s="98"/>
      <c r="F477" s="98"/>
      <c r="G477" s="98"/>
      <c r="H477" s="98"/>
      <c r="I477" s="62"/>
    </row>
    <row r="478">
      <c r="B478" s="62"/>
      <c r="C478" s="98"/>
      <c r="D478" s="98"/>
      <c r="E478" s="98"/>
      <c r="F478" s="98"/>
      <c r="G478" s="98"/>
      <c r="H478" s="98"/>
      <c r="I478" s="62"/>
    </row>
    <row r="479">
      <c r="B479" s="62"/>
      <c r="C479" s="98"/>
      <c r="D479" s="98"/>
      <c r="E479" s="98"/>
      <c r="F479" s="98"/>
      <c r="G479" s="98"/>
      <c r="H479" s="98"/>
      <c r="I479" s="62"/>
    </row>
    <row r="480">
      <c r="B480" s="62"/>
      <c r="C480" s="98"/>
      <c r="D480" s="98"/>
      <c r="E480" s="98"/>
      <c r="F480" s="98"/>
      <c r="G480" s="98"/>
      <c r="H480" s="98"/>
      <c r="I480" s="62"/>
    </row>
    <row r="481">
      <c r="B481" s="62"/>
      <c r="C481" s="98"/>
      <c r="D481" s="98"/>
      <c r="E481" s="98"/>
      <c r="F481" s="98"/>
      <c r="G481" s="98"/>
      <c r="H481" s="98"/>
      <c r="I481" s="62"/>
    </row>
    <row r="482">
      <c r="B482" s="62"/>
      <c r="C482" s="98"/>
      <c r="D482" s="98"/>
      <c r="E482" s="98"/>
      <c r="F482" s="98"/>
      <c r="G482" s="98"/>
      <c r="H482" s="98"/>
      <c r="I482" s="62"/>
    </row>
    <row r="483">
      <c r="B483" s="62"/>
      <c r="C483" s="98"/>
      <c r="D483" s="98"/>
      <c r="E483" s="98"/>
      <c r="F483" s="98"/>
      <c r="G483" s="98"/>
      <c r="H483" s="98"/>
      <c r="I483" s="62"/>
    </row>
    <row r="484">
      <c r="B484" s="62"/>
      <c r="C484" s="98"/>
      <c r="D484" s="98"/>
      <c r="E484" s="98"/>
      <c r="F484" s="98"/>
      <c r="G484" s="98"/>
      <c r="H484" s="98"/>
      <c r="I484" s="62"/>
    </row>
    <row r="485">
      <c r="B485" s="62"/>
      <c r="C485" s="98"/>
      <c r="D485" s="98"/>
      <c r="E485" s="98"/>
      <c r="F485" s="98"/>
      <c r="G485" s="98"/>
      <c r="H485" s="98"/>
      <c r="I485" s="62"/>
    </row>
    <row r="486">
      <c r="B486" s="62"/>
      <c r="C486" s="98"/>
      <c r="D486" s="98"/>
      <c r="E486" s="98"/>
      <c r="F486" s="98"/>
      <c r="G486" s="98"/>
      <c r="H486" s="98"/>
      <c r="I486" s="62"/>
    </row>
    <row r="487">
      <c r="B487" s="62"/>
      <c r="C487" s="98"/>
      <c r="D487" s="98"/>
      <c r="E487" s="98"/>
      <c r="F487" s="98"/>
      <c r="G487" s="98"/>
      <c r="H487" s="98"/>
      <c r="I487" s="62"/>
    </row>
    <row r="488">
      <c r="B488" s="62"/>
      <c r="C488" s="98"/>
      <c r="D488" s="98"/>
      <c r="E488" s="98"/>
      <c r="F488" s="98"/>
      <c r="G488" s="98"/>
      <c r="H488" s="98"/>
      <c r="I488" s="62"/>
    </row>
    <row r="489">
      <c r="B489" s="62"/>
      <c r="C489" s="98"/>
      <c r="D489" s="98"/>
      <c r="E489" s="98"/>
      <c r="F489" s="98"/>
      <c r="G489" s="98"/>
      <c r="H489" s="98"/>
      <c r="I489" s="62"/>
    </row>
    <row r="490">
      <c r="B490" s="62"/>
      <c r="C490" s="98"/>
      <c r="D490" s="98"/>
      <c r="E490" s="98"/>
      <c r="F490" s="98"/>
      <c r="G490" s="98"/>
      <c r="H490" s="98"/>
      <c r="I490" s="62"/>
    </row>
    <row r="491">
      <c r="B491" s="62"/>
      <c r="C491" s="98"/>
      <c r="D491" s="98"/>
      <c r="E491" s="98"/>
      <c r="F491" s="98"/>
      <c r="G491" s="98"/>
      <c r="H491" s="98"/>
      <c r="I491" s="62"/>
    </row>
    <row r="492">
      <c r="B492" s="62"/>
      <c r="C492" s="98"/>
      <c r="D492" s="98"/>
      <c r="E492" s="98"/>
      <c r="F492" s="98"/>
      <c r="G492" s="98"/>
      <c r="H492" s="98"/>
      <c r="I492" s="62"/>
    </row>
    <row r="493">
      <c r="B493" s="62"/>
      <c r="C493" s="98"/>
      <c r="D493" s="98"/>
      <c r="E493" s="98"/>
      <c r="F493" s="98"/>
      <c r="G493" s="98"/>
      <c r="H493" s="98"/>
      <c r="I493" s="62"/>
    </row>
    <row r="494">
      <c r="B494" s="62"/>
      <c r="C494" s="98"/>
      <c r="D494" s="98"/>
      <c r="E494" s="98"/>
      <c r="F494" s="98"/>
      <c r="G494" s="98"/>
      <c r="H494" s="98"/>
      <c r="I494" s="62"/>
    </row>
    <row r="495">
      <c r="B495" s="62"/>
      <c r="C495" s="98"/>
      <c r="D495" s="98"/>
      <c r="E495" s="98"/>
      <c r="F495" s="98"/>
      <c r="G495" s="98"/>
      <c r="H495" s="98"/>
      <c r="I495" s="62"/>
    </row>
    <row r="496">
      <c r="B496" s="62"/>
      <c r="C496" s="98"/>
      <c r="D496" s="98"/>
      <c r="E496" s="98"/>
      <c r="F496" s="98"/>
      <c r="G496" s="98"/>
      <c r="H496" s="98"/>
      <c r="I496" s="62"/>
    </row>
    <row r="497">
      <c r="B497" s="62"/>
      <c r="C497" s="98"/>
      <c r="D497" s="98"/>
      <c r="E497" s="98"/>
      <c r="F497" s="98"/>
      <c r="G497" s="98"/>
      <c r="H497" s="98"/>
      <c r="I497" s="62"/>
    </row>
    <row r="498">
      <c r="B498" s="62"/>
      <c r="C498" s="98"/>
      <c r="D498" s="98"/>
      <c r="E498" s="98"/>
      <c r="F498" s="98"/>
      <c r="G498" s="98"/>
      <c r="H498" s="98"/>
      <c r="I498" s="62"/>
    </row>
    <row r="499">
      <c r="B499" s="62"/>
      <c r="C499" s="98"/>
      <c r="D499" s="98"/>
      <c r="E499" s="98"/>
      <c r="F499" s="98"/>
      <c r="G499" s="98"/>
      <c r="H499" s="98"/>
      <c r="I499" s="62"/>
    </row>
    <row r="500">
      <c r="B500" s="62"/>
      <c r="C500" s="98"/>
      <c r="D500" s="98"/>
      <c r="E500" s="98"/>
      <c r="F500" s="98"/>
      <c r="G500" s="98"/>
      <c r="H500" s="98"/>
      <c r="I500" s="62"/>
    </row>
    <row r="501">
      <c r="B501" s="62"/>
      <c r="C501" s="98"/>
      <c r="D501" s="98"/>
      <c r="E501" s="98"/>
      <c r="F501" s="98"/>
      <c r="G501" s="98"/>
      <c r="H501" s="98"/>
      <c r="I501" s="62"/>
    </row>
    <row r="502">
      <c r="B502" s="62"/>
      <c r="C502" s="98"/>
      <c r="D502" s="98"/>
      <c r="E502" s="98"/>
      <c r="F502" s="98"/>
      <c r="G502" s="98"/>
      <c r="H502" s="98"/>
      <c r="I502" s="62"/>
    </row>
    <row r="503">
      <c r="B503" s="62"/>
      <c r="C503" s="98"/>
      <c r="D503" s="98"/>
      <c r="E503" s="98"/>
      <c r="F503" s="98"/>
      <c r="G503" s="98"/>
      <c r="H503" s="98"/>
      <c r="I503" s="62"/>
    </row>
    <row r="504">
      <c r="B504" s="62"/>
      <c r="C504" s="98"/>
      <c r="D504" s="98"/>
      <c r="E504" s="98"/>
      <c r="F504" s="98"/>
      <c r="G504" s="98"/>
      <c r="H504" s="98"/>
      <c r="I504" s="62"/>
    </row>
    <row r="505">
      <c r="B505" s="62"/>
      <c r="C505" s="98"/>
      <c r="D505" s="98"/>
      <c r="E505" s="98"/>
      <c r="F505" s="98"/>
      <c r="G505" s="98"/>
      <c r="H505" s="98"/>
      <c r="I505" s="62"/>
    </row>
    <row r="506">
      <c r="B506" s="62"/>
      <c r="C506" s="98"/>
      <c r="D506" s="98"/>
      <c r="E506" s="98"/>
      <c r="F506" s="98"/>
      <c r="G506" s="98"/>
      <c r="H506" s="98"/>
      <c r="I506" s="62"/>
    </row>
    <row r="507">
      <c r="B507" s="62"/>
      <c r="C507" s="98"/>
      <c r="D507" s="98"/>
      <c r="E507" s="98"/>
      <c r="F507" s="98"/>
      <c r="G507" s="98"/>
      <c r="H507" s="98"/>
      <c r="I507" s="62"/>
    </row>
    <row r="508">
      <c r="B508" s="62"/>
      <c r="C508" s="98"/>
      <c r="D508" s="98"/>
      <c r="E508" s="98"/>
      <c r="F508" s="98"/>
      <c r="G508" s="98"/>
      <c r="H508" s="98"/>
      <c r="I508" s="62"/>
    </row>
    <row r="509">
      <c r="B509" s="62"/>
      <c r="C509" s="98"/>
      <c r="D509" s="98"/>
      <c r="E509" s="98"/>
      <c r="F509" s="98"/>
      <c r="G509" s="98"/>
      <c r="H509" s="98"/>
      <c r="I509" s="62"/>
    </row>
    <row r="510">
      <c r="B510" s="62"/>
      <c r="C510" s="98"/>
      <c r="D510" s="98"/>
      <c r="E510" s="98"/>
      <c r="F510" s="98"/>
      <c r="G510" s="98"/>
      <c r="H510" s="98"/>
      <c r="I510" s="62"/>
    </row>
    <row r="511">
      <c r="B511" s="62"/>
      <c r="C511" s="98"/>
      <c r="D511" s="98"/>
      <c r="E511" s="98"/>
      <c r="F511" s="98"/>
      <c r="G511" s="98"/>
      <c r="H511" s="98"/>
      <c r="I511" s="62"/>
    </row>
    <row r="512">
      <c r="B512" s="62"/>
      <c r="C512" s="98"/>
      <c r="D512" s="98"/>
      <c r="E512" s="98"/>
      <c r="F512" s="98"/>
      <c r="G512" s="98"/>
      <c r="H512" s="98"/>
      <c r="I512" s="62"/>
    </row>
    <row r="513">
      <c r="B513" s="62"/>
      <c r="C513" s="98"/>
      <c r="D513" s="98"/>
      <c r="E513" s="98"/>
      <c r="F513" s="98"/>
      <c r="G513" s="98"/>
      <c r="H513" s="98"/>
      <c r="I513" s="62"/>
    </row>
    <row r="514">
      <c r="B514" s="62"/>
      <c r="C514" s="98"/>
      <c r="D514" s="98"/>
      <c r="E514" s="98"/>
      <c r="F514" s="98"/>
      <c r="G514" s="98"/>
      <c r="H514" s="98"/>
      <c r="I514" s="62"/>
    </row>
    <row r="515">
      <c r="B515" s="62"/>
      <c r="C515" s="98"/>
      <c r="D515" s="98"/>
      <c r="E515" s="98"/>
      <c r="F515" s="98"/>
      <c r="G515" s="98"/>
      <c r="H515" s="98"/>
      <c r="I515" s="62"/>
    </row>
    <row r="516">
      <c r="B516" s="62"/>
      <c r="C516" s="98"/>
      <c r="D516" s="98"/>
      <c r="E516" s="98"/>
      <c r="F516" s="98"/>
      <c r="G516" s="98"/>
      <c r="H516" s="98"/>
      <c r="I516" s="62"/>
    </row>
    <row r="517">
      <c r="B517" s="62"/>
      <c r="C517" s="98"/>
      <c r="D517" s="98"/>
      <c r="E517" s="98"/>
      <c r="F517" s="98"/>
      <c r="G517" s="98"/>
      <c r="H517" s="98"/>
      <c r="I517" s="62"/>
    </row>
    <row r="518">
      <c r="B518" s="62"/>
      <c r="C518" s="98"/>
      <c r="D518" s="98"/>
      <c r="E518" s="98"/>
      <c r="F518" s="98"/>
      <c r="G518" s="98"/>
      <c r="H518" s="98"/>
      <c r="I518" s="62"/>
    </row>
    <row r="519">
      <c r="B519" s="62"/>
      <c r="C519" s="98"/>
      <c r="D519" s="98"/>
      <c r="E519" s="98"/>
      <c r="F519" s="98"/>
      <c r="G519" s="98"/>
      <c r="H519" s="98"/>
      <c r="I519" s="62"/>
    </row>
    <row r="520">
      <c r="B520" s="62"/>
      <c r="C520" s="98"/>
      <c r="D520" s="98"/>
      <c r="E520" s="98"/>
      <c r="F520" s="98"/>
      <c r="G520" s="98"/>
      <c r="H520" s="98"/>
      <c r="I520" s="62"/>
    </row>
    <row r="521">
      <c r="B521" s="62"/>
      <c r="C521" s="98"/>
      <c r="D521" s="98"/>
      <c r="E521" s="98"/>
      <c r="F521" s="98"/>
      <c r="G521" s="98"/>
      <c r="H521" s="98"/>
      <c r="I521" s="62"/>
    </row>
    <row r="522">
      <c r="B522" s="62"/>
      <c r="C522" s="98"/>
      <c r="D522" s="98"/>
      <c r="E522" s="98"/>
      <c r="F522" s="98"/>
      <c r="G522" s="98"/>
      <c r="H522" s="98"/>
      <c r="I522" s="62"/>
    </row>
    <row r="523">
      <c r="B523" s="62"/>
      <c r="C523" s="98"/>
      <c r="D523" s="98"/>
      <c r="E523" s="98"/>
      <c r="F523" s="98"/>
      <c r="G523" s="98"/>
      <c r="H523" s="98"/>
      <c r="I523" s="62"/>
    </row>
    <row r="524">
      <c r="B524" s="62"/>
      <c r="C524" s="98"/>
      <c r="D524" s="98"/>
      <c r="E524" s="98"/>
      <c r="F524" s="98"/>
      <c r="G524" s="98"/>
      <c r="H524" s="98"/>
      <c r="I524" s="62"/>
    </row>
    <row r="525">
      <c r="B525" s="62"/>
      <c r="C525" s="98"/>
      <c r="D525" s="98"/>
      <c r="E525" s="98"/>
      <c r="F525" s="98"/>
      <c r="G525" s="98"/>
      <c r="H525" s="98"/>
      <c r="I525" s="62"/>
    </row>
    <row r="526">
      <c r="B526" s="62"/>
      <c r="C526" s="98"/>
      <c r="D526" s="98"/>
      <c r="E526" s="98"/>
      <c r="F526" s="98"/>
      <c r="G526" s="98"/>
      <c r="H526" s="98"/>
      <c r="I526" s="62"/>
    </row>
    <row r="527">
      <c r="B527" s="62"/>
      <c r="C527" s="98"/>
      <c r="D527" s="98"/>
      <c r="E527" s="98"/>
      <c r="F527" s="98"/>
      <c r="G527" s="98"/>
      <c r="H527" s="98"/>
      <c r="I527" s="62"/>
    </row>
    <row r="528">
      <c r="B528" s="62"/>
      <c r="C528" s="98"/>
      <c r="D528" s="98"/>
      <c r="E528" s="98"/>
      <c r="F528" s="98"/>
      <c r="G528" s="98"/>
      <c r="H528" s="98"/>
      <c r="I528" s="62"/>
    </row>
    <row r="529">
      <c r="B529" s="62"/>
      <c r="C529" s="98"/>
      <c r="D529" s="98"/>
      <c r="E529" s="98"/>
      <c r="F529" s="98"/>
      <c r="G529" s="98"/>
      <c r="H529" s="98"/>
      <c r="I529" s="62"/>
    </row>
    <row r="530">
      <c r="B530" s="62"/>
      <c r="C530" s="98"/>
      <c r="D530" s="98"/>
      <c r="E530" s="98"/>
      <c r="F530" s="98"/>
      <c r="G530" s="98"/>
      <c r="H530" s="98"/>
      <c r="I530" s="62"/>
    </row>
    <row r="531">
      <c r="B531" s="62"/>
      <c r="C531" s="98"/>
      <c r="D531" s="98"/>
      <c r="E531" s="98"/>
      <c r="F531" s="98"/>
      <c r="G531" s="98"/>
      <c r="H531" s="98"/>
      <c r="I531" s="62"/>
    </row>
    <row r="532">
      <c r="B532" s="62"/>
      <c r="C532" s="98"/>
      <c r="D532" s="98"/>
      <c r="E532" s="98"/>
      <c r="F532" s="98"/>
      <c r="G532" s="98"/>
      <c r="H532" s="98"/>
      <c r="I532" s="62"/>
    </row>
    <row r="533">
      <c r="B533" s="62"/>
      <c r="C533" s="98"/>
      <c r="D533" s="98"/>
      <c r="E533" s="98"/>
      <c r="F533" s="98"/>
      <c r="G533" s="98"/>
      <c r="H533" s="98"/>
      <c r="I533" s="62"/>
    </row>
    <row r="534">
      <c r="B534" s="62"/>
      <c r="C534" s="98"/>
      <c r="D534" s="98"/>
      <c r="E534" s="98"/>
      <c r="F534" s="98"/>
      <c r="G534" s="98"/>
      <c r="H534" s="98"/>
      <c r="I534" s="62"/>
    </row>
    <row r="535">
      <c r="B535" s="62"/>
      <c r="C535" s="98"/>
      <c r="D535" s="98"/>
      <c r="E535" s="98"/>
      <c r="F535" s="98"/>
      <c r="G535" s="98"/>
      <c r="H535" s="98"/>
      <c r="I535" s="62"/>
    </row>
    <row r="536">
      <c r="B536" s="62"/>
      <c r="C536" s="98"/>
      <c r="D536" s="98"/>
      <c r="E536" s="98"/>
      <c r="F536" s="98"/>
      <c r="G536" s="98"/>
      <c r="H536" s="98"/>
      <c r="I536" s="62"/>
    </row>
    <row r="537">
      <c r="B537" s="62"/>
      <c r="C537" s="98"/>
      <c r="D537" s="98"/>
      <c r="E537" s="98"/>
      <c r="F537" s="98"/>
      <c r="G537" s="98"/>
      <c r="H537" s="98"/>
      <c r="I537" s="62"/>
    </row>
    <row r="538">
      <c r="B538" s="62"/>
      <c r="C538" s="98"/>
      <c r="D538" s="98"/>
      <c r="E538" s="98"/>
      <c r="F538" s="98"/>
      <c r="G538" s="98"/>
      <c r="H538" s="98"/>
      <c r="I538" s="62"/>
    </row>
    <row r="539">
      <c r="B539" s="62"/>
      <c r="C539" s="98"/>
      <c r="D539" s="98"/>
      <c r="E539" s="98"/>
      <c r="F539" s="98"/>
      <c r="G539" s="98"/>
      <c r="H539" s="98"/>
      <c r="I539" s="62"/>
    </row>
    <row r="540">
      <c r="B540" s="62"/>
      <c r="C540" s="98"/>
      <c r="D540" s="98"/>
      <c r="E540" s="98"/>
      <c r="F540" s="98"/>
      <c r="G540" s="98"/>
      <c r="H540" s="98"/>
      <c r="I540" s="62"/>
    </row>
    <row r="541">
      <c r="B541" s="62"/>
      <c r="C541" s="98"/>
      <c r="D541" s="98"/>
      <c r="E541" s="98"/>
      <c r="F541" s="98"/>
      <c r="G541" s="98"/>
      <c r="H541" s="98"/>
      <c r="I541" s="62"/>
    </row>
    <row r="542">
      <c r="B542" s="62"/>
      <c r="C542" s="98"/>
      <c r="D542" s="98"/>
      <c r="E542" s="98"/>
      <c r="F542" s="98"/>
      <c r="G542" s="98"/>
      <c r="H542" s="98"/>
      <c r="I542" s="62"/>
    </row>
    <row r="543">
      <c r="B543" s="62"/>
      <c r="C543" s="98"/>
      <c r="D543" s="98"/>
      <c r="E543" s="98"/>
      <c r="F543" s="98"/>
      <c r="G543" s="98"/>
      <c r="H543" s="98"/>
      <c r="I543" s="62"/>
    </row>
    <row r="544">
      <c r="B544" s="62"/>
      <c r="C544" s="98"/>
      <c r="D544" s="98"/>
      <c r="E544" s="98"/>
      <c r="F544" s="98"/>
      <c r="G544" s="98"/>
      <c r="H544" s="98"/>
      <c r="I544" s="62"/>
    </row>
    <row r="545">
      <c r="B545" s="62"/>
      <c r="C545" s="98"/>
      <c r="D545" s="98"/>
      <c r="E545" s="98"/>
      <c r="F545" s="98"/>
      <c r="G545" s="98"/>
      <c r="H545" s="98"/>
      <c r="I545" s="62"/>
    </row>
    <row r="546">
      <c r="B546" s="62"/>
      <c r="C546" s="98"/>
      <c r="D546" s="98"/>
      <c r="E546" s="98"/>
      <c r="F546" s="98"/>
      <c r="G546" s="98"/>
      <c r="H546" s="98"/>
      <c r="I546" s="62"/>
    </row>
    <row r="547">
      <c r="B547" s="62"/>
      <c r="C547" s="98"/>
      <c r="D547" s="98"/>
      <c r="E547" s="98"/>
      <c r="F547" s="98"/>
      <c r="G547" s="98"/>
      <c r="H547" s="98"/>
      <c r="I547" s="62"/>
    </row>
    <row r="548">
      <c r="B548" s="62"/>
      <c r="C548" s="98"/>
      <c r="D548" s="98"/>
      <c r="E548" s="98"/>
      <c r="F548" s="98"/>
      <c r="G548" s="98"/>
      <c r="H548" s="98"/>
      <c r="I548" s="62"/>
    </row>
    <row r="549">
      <c r="B549" s="62"/>
      <c r="C549" s="98"/>
      <c r="D549" s="98"/>
      <c r="E549" s="98"/>
      <c r="F549" s="98"/>
      <c r="G549" s="98"/>
      <c r="H549" s="98"/>
      <c r="I549" s="62"/>
    </row>
    <row r="550">
      <c r="B550" s="62"/>
      <c r="C550" s="98"/>
      <c r="D550" s="98"/>
      <c r="E550" s="98"/>
      <c r="F550" s="98"/>
      <c r="G550" s="98"/>
      <c r="H550" s="98"/>
      <c r="I550" s="62"/>
    </row>
    <row r="551">
      <c r="B551" s="62"/>
      <c r="C551" s="98"/>
      <c r="D551" s="98"/>
      <c r="E551" s="98"/>
      <c r="F551" s="98"/>
      <c r="G551" s="98"/>
      <c r="H551" s="98"/>
      <c r="I551" s="62"/>
    </row>
    <row r="552">
      <c r="B552" s="62"/>
      <c r="C552" s="98"/>
      <c r="D552" s="98"/>
      <c r="E552" s="98"/>
      <c r="F552" s="98"/>
      <c r="G552" s="98"/>
      <c r="H552" s="98"/>
      <c r="I552" s="62"/>
    </row>
    <row r="553">
      <c r="B553" s="62"/>
      <c r="C553" s="98"/>
      <c r="D553" s="98"/>
      <c r="E553" s="98"/>
      <c r="F553" s="98"/>
      <c r="G553" s="98"/>
      <c r="H553" s="98"/>
      <c r="I553" s="62"/>
    </row>
    <row r="554">
      <c r="B554" s="62"/>
      <c r="C554" s="98"/>
      <c r="D554" s="98"/>
      <c r="E554" s="98"/>
      <c r="F554" s="98"/>
      <c r="G554" s="98"/>
      <c r="H554" s="98"/>
      <c r="I554" s="62"/>
    </row>
    <row r="555">
      <c r="B555" s="62"/>
      <c r="C555" s="98"/>
      <c r="D555" s="98"/>
      <c r="E555" s="98"/>
      <c r="F555" s="98"/>
      <c r="G555" s="98"/>
      <c r="H555" s="98"/>
      <c r="I555" s="62"/>
    </row>
    <row r="556">
      <c r="B556" s="62"/>
      <c r="C556" s="98"/>
      <c r="D556" s="98"/>
      <c r="E556" s="98"/>
      <c r="F556" s="98"/>
      <c r="G556" s="98"/>
      <c r="H556" s="98"/>
      <c r="I556" s="62"/>
    </row>
    <row r="557">
      <c r="B557" s="62"/>
      <c r="C557" s="98"/>
      <c r="D557" s="98"/>
      <c r="E557" s="98"/>
      <c r="F557" s="98"/>
      <c r="G557" s="98"/>
      <c r="H557" s="98"/>
      <c r="I557" s="62"/>
    </row>
    <row r="558">
      <c r="B558" s="62"/>
      <c r="C558" s="98"/>
      <c r="D558" s="98"/>
      <c r="E558" s="98"/>
      <c r="F558" s="98"/>
      <c r="G558" s="98"/>
      <c r="H558" s="98"/>
      <c r="I558" s="62"/>
    </row>
    <row r="559">
      <c r="B559" s="62"/>
      <c r="C559" s="98"/>
      <c r="D559" s="98"/>
      <c r="E559" s="98"/>
      <c r="F559" s="98"/>
      <c r="G559" s="98"/>
      <c r="H559" s="98"/>
      <c r="I559" s="62"/>
    </row>
    <row r="560">
      <c r="B560" s="62"/>
      <c r="C560" s="98"/>
      <c r="D560" s="98"/>
      <c r="E560" s="98"/>
      <c r="F560" s="98"/>
      <c r="G560" s="98"/>
      <c r="H560" s="98"/>
      <c r="I560" s="62"/>
    </row>
    <row r="561">
      <c r="B561" s="62"/>
      <c r="C561" s="98"/>
      <c r="D561" s="98"/>
      <c r="E561" s="98"/>
      <c r="F561" s="98"/>
      <c r="G561" s="98"/>
      <c r="H561" s="98"/>
      <c r="I561" s="62"/>
    </row>
    <row r="562">
      <c r="B562" s="62"/>
      <c r="C562" s="98"/>
      <c r="D562" s="98"/>
      <c r="E562" s="98"/>
      <c r="F562" s="98"/>
      <c r="G562" s="98"/>
      <c r="H562" s="98"/>
      <c r="I562" s="62"/>
    </row>
    <row r="563">
      <c r="B563" s="62"/>
      <c r="C563" s="98"/>
      <c r="D563" s="98"/>
      <c r="E563" s="98"/>
      <c r="F563" s="98"/>
      <c r="G563" s="98"/>
      <c r="H563" s="98"/>
      <c r="I563" s="62"/>
    </row>
    <row r="564">
      <c r="B564" s="62"/>
      <c r="C564" s="98"/>
      <c r="D564" s="98"/>
      <c r="E564" s="98"/>
      <c r="F564" s="98"/>
      <c r="G564" s="98"/>
      <c r="H564" s="98"/>
      <c r="I564" s="62"/>
    </row>
    <row r="565">
      <c r="B565" s="62"/>
      <c r="C565" s="98"/>
      <c r="D565" s="98"/>
      <c r="E565" s="98"/>
      <c r="F565" s="98"/>
      <c r="G565" s="98"/>
      <c r="H565" s="98"/>
      <c r="I565" s="62"/>
    </row>
    <row r="566">
      <c r="B566" s="62"/>
      <c r="C566" s="98"/>
      <c r="D566" s="98"/>
      <c r="E566" s="98"/>
      <c r="F566" s="98"/>
      <c r="G566" s="98"/>
      <c r="H566" s="98"/>
      <c r="I566" s="62"/>
    </row>
    <row r="567">
      <c r="B567" s="62"/>
      <c r="C567" s="98"/>
      <c r="D567" s="98"/>
      <c r="E567" s="98"/>
      <c r="F567" s="98"/>
      <c r="G567" s="98"/>
      <c r="H567" s="98"/>
      <c r="I567" s="62"/>
    </row>
    <row r="568">
      <c r="B568" s="62"/>
      <c r="C568" s="98"/>
      <c r="D568" s="98"/>
      <c r="E568" s="98"/>
      <c r="F568" s="98"/>
      <c r="G568" s="98"/>
      <c r="H568" s="98"/>
      <c r="I568" s="62"/>
    </row>
    <row r="569">
      <c r="B569" s="62"/>
      <c r="C569" s="98"/>
      <c r="D569" s="98"/>
      <c r="E569" s="98"/>
      <c r="F569" s="98"/>
      <c r="G569" s="98"/>
      <c r="H569" s="98"/>
      <c r="I569" s="62"/>
    </row>
    <row r="570">
      <c r="B570" s="62"/>
      <c r="C570" s="98"/>
      <c r="D570" s="98"/>
      <c r="E570" s="98"/>
      <c r="F570" s="98"/>
      <c r="G570" s="98"/>
      <c r="H570" s="98"/>
      <c r="I570" s="62"/>
    </row>
    <row r="571">
      <c r="B571" s="62"/>
      <c r="C571" s="98"/>
      <c r="D571" s="98"/>
      <c r="E571" s="98"/>
      <c r="F571" s="98"/>
      <c r="G571" s="98"/>
      <c r="H571" s="98"/>
      <c r="I571" s="62"/>
    </row>
    <row r="572">
      <c r="B572" s="62"/>
      <c r="C572" s="98"/>
      <c r="D572" s="98"/>
      <c r="E572" s="98"/>
      <c r="F572" s="98"/>
      <c r="G572" s="98"/>
      <c r="H572" s="98"/>
      <c r="I572" s="62"/>
    </row>
    <row r="573">
      <c r="B573" s="62"/>
      <c r="C573" s="98"/>
      <c r="D573" s="98"/>
      <c r="E573" s="98"/>
      <c r="F573" s="98"/>
      <c r="G573" s="98"/>
      <c r="H573" s="98"/>
      <c r="I573" s="62"/>
    </row>
    <row r="574">
      <c r="B574" s="62"/>
      <c r="C574" s="98"/>
      <c r="D574" s="98"/>
      <c r="E574" s="98"/>
      <c r="F574" s="98"/>
      <c r="G574" s="98"/>
      <c r="H574" s="98"/>
      <c r="I574" s="62"/>
    </row>
    <row r="575">
      <c r="B575" s="62"/>
      <c r="C575" s="98"/>
      <c r="D575" s="98"/>
      <c r="E575" s="98"/>
      <c r="F575" s="98"/>
      <c r="G575" s="98"/>
      <c r="H575" s="98"/>
      <c r="I575" s="62"/>
    </row>
    <row r="576">
      <c r="B576" s="62"/>
      <c r="C576" s="98"/>
      <c r="D576" s="98"/>
      <c r="E576" s="98"/>
      <c r="F576" s="98"/>
      <c r="G576" s="98"/>
      <c r="H576" s="98"/>
      <c r="I576" s="62"/>
    </row>
    <row r="577">
      <c r="B577" s="62"/>
      <c r="C577" s="98"/>
      <c r="D577" s="98"/>
      <c r="E577" s="98"/>
      <c r="F577" s="98"/>
      <c r="G577" s="98"/>
      <c r="H577" s="98"/>
      <c r="I577" s="62"/>
    </row>
    <row r="578">
      <c r="B578" s="62"/>
      <c r="C578" s="98"/>
      <c r="D578" s="98"/>
      <c r="E578" s="98"/>
      <c r="F578" s="98"/>
      <c r="G578" s="98"/>
      <c r="H578" s="98"/>
      <c r="I578" s="62"/>
    </row>
    <row r="579">
      <c r="B579" s="62"/>
      <c r="C579" s="98"/>
      <c r="D579" s="98"/>
      <c r="E579" s="98"/>
      <c r="F579" s="98"/>
      <c r="G579" s="98"/>
      <c r="H579" s="98"/>
      <c r="I579" s="62"/>
    </row>
    <row r="580">
      <c r="B580" s="62"/>
      <c r="C580" s="98"/>
      <c r="D580" s="98"/>
      <c r="E580" s="98"/>
      <c r="F580" s="98"/>
      <c r="G580" s="98"/>
      <c r="H580" s="98"/>
      <c r="I580" s="62"/>
    </row>
    <row r="581">
      <c r="B581" s="62"/>
      <c r="C581" s="98"/>
      <c r="D581" s="98"/>
      <c r="E581" s="98"/>
      <c r="F581" s="98"/>
      <c r="G581" s="98"/>
      <c r="H581" s="98"/>
      <c r="I581" s="62"/>
    </row>
    <row r="582">
      <c r="B582" s="62"/>
      <c r="C582" s="98"/>
      <c r="D582" s="98"/>
      <c r="E582" s="98"/>
      <c r="F582" s="98"/>
      <c r="G582" s="98"/>
      <c r="H582" s="98"/>
      <c r="I582" s="62"/>
    </row>
    <row r="583">
      <c r="B583" s="62"/>
      <c r="C583" s="98"/>
      <c r="D583" s="98"/>
      <c r="E583" s="98"/>
      <c r="F583" s="98"/>
      <c r="G583" s="98"/>
      <c r="H583" s="98"/>
      <c r="I583" s="62"/>
    </row>
    <row r="584">
      <c r="B584" s="62"/>
      <c r="C584" s="98"/>
      <c r="D584" s="98"/>
      <c r="E584" s="98"/>
      <c r="F584" s="98"/>
      <c r="G584" s="98"/>
      <c r="H584" s="98"/>
      <c r="I584" s="62"/>
    </row>
    <row r="585">
      <c r="B585" s="62"/>
      <c r="C585" s="98"/>
      <c r="D585" s="98"/>
      <c r="E585" s="98"/>
      <c r="F585" s="98"/>
      <c r="G585" s="98"/>
      <c r="H585" s="98"/>
      <c r="I585" s="62"/>
    </row>
    <row r="586">
      <c r="B586" s="62"/>
      <c r="C586" s="98"/>
      <c r="D586" s="98"/>
      <c r="E586" s="98"/>
      <c r="F586" s="98"/>
      <c r="G586" s="98"/>
      <c r="H586" s="98"/>
      <c r="I586" s="62"/>
    </row>
    <row r="587">
      <c r="B587" s="62"/>
      <c r="C587" s="98"/>
      <c r="D587" s="98"/>
      <c r="E587" s="98"/>
      <c r="F587" s="98"/>
      <c r="G587" s="98"/>
      <c r="H587" s="98"/>
      <c r="I587" s="62"/>
    </row>
    <row r="588">
      <c r="B588" s="62"/>
      <c r="C588" s="98"/>
      <c r="D588" s="98"/>
      <c r="E588" s="98"/>
      <c r="F588" s="98"/>
      <c r="G588" s="98"/>
      <c r="H588" s="98"/>
      <c r="I588" s="62"/>
    </row>
    <row r="589">
      <c r="B589" s="62"/>
      <c r="C589" s="98"/>
      <c r="D589" s="98"/>
      <c r="E589" s="98"/>
      <c r="F589" s="98"/>
      <c r="G589" s="98"/>
      <c r="H589" s="98"/>
      <c r="I589" s="62"/>
    </row>
    <row r="590">
      <c r="B590" s="62"/>
      <c r="C590" s="98"/>
      <c r="D590" s="98"/>
      <c r="E590" s="98"/>
      <c r="F590" s="98"/>
      <c r="G590" s="98"/>
      <c r="H590" s="98"/>
      <c r="I590" s="62"/>
    </row>
    <row r="591">
      <c r="B591" s="62"/>
      <c r="C591" s="98"/>
      <c r="D591" s="98"/>
      <c r="E591" s="98"/>
      <c r="F591" s="98"/>
      <c r="G591" s="98"/>
      <c r="H591" s="98"/>
      <c r="I591" s="62"/>
    </row>
    <row r="592">
      <c r="B592" s="62"/>
      <c r="C592" s="98"/>
      <c r="D592" s="98"/>
      <c r="E592" s="98"/>
      <c r="F592" s="98"/>
      <c r="G592" s="98"/>
      <c r="H592" s="98"/>
      <c r="I592" s="62"/>
    </row>
    <row r="593">
      <c r="B593" s="62"/>
      <c r="C593" s="98"/>
      <c r="D593" s="98"/>
      <c r="E593" s="98"/>
      <c r="F593" s="98"/>
      <c r="G593" s="98"/>
      <c r="H593" s="98"/>
      <c r="I593" s="62"/>
    </row>
    <row r="594">
      <c r="B594" s="62"/>
      <c r="C594" s="98"/>
      <c r="D594" s="98"/>
      <c r="E594" s="98"/>
      <c r="F594" s="98"/>
      <c r="G594" s="98"/>
      <c r="H594" s="98"/>
      <c r="I594" s="62"/>
    </row>
    <row r="595">
      <c r="B595" s="62"/>
      <c r="C595" s="98"/>
      <c r="D595" s="98"/>
      <c r="E595" s="98"/>
      <c r="F595" s="98"/>
      <c r="G595" s="98"/>
      <c r="H595" s="98"/>
      <c r="I595" s="62"/>
    </row>
    <row r="596">
      <c r="B596" s="62"/>
      <c r="C596" s="98"/>
      <c r="D596" s="98"/>
      <c r="E596" s="98"/>
      <c r="F596" s="98"/>
      <c r="G596" s="98"/>
      <c r="H596" s="98"/>
      <c r="I596" s="62"/>
    </row>
    <row r="597">
      <c r="B597" s="62"/>
      <c r="C597" s="98"/>
      <c r="D597" s="98"/>
      <c r="E597" s="98"/>
      <c r="F597" s="98"/>
      <c r="G597" s="98"/>
      <c r="H597" s="98"/>
      <c r="I597" s="62"/>
    </row>
    <row r="598">
      <c r="B598" s="62"/>
      <c r="C598" s="98"/>
      <c r="D598" s="98"/>
      <c r="E598" s="98"/>
      <c r="F598" s="98"/>
      <c r="G598" s="98"/>
      <c r="H598" s="98"/>
      <c r="I598" s="62"/>
    </row>
    <row r="599">
      <c r="B599" s="62"/>
      <c r="C599" s="98"/>
      <c r="D599" s="98"/>
      <c r="E599" s="98"/>
      <c r="F599" s="98"/>
      <c r="G599" s="98"/>
      <c r="H599" s="98"/>
      <c r="I599" s="62"/>
    </row>
    <row r="600">
      <c r="B600" s="62"/>
      <c r="C600" s="98"/>
      <c r="D600" s="98"/>
      <c r="E600" s="98"/>
      <c r="F600" s="98"/>
      <c r="G600" s="98"/>
      <c r="H600" s="98"/>
      <c r="I600" s="62"/>
    </row>
    <row r="601">
      <c r="B601" s="62"/>
      <c r="C601" s="98"/>
      <c r="D601" s="98"/>
      <c r="E601" s="98"/>
      <c r="F601" s="98"/>
      <c r="G601" s="98"/>
      <c r="H601" s="98"/>
      <c r="I601" s="62"/>
    </row>
    <row r="602">
      <c r="B602" s="62"/>
      <c r="C602" s="98"/>
      <c r="D602" s="98"/>
      <c r="E602" s="98"/>
      <c r="F602" s="98"/>
      <c r="G602" s="98"/>
      <c r="H602" s="98"/>
      <c r="I602" s="62"/>
    </row>
    <row r="603">
      <c r="B603" s="62"/>
      <c r="C603" s="98"/>
      <c r="D603" s="98"/>
      <c r="E603" s="98"/>
      <c r="F603" s="98"/>
      <c r="G603" s="98"/>
      <c r="H603" s="98"/>
      <c r="I603" s="62"/>
    </row>
    <row r="604">
      <c r="B604" s="62"/>
      <c r="C604" s="98"/>
      <c r="D604" s="98"/>
      <c r="E604" s="98"/>
      <c r="F604" s="98"/>
      <c r="G604" s="98"/>
      <c r="H604" s="98"/>
      <c r="I604" s="62"/>
    </row>
    <row r="605">
      <c r="B605" s="62"/>
      <c r="C605" s="98"/>
      <c r="D605" s="98"/>
      <c r="E605" s="98"/>
      <c r="F605" s="98"/>
      <c r="G605" s="98"/>
      <c r="H605" s="98"/>
      <c r="I605" s="62"/>
    </row>
    <row r="606">
      <c r="B606" s="62"/>
      <c r="C606" s="98"/>
      <c r="D606" s="98"/>
      <c r="E606" s="98"/>
      <c r="F606" s="98"/>
      <c r="G606" s="98"/>
      <c r="H606" s="98"/>
      <c r="I606" s="62"/>
    </row>
    <row r="607">
      <c r="B607" s="62"/>
      <c r="C607" s="98"/>
      <c r="D607" s="98"/>
      <c r="E607" s="98"/>
      <c r="F607" s="98"/>
      <c r="G607" s="98"/>
      <c r="H607" s="98"/>
      <c r="I607" s="62"/>
    </row>
    <row r="608">
      <c r="B608" s="62"/>
      <c r="C608" s="98"/>
      <c r="D608" s="98"/>
      <c r="E608" s="98"/>
      <c r="F608" s="98"/>
      <c r="G608" s="98"/>
      <c r="H608" s="98"/>
      <c r="I608" s="62"/>
    </row>
    <row r="609">
      <c r="B609" s="62"/>
      <c r="C609" s="98"/>
      <c r="D609" s="98"/>
      <c r="E609" s="98"/>
      <c r="F609" s="98"/>
      <c r="G609" s="98"/>
      <c r="H609" s="98"/>
      <c r="I609" s="62"/>
    </row>
    <row r="610">
      <c r="B610" s="62"/>
      <c r="C610" s="98"/>
      <c r="D610" s="98"/>
      <c r="E610" s="98"/>
      <c r="F610" s="98"/>
      <c r="G610" s="98"/>
      <c r="H610" s="98"/>
      <c r="I610" s="62"/>
    </row>
    <row r="611">
      <c r="B611" s="62"/>
      <c r="C611" s="98"/>
      <c r="D611" s="98"/>
      <c r="E611" s="98"/>
      <c r="F611" s="98"/>
      <c r="G611" s="98"/>
      <c r="H611" s="98"/>
      <c r="I611" s="62"/>
    </row>
    <row r="612">
      <c r="B612" s="62"/>
      <c r="C612" s="98"/>
      <c r="D612" s="98"/>
      <c r="E612" s="98"/>
      <c r="F612" s="98"/>
      <c r="G612" s="98"/>
      <c r="H612" s="98"/>
      <c r="I612" s="62"/>
    </row>
    <row r="613">
      <c r="B613" s="62"/>
      <c r="C613" s="98"/>
      <c r="D613" s="98"/>
      <c r="E613" s="98"/>
      <c r="F613" s="98"/>
      <c r="G613" s="98"/>
      <c r="H613" s="98"/>
      <c r="I613" s="62"/>
    </row>
    <row r="614">
      <c r="B614" s="62"/>
      <c r="C614" s="98"/>
      <c r="D614" s="98"/>
      <c r="E614" s="98"/>
      <c r="F614" s="98"/>
      <c r="G614" s="98"/>
      <c r="H614" s="98"/>
      <c r="I614" s="62"/>
    </row>
    <row r="615">
      <c r="B615" s="62"/>
      <c r="C615" s="98"/>
      <c r="D615" s="98"/>
      <c r="E615" s="98"/>
      <c r="F615" s="98"/>
      <c r="G615" s="98"/>
      <c r="H615" s="98"/>
      <c r="I615" s="62"/>
    </row>
    <row r="616">
      <c r="B616" s="62"/>
      <c r="C616" s="98"/>
      <c r="D616" s="98"/>
      <c r="E616" s="98"/>
      <c r="F616" s="98"/>
      <c r="G616" s="98"/>
      <c r="H616" s="98"/>
      <c r="I616" s="62"/>
    </row>
    <row r="617">
      <c r="B617" s="62"/>
      <c r="C617" s="98"/>
      <c r="D617" s="98"/>
      <c r="E617" s="98"/>
      <c r="F617" s="98"/>
      <c r="G617" s="98"/>
      <c r="H617" s="98"/>
      <c r="I617" s="62"/>
    </row>
    <row r="618">
      <c r="B618" s="62"/>
      <c r="C618" s="98"/>
      <c r="D618" s="98"/>
      <c r="E618" s="98"/>
      <c r="F618" s="98"/>
      <c r="G618" s="98"/>
      <c r="H618" s="98"/>
      <c r="I618" s="62"/>
    </row>
    <row r="619">
      <c r="B619" s="62"/>
      <c r="C619" s="98"/>
      <c r="D619" s="98"/>
      <c r="E619" s="98"/>
      <c r="F619" s="98"/>
      <c r="G619" s="98"/>
      <c r="H619" s="98"/>
      <c r="I619" s="62"/>
    </row>
    <row r="620">
      <c r="B620" s="62"/>
      <c r="C620" s="98"/>
      <c r="D620" s="98"/>
      <c r="E620" s="98"/>
      <c r="F620" s="98"/>
      <c r="G620" s="98"/>
      <c r="H620" s="98"/>
      <c r="I620" s="62"/>
    </row>
    <row r="621">
      <c r="B621" s="62"/>
      <c r="C621" s="98"/>
      <c r="D621" s="98"/>
      <c r="E621" s="98"/>
      <c r="F621" s="98"/>
      <c r="G621" s="98"/>
      <c r="H621" s="98"/>
      <c r="I621" s="62"/>
    </row>
    <row r="622">
      <c r="B622" s="62"/>
      <c r="C622" s="98"/>
      <c r="D622" s="98"/>
      <c r="E622" s="98"/>
      <c r="F622" s="98"/>
      <c r="G622" s="98"/>
      <c r="H622" s="98"/>
      <c r="I622" s="62"/>
    </row>
    <row r="623">
      <c r="B623" s="62"/>
      <c r="C623" s="98"/>
      <c r="D623" s="98"/>
      <c r="E623" s="98"/>
      <c r="F623" s="98"/>
      <c r="G623" s="98"/>
      <c r="H623" s="98"/>
      <c r="I623" s="62"/>
    </row>
    <row r="624">
      <c r="B624" s="62"/>
      <c r="C624" s="98"/>
      <c r="D624" s="98"/>
      <c r="E624" s="98"/>
      <c r="F624" s="98"/>
      <c r="G624" s="98"/>
      <c r="H624" s="98"/>
      <c r="I624" s="62"/>
    </row>
    <row r="625">
      <c r="B625" s="62"/>
      <c r="C625" s="98"/>
      <c r="D625" s="98"/>
      <c r="E625" s="98"/>
      <c r="F625" s="98"/>
      <c r="G625" s="98"/>
      <c r="H625" s="98"/>
      <c r="I625" s="62"/>
    </row>
    <row r="626">
      <c r="B626" s="62"/>
      <c r="C626" s="98"/>
      <c r="D626" s="98"/>
      <c r="E626" s="98"/>
      <c r="F626" s="98"/>
      <c r="G626" s="98"/>
      <c r="H626" s="98"/>
      <c r="I626" s="62"/>
    </row>
    <row r="627">
      <c r="B627" s="62"/>
      <c r="C627" s="98"/>
      <c r="D627" s="98"/>
      <c r="E627" s="98"/>
      <c r="F627" s="98"/>
      <c r="G627" s="98"/>
      <c r="H627" s="98"/>
      <c r="I627" s="62"/>
    </row>
    <row r="628">
      <c r="B628" s="62"/>
      <c r="C628" s="98"/>
      <c r="D628" s="98"/>
      <c r="E628" s="98"/>
      <c r="F628" s="98"/>
      <c r="G628" s="98"/>
      <c r="H628" s="98"/>
      <c r="I628" s="62"/>
    </row>
    <row r="629">
      <c r="B629" s="62"/>
      <c r="C629" s="98"/>
      <c r="D629" s="98"/>
      <c r="E629" s="98"/>
      <c r="F629" s="98"/>
      <c r="G629" s="98"/>
      <c r="H629" s="98"/>
      <c r="I629" s="62"/>
    </row>
    <row r="630">
      <c r="B630" s="62"/>
      <c r="C630" s="98"/>
      <c r="D630" s="98"/>
      <c r="E630" s="98"/>
      <c r="F630" s="98"/>
      <c r="G630" s="98"/>
      <c r="H630" s="98"/>
      <c r="I630" s="62"/>
    </row>
    <row r="631">
      <c r="B631" s="62"/>
      <c r="C631" s="98"/>
      <c r="D631" s="98"/>
      <c r="E631" s="98"/>
      <c r="F631" s="98"/>
      <c r="G631" s="98"/>
      <c r="H631" s="98"/>
      <c r="I631" s="62"/>
    </row>
    <row r="632">
      <c r="B632" s="62"/>
      <c r="C632" s="98"/>
      <c r="D632" s="98"/>
      <c r="E632" s="98"/>
      <c r="F632" s="98"/>
      <c r="G632" s="98"/>
      <c r="H632" s="98"/>
      <c r="I632" s="62"/>
    </row>
    <row r="633">
      <c r="B633" s="62"/>
      <c r="C633" s="98"/>
      <c r="D633" s="98"/>
      <c r="E633" s="98"/>
      <c r="F633" s="98"/>
      <c r="G633" s="98"/>
      <c r="H633" s="98"/>
      <c r="I633" s="62"/>
    </row>
    <row r="634">
      <c r="B634" s="62"/>
      <c r="C634" s="98"/>
      <c r="D634" s="98"/>
      <c r="E634" s="98"/>
      <c r="F634" s="98"/>
      <c r="G634" s="98"/>
      <c r="H634" s="98"/>
      <c r="I634" s="62"/>
    </row>
    <row r="635">
      <c r="B635" s="62"/>
      <c r="C635" s="98"/>
      <c r="D635" s="98"/>
      <c r="E635" s="98"/>
      <c r="F635" s="98"/>
      <c r="G635" s="98"/>
      <c r="H635" s="98"/>
      <c r="I635" s="62"/>
    </row>
    <row r="636">
      <c r="B636" s="62"/>
      <c r="C636" s="98"/>
      <c r="D636" s="98"/>
      <c r="E636" s="98"/>
      <c r="F636" s="98"/>
      <c r="G636" s="98"/>
      <c r="H636" s="98"/>
      <c r="I636" s="62"/>
    </row>
    <row r="637">
      <c r="B637" s="62"/>
      <c r="C637" s="98"/>
      <c r="D637" s="98"/>
      <c r="E637" s="98"/>
      <c r="F637" s="98"/>
      <c r="G637" s="98"/>
      <c r="H637" s="98"/>
      <c r="I637" s="62"/>
    </row>
    <row r="638">
      <c r="B638" s="62"/>
      <c r="C638" s="98"/>
      <c r="D638" s="98"/>
      <c r="E638" s="98"/>
      <c r="F638" s="98"/>
      <c r="G638" s="98"/>
      <c r="H638" s="98"/>
      <c r="I638" s="62"/>
    </row>
    <row r="639">
      <c r="B639" s="62"/>
      <c r="C639" s="98"/>
      <c r="D639" s="98"/>
      <c r="E639" s="98"/>
      <c r="F639" s="98"/>
      <c r="G639" s="98"/>
      <c r="H639" s="98"/>
      <c r="I639" s="62"/>
    </row>
    <row r="640">
      <c r="B640" s="62"/>
      <c r="C640" s="98"/>
      <c r="D640" s="98"/>
      <c r="E640" s="98"/>
      <c r="F640" s="98"/>
      <c r="G640" s="98"/>
      <c r="H640" s="98"/>
      <c r="I640" s="62"/>
    </row>
    <row r="641">
      <c r="B641" s="62"/>
      <c r="C641" s="98"/>
      <c r="D641" s="98"/>
      <c r="E641" s="98"/>
      <c r="F641" s="98"/>
      <c r="G641" s="98"/>
      <c r="H641" s="98"/>
      <c r="I641" s="62"/>
    </row>
    <row r="642">
      <c r="B642" s="62"/>
      <c r="C642" s="98"/>
      <c r="D642" s="98"/>
      <c r="E642" s="98"/>
      <c r="F642" s="98"/>
      <c r="G642" s="98"/>
      <c r="H642" s="98"/>
      <c r="I642" s="62"/>
    </row>
    <row r="643">
      <c r="B643" s="62"/>
      <c r="C643" s="98"/>
      <c r="D643" s="98"/>
      <c r="E643" s="98"/>
      <c r="F643" s="98"/>
      <c r="G643" s="98"/>
      <c r="H643" s="98"/>
      <c r="I643" s="62"/>
    </row>
    <row r="644">
      <c r="B644" s="62"/>
      <c r="C644" s="98"/>
      <c r="D644" s="98"/>
      <c r="E644" s="98"/>
      <c r="F644" s="98"/>
      <c r="G644" s="98"/>
      <c r="H644" s="98"/>
      <c r="I644" s="62"/>
    </row>
    <row r="645">
      <c r="B645" s="62"/>
      <c r="C645" s="98"/>
      <c r="D645" s="98"/>
      <c r="E645" s="98"/>
      <c r="F645" s="98"/>
      <c r="G645" s="98"/>
      <c r="H645" s="98"/>
      <c r="I645" s="62"/>
    </row>
    <row r="646">
      <c r="B646" s="62"/>
      <c r="C646" s="98"/>
      <c r="D646" s="98"/>
      <c r="E646" s="98"/>
      <c r="F646" s="98"/>
      <c r="G646" s="98"/>
      <c r="H646" s="98"/>
      <c r="I646" s="62"/>
    </row>
    <row r="647">
      <c r="B647" s="62"/>
      <c r="C647" s="98"/>
      <c r="D647" s="98"/>
      <c r="E647" s="98"/>
      <c r="F647" s="98"/>
      <c r="G647" s="98"/>
      <c r="H647" s="98"/>
      <c r="I647" s="62"/>
    </row>
    <row r="648">
      <c r="B648" s="62"/>
      <c r="C648" s="98"/>
      <c r="D648" s="98"/>
      <c r="E648" s="98"/>
      <c r="F648" s="98"/>
      <c r="G648" s="98"/>
      <c r="H648" s="98"/>
      <c r="I648" s="62"/>
    </row>
    <row r="649">
      <c r="B649" s="62"/>
      <c r="C649" s="98"/>
      <c r="D649" s="98"/>
      <c r="E649" s="98"/>
      <c r="F649" s="98"/>
      <c r="G649" s="98"/>
      <c r="H649" s="98"/>
      <c r="I649" s="62"/>
    </row>
    <row r="650">
      <c r="B650" s="62"/>
      <c r="C650" s="98"/>
      <c r="D650" s="98"/>
      <c r="E650" s="98"/>
      <c r="F650" s="98"/>
      <c r="G650" s="98"/>
      <c r="H650" s="98"/>
      <c r="I650" s="62"/>
    </row>
    <row r="651">
      <c r="B651" s="62"/>
      <c r="C651" s="98"/>
      <c r="D651" s="98"/>
      <c r="E651" s="98"/>
      <c r="F651" s="98"/>
      <c r="G651" s="98"/>
      <c r="H651" s="98"/>
      <c r="I651" s="62"/>
    </row>
    <row r="652">
      <c r="B652" s="62"/>
      <c r="C652" s="98"/>
      <c r="D652" s="98"/>
      <c r="E652" s="98"/>
      <c r="F652" s="98"/>
      <c r="G652" s="98"/>
      <c r="H652" s="98"/>
      <c r="I652" s="62"/>
    </row>
    <row r="653">
      <c r="B653" s="62"/>
      <c r="C653" s="98"/>
      <c r="D653" s="98"/>
      <c r="E653" s="98"/>
      <c r="F653" s="98"/>
      <c r="G653" s="98"/>
      <c r="H653" s="98"/>
      <c r="I653" s="62"/>
    </row>
    <row r="654">
      <c r="B654" s="62"/>
      <c r="C654" s="98"/>
      <c r="D654" s="98"/>
      <c r="E654" s="98"/>
      <c r="F654" s="98"/>
      <c r="G654" s="98"/>
      <c r="H654" s="98"/>
      <c r="I654" s="62"/>
    </row>
    <row r="655">
      <c r="B655" s="62"/>
      <c r="C655" s="98"/>
      <c r="D655" s="98"/>
      <c r="E655" s="98"/>
      <c r="F655" s="98"/>
      <c r="G655" s="98"/>
      <c r="H655" s="98"/>
      <c r="I655" s="62"/>
    </row>
    <row r="656">
      <c r="B656" s="62"/>
      <c r="C656" s="98"/>
      <c r="D656" s="98"/>
      <c r="E656" s="98"/>
      <c r="F656" s="98"/>
      <c r="G656" s="98"/>
      <c r="H656" s="98"/>
      <c r="I656" s="62"/>
    </row>
    <row r="657">
      <c r="B657" s="62"/>
      <c r="C657" s="98"/>
      <c r="D657" s="98"/>
      <c r="E657" s="98"/>
      <c r="F657" s="98"/>
      <c r="G657" s="98"/>
      <c r="H657" s="98"/>
      <c r="I657" s="62"/>
    </row>
    <row r="658">
      <c r="B658" s="62"/>
      <c r="C658" s="98"/>
      <c r="D658" s="98"/>
      <c r="E658" s="98"/>
      <c r="F658" s="98"/>
      <c r="G658" s="98"/>
      <c r="H658" s="98"/>
      <c r="I658" s="62"/>
    </row>
    <row r="659">
      <c r="B659" s="62"/>
      <c r="C659" s="98"/>
      <c r="D659" s="98"/>
      <c r="E659" s="98"/>
      <c r="F659" s="98"/>
      <c r="G659" s="98"/>
      <c r="H659" s="98"/>
      <c r="I659" s="62"/>
    </row>
    <row r="660">
      <c r="B660" s="62"/>
      <c r="C660" s="98"/>
      <c r="D660" s="98"/>
      <c r="E660" s="98"/>
      <c r="F660" s="98"/>
      <c r="G660" s="98"/>
      <c r="H660" s="98"/>
      <c r="I660" s="62"/>
    </row>
    <row r="661">
      <c r="B661" s="62"/>
      <c r="C661" s="98"/>
      <c r="D661" s="98"/>
      <c r="E661" s="98"/>
      <c r="F661" s="98"/>
      <c r="G661" s="98"/>
      <c r="H661" s="98"/>
      <c r="I661" s="62"/>
    </row>
    <row r="662">
      <c r="B662" s="62"/>
      <c r="C662" s="98"/>
      <c r="D662" s="98"/>
      <c r="E662" s="98"/>
      <c r="F662" s="98"/>
      <c r="G662" s="98"/>
      <c r="H662" s="98"/>
      <c r="I662" s="62"/>
    </row>
    <row r="663">
      <c r="B663" s="62"/>
      <c r="C663" s="98"/>
      <c r="D663" s="98"/>
      <c r="E663" s="98"/>
      <c r="F663" s="98"/>
      <c r="G663" s="98"/>
      <c r="H663" s="98"/>
      <c r="I663" s="62"/>
    </row>
    <row r="664">
      <c r="B664" s="62"/>
      <c r="C664" s="98"/>
      <c r="D664" s="98"/>
      <c r="E664" s="98"/>
      <c r="F664" s="98"/>
      <c r="G664" s="98"/>
      <c r="H664" s="98"/>
      <c r="I664" s="62"/>
    </row>
    <row r="665">
      <c r="B665" s="62"/>
      <c r="C665" s="98"/>
      <c r="D665" s="98"/>
      <c r="E665" s="98"/>
      <c r="F665" s="98"/>
      <c r="G665" s="98"/>
      <c r="H665" s="98"/>
      <c r="I665" s="62"/>
    </row>
    <row r="666">
      <c r="B666" s="62"/>
      <c r="C666" s="98"/>
      <c r="D666" s="98"/>
      <c r="E666" s="98"/>
      <c r="F666" s="98"/>
      <c r="G666" s="98"/>
      <c r="H666" s="98"/>
      <c r="I666" s="62"/>
    </row>
    <row r="667">
      <c r="B667" s="62"/>
      <c r="C667" s="98"/>
      <c r="D667" s="98"/>
      <c r="E667" s="98"/>
      <c r="F667" s="98"/>
      <c r="G667" s="98"/>
      <c r="H667" s="98"/>
      <c r="I667" s="62"/>
    </row>
    <row r="668">
      <c r="B668" s="62"/>
      <c r="C668" s="98"/>
      <c r="D668" s="98"/>
      <c r="E668" s="98"/>
      <c r="F668" s="98"/>
      <c r="G668" s="98"/>
      <c r="H668" s="98"/>
      <c r="I668" s="62"/>
    </row>
    <row r="669">
      <c r="B669" s="62"/>
      <c r="C669" s="98"/>
      <c r="D669" s="98"/>
      <c r="E669" s="98"/>
      <c r="F669" s="98"/>
      <c r="G669" s="98"/>
      <c r="H669" s="98"/>
      <c r="I669" s="62"/>
    </row>
    <row r="670">
      <c r="B670" s="62"/>
      <c r="C670" s="98"/>
      <c r="D670" s="98"/>
      <c r="E670" s="98"/>
      <c r="F670" s="98"/>
      <c r="G670" s="98"/>
      <c r="H670" s="98"/>
      <c r="I670" s="62"/>
    </row>
    <row r="671">
      <c r="B671" s="62"/>
      <c r="C671" s="98"/>
      <c r="D671" s="98"/>
      <c r="E671" s="98"/>
      <c r="F671" s="98"/>
      <c r="G671" s="98"/>
      <c r="H671" s="98"/>
      <c r="I671" s="62"/>
    </row>
    <row r="672">
      <c r="B672" s="62"/>
      <c r="C672" s="98"/>
      <c r="D672" s="98"/>
      <c r="E672" s="98"/>
      <c r="F672" s="98"/>
      <c r="G672" s="98"/>
      <c r="H672" s="98"/>
      <c r="I672" s="62"/>
    </row>
    <row r="673">
      <c r="B673" s="62"/>
      <c r="C673" s="98"/>
      <c r="D673" s="98"/>
      <c r="E673" s="98"/>
      <c r="F673" s="98"/>
      <c r="G673" s="98"/>
      <c r="H673" s="98"/>
      <c r="I673" s="62"/>
    </row>
    <row r="674">
      <c r="B674" s="62"/>
      <c r="C674" s="98"/>
      <c r="D674" s="98"/>
      <c r="E674" s="98"/>
      <c r="F674" s="98"/>
      <c r="G674" s="98"/>
      <c r="H674" s="98"/>
      <c r="I674" s="62"/>
    </row>
    <row r="675">
      <c r="B675" s="62"/>
      <c r="C675" s="98"/>
      <c r="D675" s="98"/>
      <c r="E675" s="98"/>
      <c r="F675" s="98"/>
      <c r="G675" s="98"/>
      <c r="H675" s="98"/>
      <c r="I675" s="62"/>
    </row>
    <row r="676">
      <c r="B676" s="62"/>
      <c r="C676" s="98"/>
      <c r="D676" s="98"/>
      <c r="E676" s="98"/>
      <c r="F676" s="98"/>
      <c r="G676" s="98"/>
      <c r="H676" s="98"/>
      <c r="I676" s="62"/>
    </row>
    <row r="677">
      <c r="B677" s="62"/>
      <c r="C677" s="98"/>
      <c r="D677" s="98"/>
      <c r="E677" s="98"/>
      <c r="F677" s="98"/>
      <c r="G677" s="98"/>
      <c r="H677" s="98"/>
      <c r="I677" s="62"/>
    </row>
    <row r="678">
      <c r="B678" s="62"/>
      <c r="C678" s="98"/>
      <c r="D678" s="98"/>
      <c r="E678" s="98"/>
      <c r="F678" s="98"/>
      <c r="G678" s="98"/>
      <c r="H678" s="98"/>
      <c r="I678" s="62"/>
    </row>
    <row r="679">
      <c r="B679" s="62"/>
      <c r="C679" s="98"/>
      <c r="D679" s="98"/>
      <c r="E679" s="98"/>
      <c r="F679" s="98"/>
      <c r="G679" s="98"/>
      <c r="H679" s="98"/>
      <c r="I679" s="62"/>
    </row>
    <row r="680">
      <c r="B680" s="62"/>
      <c r="C680" s="98"/>
      <c r="D680" s="98"/>
      <c r="E680" s="98"/>
      <c r="F680" s="98"/>
      <c r="G680" s="98"/>
      <c r="H680" s="98"/>
      <c r="I680" s="62"/>
    </row>
    <row r="681">
      <c r="B681" s="62"/>
      <c r="C681" s="98"/>
      <c r="D681" s="98"/>
      <c r="E681" s="98"/>
      <c r="F681" s="98"/>
      <c r="G681" s="98"/>
      <c r="H681" s="98"/>
      <c r="I681" s="62"/>
    </row>
    <row r="682">
      <c r="B682" s="62"/>
      <c r="C682" s="98"/>
      <c r="D682" s="98"/>
      <c r="E682" s="98"/>
      <c r="F682" s="98"/>
      <c r="G682" s="98"/>
      <c r="H682" s="98"/>
      <c r="I682" s="62"/>
    </row>
    <row r="683">
      <c r="B683" s="62"/>
      <c r="C683" s="98"/>
      <c r="D683" s="98"/>
      <c r="E683" s="98"/>
      <c r="F683" s="98"/>
      <c r="G683" s="98"/>
      <c r="H683" s="98"/>
      <c r="I683" s="62"/>
    </row>
    <row r="684">
      <c r="B684" s="62"/>
      <c r="C684" s="98"/>
      <c r="D684" s="98"/>
      <c r="E684" s="98"/>
      <c r="F684" s="98"/>
      <c r="G684" s="98"/>
      <c r="H684" s="98"/>
      <c r="I684" s="62"/>
    </row>
    <row r="685">
      <c r="B685" s="62"/>
      <c r="C685" s="98"/>
      <c r="D685" s="98"/>
      <c r="E685" s="98"/>
      <c r="F685" s="98"/>
      <c r="G685" s="98"/>
      <c r="H685" s="98"/>
      <c r="I685" s="62"/>
    </row>
    <row r="686">
      <c r="B686" s="62"/>
      <c r="C686" s="98"/>
      <c r="D686" s="98"/>
      <c r="E686" s="98"/>
      <c r="F686" s="98"/>
      <c r="G686" s="98"/>
      <c r="H686" s="98"/>
      <c r="I686" s="62"/>
    </row>
    <row r="687">
      <c r="B687" s="62"/>
      <c r="C687" s="98"/>
      <c r="D687" s="98"/>
      <c r="E687" s="98"/>
      <c r="F687" s="98"/>
      <c r="G687" s="98"/>
      <c r="H687" s="98"/>
      <c r="I687" s="62"/>
    </row>
    <row r="688">
      <c r="B688" s="62"/>
      <c r="C688" s="98"/>
      <c r="D688" s="98"/>
      <c r="E688" s="98"/>
      <c r="F688" s="98"/>
      <c r="G688" s="98"/>
      <c r="H688" s="98"/>
      <c r="I688" s="62"/>
    </row>
    <row r="689">
      <c r="B689" s="62"/>
      <c r="C689" s="98"/>
      <c r="D689" s="98"/>
      <c r="E689" s="98"/>
      <c r="F689" s="98"/>
      <c r="G689" s="98"/>
      <c r="H689" s="98"/>
      <c r="I689" s="62"/>
    </row>
    <row r="690">
      <c r="B690" s="62"/>
      <c r="C690" s="98"/>
      <c r="D690" s="98"/>
      <c r="E690" s="98"/>
      <c r="F690" s="98"/>
      <c r="G690" s="98"/>
      <c r="H690" s="98"/>
      <c r="I690" s="62"/>
    </row>
    <row r="691">
      <c r="B691" s="62"/>
      <c r="C691" s="98"/>
      <c r="D691" s="98"/>
      <c r="E691" s="98"/>
      <c r="F691" s="98"/>
      <c r="G691" s="98"/>
      <c r="H691" s="98"/>
      <c r="I691" s="62"/>
    </row>
    <row r="692">
      <c r="B692" s="62"/>
      <c r="C692" s="98"/>
      <c r="D692" s="98"/>
      <c r="E692" s="98"/>
      <c r="F692" s="98"/>
      <c r="G692" s="98"/>
      <c r="H692" s="98"/>
      <c r="I692" s="62"/>
    </row>
    <row r="693">
      <c r="B693" s="62"/>
      <c r="C693" s="98"/>
      <c r="D693" s="98"/>
      <c r="E693" s="98"/>
      <c r="F693" s="98"/>
      <c r="G693" s="98"/>
      <c r="H693" s="98"/>
      <c r="I693" s="62"/>
    </row>
    <row r="694">
      <c r="B694" s="62"/>
      <c r="C694" s="98"/>
      <c r="D694" s="98"/>
      <c r="E694" s="98"/>
      <c r="F694" s="98"/>
      <c r="G694" s="98"/>
      <c r="H694" s="98"/>
      <c r="I694" s="62"/>
    </row>
    <row r="695">
      <c r="B695" s="62"/>
      <c r="C695" s="98"/>
      <c r="D695" s="98"/>
      <c r="E695" s="98"/>
      <c r="F695" s="98"/>
      <c r="G695" s="98"/>
      <c r="H695" s="98"/>
      <c r="I695" s="62"/>
    </row>
    <row r="696">
      <c r="B696" s="62"/>
      <c r="C696" s="98"/>
      <c r="D696" s="98"/>
      <c r="E696" s="98"/>
      <c r="F696" s="98"/>
      <c r="G696" s="98"/>
      <c r="H696" s="98"/>
      <c r="I696" s="62"/>
    </row>
    <row r="697">
      <c r="B697" s="62"/>
      <c r="C697" s="98"/>
      <c r="D697" s="98"/>
      <c r="E697" s="98"/>
      <c r="F697" s="98"/>
      <c r="G697" s="98"/>
      <c r="H697" s="98"/>
      <c r="I697" s="62"/>
    </row>
    <row r="698">
      <c r="B698" s="62"/>
      <c r="C698" s="98"/>
      <c r="D698" s="98"/>
      <c r="E698" s="98"/>
      <c r="F698" s="98"/>
      <c r="G698" s="98"/>
      <c r="H698" s="98"/>
      <c r="I698" s="62"/>
    </row>
    <row r="699">
      <c r="B699" s="62"/>
      <c r="C699" s="98"/>
      <c r="D699" s="98"/>
      <c r="E699" s="98"/>
      <c r="F699" s="98"/>
      <c r="G699" s="98"/>
      <c r="H699" s="98"/>
      <c r="I699" s="62"/>
    </row>
    <row r="700">
      <c r="B700" s="62"/>
      <c r="C700" s="98"/>
      <c r="D700" s="98"/>
      <c r="E700" s="98"/>
      <c r="F700" s="98"/>
      <c r="G700" s="98"/>
      <c r="H700" s="98"/>
      <c r="I700" s="62"/>
    </row>
    <row r="701">
      <c r="B701" s="62"/>
      <c r="C701" s="98"/>
      <c r="D701" s="98"/>
      <c r="E701" s="98"/>
      <c r="F701" s="98"/>
      <c r="G701" s="98"/>
      <c r="H701" s="98"/>
      <c r="I701" s="62"/>
    </row>
    <row r="702">
      <c r="B702" s="62"/>
      <c r="C702" s="98"/>
      <c r="D702" s="98"/>
      <c r="E702" s="98"/>
      <c r="F702" s="98"/>
      <c r="G702" s="98"/>
      <c r="H702" s="98"/>
      <c r="I702" s="62"/>
    </row>
    <row r="703">
      <c r="B703" s="62"/>
      <c r="C703" s="98"/>
      <c r="D703" s="98"/>
      <c r="E703" s="98"/>
      <c r="F703" s="98"/>
      <c r="G703" s="98"/>
      <c r="H703" s="98"/>
      <c r="I703" s="62"/>
    </row>
    <row r="704">
      <c r="B704" s="62"/>
      <c r="C704" s="98"/>
      <c r="D704" s="98"/>
      <c r="E704" s="98"/>
      <c r="F704" s="98"/>
      <c r="G704" s="98"/>
      <c r="H704" s="98"/>
      <c r="I704" s="62"/>
    </row>
    <row r="705">
      <c r="B705" s="62"/>
      <c r="C705" s="98"/>
      <c r="D705" s="98"/>
      <c r="E705" s="98"/>
      <c r="F705" s="98"/>
      <c r="G705" s="98"/>
      <c r="H705" s="98"/>
      <c r="I705" s="62"/>
    </row>
    <row r="706">
      <c r="B706" s="62"/>
      <c r="C706" s="98"/>
      <c r="D706" s="98"/>
      <c r="E706" s="98"/>
      <c r="F706" s="98"/>
      <c r="G706" s="98"/>
      <c r="H706" s="98"/>
      <c r="I706" s="62"/>
    </row>
    <row r="707">
      <c r="B707" s="62"/>
      <c r="C707" s="98"/>
      <c r="D707" s="98"/>
      <c r="E707" s="98"/>
      <c r="F707" s="98"/>
      <c r="G707" s="98"/>
      <c r="H707" s="98"/>
      <c r="I707" s="62"/>
    </row>
    <row r="708">
      <c r="B708" s="62"/>
      <c r="C708" s="98"/>
      <c r="D708" s="98"/>
      <c r="E708" s="98"/>
      <c r="F708" s="98"/>
      <c r="G708" s="98"/>
      <c r="H708" s="98"/>
      <c r="I708" s="62"/>
    </row>
    <row r="709">
      <c r="B709" s="62"/>
      <c r="C709" s="98"/>
      <c r="D709" s="98"/>
      <c r="E709" s="98"/>
      <c r="F709" s="98"/>
      <c r="G709" s="98"/>
      <c r="H709" s="98"/>
      <c r="I709" s="62"/>
    </row>
    <row r="710">
      <c r="B710" s="62"/>
      <c r="C710" s="98"/>
      <c r="D710" s="98"/>
      <c r="E710" s="98"/>
      <c r="F710" s="98"/>
      <c r="G710" s="98"/>
      <c r="H710" s="98"/>
      <c r="I710" s="62"/>
    </row>
    <row r="711">
      <c r="B711" s="62"/>
      <c r="C711" s="98"/>
      <c r="D711" s="98"/>
      <c r="E711" s="98"/>
      <c r="F711" s="98"/>
      <c r="G711" s="98"/>
      <c r="H711" s="98"/>
      <c r="I711" s="62"/>
    </row>
    <row r="712">
      <c r="B712" s="62"/>
      <c r="C712" s="98"/>
      <c r="D712" s="98"/>
      <c r="E712" s="98"/>
      <c r="F712" s="98"/>
      <c r="G712" s="98"/>
      <c r="H712" s="98"/>
      <c r="I712" s="62"/>
    </row>
    <row r="713">
      <c r="B713" s="62"/>
      <c r="C713" s="98"/>
      <c r="D713" s="98"/>
      <c r="E713" s="98"/>
      <c r="F713" s="98"/>
      <c r="G713" s="98"/>
      <c r="H713" s="98"/>
      <c r="I713" s="62"/>
    </row>
    <row r="714">
      <c r="B714" s="62"/>
      <c r="C714" s="98"/>
      <c r="D714" s="98"/>
      <c r="E714" s="98"/>
      <c r="F714" s="98"/>
      <c r="G714" s="98"/>
      <c r="H714" s="98"/>
      <c r="I714" s="62"/>
    </row>
    <row r="715">
      <c r="B715" s="62"/>
      <c r="C715" s="98"/>
      <c r="D715" s="98"/>
      <c r="E715" s="98"/>
      <c r="F715" s="98"/>
      <c r="G715" s="98"/>
      <c r="H715" s="98"/>
      <c r="I715" s="62"/>
    </row>
    <row r="716">
      <c r="B716" s="62"/>
      <c r="C716" s="98"/>
      <c r="D716" s="98"/>
      <c r="E716" s="98"/>
      <c r="F716" s="98"/>
      <c r="G716" s="98"/>
      <c r="H716" s="98"/>
      <c r="I716" s="62"/>
    </row>
    <row r="717">
      <c r="B717" s="62"/>
      <c r="C717" s="98"/>
      <c r="D717" s="98"/>
      <c r="E717" s="98"/>
      <c r="F717" s="98"/>
      <c r="G717" s="98"/>
      <c r="H717" s="98"/>
      <c r="I717" s="62"/>
    </row>
    <row r="718">
      <c r="B718" s="62"/>
      <c r="C718" s="98"/>
      <c r="D718" s="98"/>
      <c r="E718" s="98"/>
      <c r="F718" s="98"/>
      <c r="G718" s="98"/>
      <c r="H718" s="98"/>
      <c r="I718" s="62"/>
    </row>
    <row r="719">
      <c r="B719" s="62"/>
      <c r="C719" s="98"/>
      <c r="D719" s="98"/>
      <c r="E719" s="98"/>
      <c r="F719" s="98"/>
      <c r="G719" s="98"/>
      <c r="H719" s="98"/>
      <c r="I719" s="62"/>
    </row>
    <row r="720">
      <c r="B720" s="62"/>
      <c r="C720" s="98"/>
      <c r="D720" s="98"/>
      <c r="E720" s="98"/>
      <c r="F720" s="98"/>
      <c r="G720" s="98"/>
      <c r="H720" s="98"/>
      <c r="I720" s="62"/>
    </row>
    <row r="721">
      <c r="B721" s="62"/>
      <c r="C721" s="98"/>
      <c r="D721" s="98"/>
      <c r="E721" s="98"/>
      <c r="F721" s="98"/>
      <c r="G721" s="98"/>
      <c r="H721" s="98"/>
      <c r="I721" s="62"/>
    </row>
    <row r="722">
      <c r="B722" s="62"/>
      <c r="C722" s="98"/>
      <c r="D722" s="98"/>
      <c r="E722" s="98"/>
      <c r="F722" s="98"/>
      <c r="G722" s="98"/>
      <c r="H722" s="98"/>
      <c r="I722" s="62"/>
    </row>
    <row r="723">
      <c r="B723" s="62"/>
      <c r="C723" s="98"/>
      <c r="D723" s="98"/>
      <c r="E723" s="98"/>
      <c r="F723" s="98"/>
      <c r="G723" s="98"/>
      <c r="H723" s="98"/>
      <c r="I723" s="62"/>
    </row>
    <row r="724">
      <c r="B724" s="62"/>
      <c r="C724" s="98"/>
      <c r="D724" s="98"/>
      <c r="E724" s="98"/>
      <c r="F724" s="98"/>
      <c r="G724" s="98"/>
      <c r="H724" s="98"/>
      <c r="I724" s="62"/>
    </row>
    <row r="725">
      <c r="B725" s="62"/>
      <c r="C725" s="98"/>
      <c r="D725" s="98"/>
      <c r="E725" s="98"/>
      <c r="F725" s="98"/>
      <c r="G725" s="98"/>
      <c r="H725" s="98"/>
      <c r="I725" s="62"/>
    </row>
    <row r="726">
      <c r="B726" s="62"/>
      <c r="C726" s="98"/>
      <c r="D726" s="98"/>
      <c r="E726" s="98"/>
      <c r="F726" s="98"/>
      <c r="G726" s="98"/>
      <c r="H726" s="98"/>
      <c r="I726" s="62"/>
    </row>
    <row r="727">
      <c r="B727" s="62"/>
      <c r="C727" s="98"/>
      <c r="D727" s="98"/>
      <c r="E727" s="98"/>
      <c r="F727" s="98"/>
      <c r="G727" s="98"/>
      <c r="H727" s="98"/>
      <c r="I727" s="62"/>
    </row>
    <row r="728">
      <c r="B728" s="62"/>
      <c r="C728" s="98"/>
      <c r="D728" s="98"/>
      <c r="E728" s="98"/>
      <c r="F728" s="98"/>
      <c r="G728" s="98"/>
      <c r="H728" s="98"/>
      <c r="I728" s="62"/>
    </row>
    <row r="729">
      <c r="B729" s="62"/>
      <c r="C729" s="98"/>
      <c r="D729" s="98"/>
      <c r="E729" s="98"/>
      <c r="F729" s="98"/>
      <c r="G729" s="98"/>
      <c r="H729" s="98"/>
      <c r="I729" s="62"/>
    </row>
    <row r="730">
      <c r="B730" s="62"/>
      <c r="C730" s="98"/>
      <c r="D730" s="98"/>
      <c r="E730" s="98"/>
      <c r="F730" s="98"/>
      <c r="G730" s="98"/>
      <c r="H730" s="98"/>
      <c r="I730" s="62"/>
    </row>
    <row r="731">
      <c r="B731" s="62"/>
      <c r="C731" s="98"/>
      <c r="D731" s="98"/>
      <c r="E731" s="98"/>
      <c r="F731" s="98"/>
      <c r="G731" s="98"/>
      <c r="H731" s="98"/>
      <c r="I731" s="62"/>
    </row>
    <row r="732">
      <c r="B732" s="62"/>
      <c r="C732" s="98"/>
      <c r="D732" s="98"/>
      <c r="E732" s="98"/>
      <c r="F732" s="98"/>
      <c r="G732" s="98"/>
      <c r="H732" s="98"/>
      <c r="I732" s="62"/>
    </row>
    <row r="733">
      <c r="B733" s="62"/>
      <c r="C733" s="98"/>
      <c r="D733" s="98"/>
      <c r="E733" s="98"/>
      <c r="F733" s="98"/>
      <c r="G733" s="98"/>
      <c r="H733" s="98"/>
      <c r="I733" s="62"/>
    </row>
    <row r="734">
      <c r="B734" s="62"/>
      <c r="C734" s="98"/>
      <c r="D734" s="98"/>
      <c r="E734" s="98"/>
      <c r="F734" s="98"/>
      <c r="G734" s="98"/>
      <c r="H734" s="98"/>
      <c r="I734" s="62"/>
    </row>
    <row r="735">
      <c r="B735" s="62"/>
      <c r="C735" s="98"/>
      <c r="D735" s="98"/>
      <c r="E735" s="98"/>
      <c r="F735" s="98"/>
      <c r="G735" s="98"/>
      <c r="H735" s="98"/>
      <c r="I735" s="62"/>
    </row>
    <row r="736">
      <c r="B736" s="62"/>
      <c r="C736" s="98"/>
      <c r="D736" s="98"/>
      <c r="E736" s="98"/>
      <c r="F736" s="98"/>
      <c r="G736" s="98"/>
      <c r="H736" s="98"/>
      <c r="I736" s="62"/>
    </row>
    <row r="737">
      <c r="B737" s="62"/>
      <c r="C737" s="98"/>
      <c r="D737" s="98"/>
      <c r="E737" s="98"/>
      <c r="F737" s="98"/>
      <c r="G737" s="98"/>
      <c r="H737" s="98"/>
      <c r="I737" s="62"/>
    </row>
    <row r="738">
      <c r="B738" s="62"/>
      <c r="C738" s="98"/>
      <c r="D738" s="98"/>
      <c r="E738" s="98"/>
      <c r="F738" s="98"/>
      <c r="G738" s="98"/>
      <c r="H738" s="98"/>
      <c r="I738" s="62"/>
    </row>
    <row r="739">
      <c r="B739" s="62"/>
      <c r="C739" s="98"/>
      <c r="D739" s="98"/>
      <c r="E739" s="98"/>
      <c r="F739" s="98"/>
      <c r="G739" s="98"/>
      <c r="H739" s="98"/>
      <c r="I739" s="62"/>
    </row>
    <row r="740">
      <c r="B740" s="62"/>
      <c r="C740" s="98"/>
      <c r="D740" s="98"/>
      <c r="E740" s="98"/>
      <c r="F740" s="98"/>
      <c r="G740" s="98"/>
      <c r="H740" s="98"/>
      <c r="I740" s="62"/>
    </row>
    <row r="741">
      <c r="B741" s="62"/>
      <c r="C741" s="98"/>
      <c r="D741" s="98"/>
      <c r="E741" s="98"/>
      <c r="F741" s="98"/>
      <c r="G741" s="98"/>
      <c r="H741" s="98"/>
      <c r="I741" s="62"/>
    </row>
    <row r="742">
      <c r="B742" s="62"/>
      <c r="C742" s="98"/>
      <c r="D742" s="98"/>
      <c r="E742" s="98"/>
      <c r="F742" s="98"/>
      <c r="G742" s="98"/>
      <c r="H742" s="98"/>
      <c r="I742" s="62"/>
    </row>
    <row r="743">
      <c r="B743" s="62"/>
      <c r="C743" s="98"/>
      <c r="D743" s="98"/>
      <c r="E743" s="98"/>
      <c r="F743" s="98"/>
      <c r="G743" s="98"/>
      <c r="H743" s="98"/>
      <c r="I743" s="62"/>
    </row>
    <row r="744">
      <c r="B744" s="62"/>
      <c r="C744" s="98"/>
      <c r="D744" s="98"/>
      <c r="E744" s="98"/>
      <c r="F744" s="98"/>
      <c r="G744" s="98"/>
      <c r="H744" s="98"/>
      <c r="I744" s="62"/>
    </row>
    <row r="745">
      <c r="B745" s="62"/>
      <c r="C745" s="98"/>
      <c r="D745" s="98"/>
      <c r="E745" s="98"/>
      <c r="F745" s="98"/>
      <c r="G745" s="98"/>
      <c r="H745" s="98"/>
      <c r="I745" s="62"/>
    </row>
    <row r="746">
      <c r="B746" s="62"/>
      <c r="C746" s="98"/>
      <c r="D746" s="98"/>
      <c r="E746" s="98"/>
      <c r="F746" s="98"/>
      <c r="G746" s="98"/>
      <c r="H746" s="98"/>
      <c r="I746" s="62"/>
    </row>
    <row r="747">
      <c r="B747" s="62"/>
      <c r="C747" s="98"/>
      <c r="D747" s="98"/>
      <c r="E747" s="98"/>
      <c r="F747" s="98"/>
      <c r="G747" s="98"/>
      <c r="H747" s="98"/>
      <c r="I747" s="62"/>
    </row>
    <row r="748">
      <c r="B748" s="62"/>
      <c r="C748" s="98"/>
      <c r="D748" s="98"/>
      <c r="E748" s="98"/>
      <c r="F748" s="98"/>
      <c r="G748" s="98"/>
      <c r="H748" s="98"/>
      <c r="I748" s="62"/>
    </row>
    <row r="749">
      <c r="B749" s="62"/>
      <c r="C749" s="98"/>
      <c r="D749" s="98"/>
      <c r="E749" s="98"/>
      <c r="F749" s="98"/>
      <c r="G749" s="98"/>
      <c r="H749" s="98"/>
      <c r="I749" s="62"/>
    </row>
    <row r="750">
      <c r="B750" s="62"/>
      <c r="C750" s="98"/>
      <c r="D750" s="98"/>
      <c r="E750" s="98"/>
      <c r="F750" s="98"/>
      <c r="G750" s="98"/>
      <c r="H750" s="98"/>
      <c r="I750" s="62"/>
    </row>
    <row r="751">
      <c r="B751" s="62"/>
      <c r="C751" s="98"/>
      <c r="D751" s="98"/>
      <c r="E751" s="98"/>
      <c r="F751" s="98"/>
      <c r="G751" s="98"/>
      <c r="H751" s="98"/>
      <c r="I751" s="62"/>
    </row>
    <row r="752">
      <c r="B752" s="62"/>
      <c r="C752" s="98"/>
      <c r="D752" s="98"/>
      <c r="E752" s="98"/>
      <c r="F752" s="98"/>
      <c r="G752" s="98"/>
      <c r="H752" s="98"/>
      <c r="I752" s="62"/>
    </row>
    <row r="753">
      <c r="B753" s="62"/>
      <c r="C753" s="98"/>
      <c r="D753" s="98"/>
      <c r="E753" s="98"/>
      <c r="F753" s="98"/>
      <c r="G753" s="98"/>
      <c r="H753" s="98"/>
      <c r="I753" s="62"/>
    </row>
    <row r="754">
      <c r="B754" s="62"/>
      <c r="C754" s="98"/>
      <c r="D754" s="98"/>
      <c r="E754" s="98"/>
      <c r="F754" s="98"/>
      <c r="G754" s="98"/>
      <c r="H754" s="98"/>
      <c r="I754" s="62"/>
    </row>
    <row r="755">
      <c r="B755" s="62"/>
      <c r="C755" s="98"/>
      <c r="D755" s="98"/>
      <c r="E755" s="98"/>
      <c r="F755" s="98"/>
      <c r="G755" s="98"/>
      <c r="H755" s="98"/>
      <c r="I755" s="62"/>
    </row>
    <row r="756">
      <c r="B756" s="62"/>
      <c r="C756" s="98"/>
      <c r="D756" s="98"/>
      <c r="E756" s="98"/>
      <c r="F756" s="98"/>
      <c r="G756" s="98"/>
      <c r="H756" s="98"/>
      <c r="I756" s="62"/>
    </row>
    <row r="757">
      <c r="B757" s="62"/>
      <c r="C757" s="98"/>
      <c r="D757" s="98"/>
      <c r="E757" s="98"/>
      <c r="F757" s="98"/>
      <c r="G757" s="98"/>
      <c r="H757" s="98"/>
      <c r="I757" s="62"/>
    </row>
    <row r="758">
      <c r="B758" s="62"/>
      <c r="C758" s="98"/>
      <c r="D758" s="98"/>
      <c r="E758" s="98"/>
      <c r="F758" s="98"/>
      <c r="G758" s="98"/>
      <c r="H758" s="98"/>
      <c r="I758" s="62"/>
    </row>
    <row r="759">
      <c r="B759" s="62"/>
      <c r="C759" s="98"/>
      <c r="D759" s="98"/>
      <c r="E759" s="98"/>
      <c r="F759" s="98"/>
      <c r="G759" s="98"/>
      <c r="H759" s="98"/>
      <c r="I759" s="62"/>
    </row>
    <row r="760">
      <c r="B760" s="62"/>
      <c r="C760" s="98"/>
      <c r="D760" s="98"/>
      <c r="E760" s="98"/>
      <c r="F760" s="98"/>
      <c r="G760" s="98"/>
      <c r="H760" s="98"/>
      <c r="I760" s="62"/>
    </row>
    <row r="761">
      <c r="B761" s="62"/>
      <c r="C761" s="98"/>
      <c r="D761" s="98"/>
      <c r="E761" s="98"/>
      <c r="F761" s="98"/>
      <c r="G761" s="98"/>
      <c r="H761" s="98"/>
      <c r="I761" s="62"/>
    </row>
    <row r="762">
      <c r="B762" s="62"/>
      <c r="C762" s="98"/>
      <c r="D762" s="98"/>
      <c r="E762" s="98"/>
      <c r="F762" s="98"/>
      <c r="G762" s="98"/>
      <c r="H762" s="98"/>
      <c r="I762" s="62"/>
    </row>
    <row r="763">
      <c r="B763" s="62"/>
      <c r="C763" s="98"/>
      <c r="D763" s="98"/>
      <c r="E763" s="98"/>
      <c r="F763" s="98"/>
      <c r="G763" s="98"/>
      <c r="H763" s="98"/>
      <c r="I763" s="62"/>
    </row>
    <row r="764">
      <c r="B764" s="62"/>
      <c r="C764" s="98"/>
      <c r="D764" s="98"/>
      <c r="E764" s="98"/>
      <c r="F764" s="98"/>
      <c r="G764" s="98"/>
      <c r="H764" s="98"/>
      <c r="I764" s="62"/>
    </row>
    <row r="765">
      <c r="B765" s="62"/>
      <c r="C765" s="98"/>
      <c r="D765" s="98"/>
      <c r="E765" s="98"/>
      <c r="F765" s="98"/>
      <c r="G765" s="98"/>
      <c r="H765" s="98"/>
      <c r="I765" s="62"/>
    </row>
    <row r="766">
      <c r="B766" s="62"/>
      <c r="C766" s="98"/>
      <c r="D766" s="98"/>
      <c r="E766" s="98"/>
      <c r="F766" s="98"/>
      <c r="G766" s="98"/>
      <c r="H766" s="98"/>
      <c r="I766" s="62"/>
    </row>
    <row r="767">
      <c r="B767" s="62"/>
      <c r="C767" s="98"/>
      <c r="D767" s="98"/>
      <c r="E767" s="98"/>
      <c r="F767" s="98"/>
      <c r="G767" s="98"/>
      <c r="H767" s="98"/>
      <c r="I767" s="62"/>
    </row>
    <row r="768">
      <c r="B768" s="62"/>
      <c r="C768" s="98"/>
      <c r="D768" s="98"/>
      <c r="E768" s="98"/>
      <c r="F768" s="98"/>
      <c r="G768" s="98"/>
      <c r="H768" s="98"/>
      <c r="I768" s="62"/>
    </row>
    <row r="769">
      <c r="B769" s="62"/>
      <c r="C769" s="98"/>
      <c r="D769" s="98"/>
      <c r="E769" s="98"/>
      <c r="F769" s="98"/>
      <c r="G769" s="98"/>
      <c r="H769" s="98"/>
      <c r="I769" s="62"/>
    </row>
    <row r="770">
      <c r="B770" s="62"/>
      <c r="C770" s="98"/>
      <c r="D770" s="98"/>
      <c r="E770" s="98"/>
      <c r="F770" s="98"/>
      <c r="G770" s="98"/>
      <c r="H770" s="98"/>
      <c r="I770" s="62"/>
    </row>
    <row r="771">
      <c r="B771" s="62"/>
      <c r="C771" s="98"/>
      <c r="D771" s="98"/>
      <c r="E771" s="98"/>
      <c r="F771" s="98"/>
      <c r="G771" s="98"/>
      <c r="H771" s="98"/>
      <c r="I771" s="62"/>
    </row>
    <row r="772">
      <c r="B772" s="62"/>
      <c r="C772" s="98"/>
      <c r="D772" s="98"/>
      <c r="E772" s="98"/>
      <c r="F772" s="98"/>
      <c r="G772" s="98"/>
      <c r="H772" s="98"/>
      <c r="I772" s="62"/>
    </row>
    <row r="773">
      <c r="B773" s="62"/>
      <c r="C773" s="98"/>
      <c r="D773" s="98"/>
      <c r="E773" s="98"/>
      <c r="F773" s="98"/>
      <c r="G773" s="98"/>
      <c r="H773" s="98"/>
      <c r="I773" s="62"/>
    </row>
    <row r="774">
      <c r="B774" s="62"/>
      <c r="C774" s="98"/>
      <c r="D774" s="98"/>
      <c r="E774" s="98"/>
      <c r="F774" s="98"/>
      <c r="G774" s="98"/>
      <c r="H774" s="98"/>
      <c r="I774" s="62"/>
    </row>
    <row r="775">
      <c r="B775" s="62"/>
      <c r="C775" s="98"/>
      <c r="D775" s="98"/>
      <c r="E775" s="98"/>
      <c r="F775" s="98"/>
      <c r="G775" s="98"/>
      <c r="H775" s="98"/>
      <c r="I775" s="62"/>
    </row>
    <row r="776">
      <c r="B776" s="62"/>
      <c r="C776" s="98"/>
      <c r="D776" s="98"/>
      <c r="E776" s="98"/>
      <c r="F776" s="98"/>
      <c r="G776" s="98"/>
      <c r="H776" s="98"/>
      <c r="I776" s="62"/>
    </row>
    <row r="777">
      <c r="B777" s="62"/>
      <c r="C777" s="98"/>
      <c r="D777" s="98"/>
      <c r="E777" s="98"/>
      <c r="F777" s="98"/>
      <c r="G777" s="98"/>
      <c r="H777" s="98"/>
      <c r="I777" s="62"/>
    </row>
    <row r="778">
      <c r="B778" s="62"/>
      <c r="C778" s="98"/>
      <c r="D778" s="98"/>
      <c r="E778" s="98"/>
      <c r="F778" s="98"/>
      <c r="G778" s="98"/>
      <c r="H778" s="98"/>
      <c r="I778" s="62"/>
    </row>
    <row r="779">
      <c r="B779" s="62"/>
      <c r="C779" s="98"/>
      <c r="D779" s="98"/>
      <c r="E779" s="98"/>
      <c r="F779" s="98"/>
      <c r="G779" s="98"/>
      <c r="H779" s="98"/>
      <c r="I779" s="62"/>
    </row>
    <row r="780">
      <c r="B780" s="62"/>
      <c r="C780" s="98"/>
      <c r="D780" s="98"/>
      <c r="E780" s="98"/>
      <c r="F780" s="98"/>
      <c r="G780" s="98"/>
      <c r="H780" s="98"/>
      <c r="I780" s="62"/>
    </row>
    <row r="781">
      <c r="B781" s="62"/>
      <c r="C781" s="98"/>
      <c r="D781" s="98"/>
      <c r="E781" s="98"/>
      <c r="F781" s="98"/>
      <c r="G781" s="98"/>
      <c r="H781" s="98"/>
      <c r="I781" s="62"/>
    </row>
    <row r="782">
      <c r="B782" s="62"/>
      <c r="C782" s="98"/>
      <c r="D782" s="98"/>
      <c r="E782" s="98"/>
      <c r="F782" s="98"/>
      <c r="G782" s="98"/>
      <c r="H782" s="98"/>
      <c r="I782" s="62"/>
    </row>
    <row r="783">
      <c r="B783" s="62"/>
      <c r="C783" s="98"/>
      <c r="D783" s="98"/>
      <c r="E783" s="98"/>
      <c r="F783" s="98"/>
      <c r="G783" s="98"/>
      <c r="H783" s="98"/>
      <c r="I783" s="62"/>
    </row>
    <row r="784">
      <c r="B784" s="62"/>
      <c r="C784" s="98"/>
      <c r="D784" s="98"/>
      <c r="E784" s="98"/>
      <c r="F784" s="98"/>
      <c r="G784" s="98"/>
      <c r="H784" s="98"/>
      <c r="I784" s="62"/>
    </row>
    <row r="785">
      <c r="B785" s="62"/>
      <c r="C785" s="98"/>
      <c r="D785" s="98"/>
      <c r="E785" s="98"/>
      <c r="F785" s="98"/>
      <c r="G785" s="98"/>
      <c r="H785" s="98"/>
      <c r="I785" s="62"/>
    </row>
    <row r="786">
      <c r="B786" s="62"/>
      <c r="C786" s="98"/>
      <c r="D786" s="98"/>
      <c r="E786" s="98"/>
      <c r="F786" s="98"/>
      <c r="G786" s="98"/>
      <c r="H786" s="98"/>
      <c r="I786" s="62"/>
    </row>
    <row r="787">
      <c r="B787" s="62"/>
      <c r="C787" s="98"/>
      <c r="D787" s="98"/>
      <c r="E787" s="98"/>
      <c r="F787" s="98"/>
      <c r="G787" s="98"/>
      <c r="H787" s="98"/>
      <c r="I787" s="62"/>
    </row>
    <row r="788">
      <c r="B788" s="62"/>
      <c r="C788" s="98"/>
      <c r="D788" s="98"/>
      <c r="E788" s="98"/>
      <c r="F788" s="98"/>
      <c r="G788" s="98"/>
      <c r="H788" s="98"/>
      <c r="I788" s="62"/>
    </row>
    <row r="789">
      <c r="B789" s="62"/>
      <c r="C789" s="98"/>
      <c r="D789" s="98"/>
      <c r="E789" s="98"/>
      <c r="F789" s="98"/>
      <c r="G789" s="98"/>
      <c r="H789" s="98"/>
      <c r="I789" s="62"/>
    </row>
    <row r="790">
      <c r="B790" s="62"/>
      <c r="C790" s="98"/>
      <c r="D790" s="98"/>
      <c r="E790" s="98"/>
      <c r="F790" s="98"/>
      <c r="G790" s="98"/>
      <c r="H790" s="98"/>
      <c r="I790" s="62"/>
    </row>
    <row r="791">
      <c r="B791" s="62"/>
      <c r="C791" s="98"/>
      <c r="D791" s="98"/>
      <c r="E791" s="98"/>
      <c r="F791" s="98"/>
      <c r="G791" s="98"/>
      <c r="H791" s="98"/>
      <c r="I791" s="62"/>
    </row>
    <row r="792">
      <c r="B792" s="62"/>
      <c r="C792" s="98"/>
      <c r="D792" s="98"/>
      <c r="E792" s="98"/>
      <c r="F792" s="98"/>
      <c r="G792" s="98"/>
      <c r="H792" s="98"/>
      <c r="I792" s="62"/>
    </row>
    <row r="793">
      <c r="B793" s="62"/>
      <c r="C793" s="98"/>
      <c r="D793" s="98"/>
      <c r="E793" s="98"/>
      <c r="F793" s="98"/>
      <c r="G793" s="98"/>
      <c r="H793" s="98"/>
      <c r="I793" s="62"/>
    </row>
    <row r="794">
      <c r="B794" s="62"/>
      <c r="C794" s="98"/>
      <c r="D794" s="98"/>
      <c r="E794" s="98"/>
      <c r="F794" s="98"/>
      <c r="G794" s="98"/>
      <c r="H794" s="98"/>
      <c r="I794" s="62"/>
    </row>
    <row r="795">
      <c r="B795" s="62"/>
      <c r="C795" s="98"/>
      <c r="D795" s="98"/>
      <c r="E795" s="98"/>
      <c r="F795" s="98"/>
      <c r="G795" s="98"/>
      <c r="H795" s="98"/>
      <c r="I795" s="62"/>
    </row>
    <row r="796">
      <c r="B796" s="62"/>
      <c r="C796" s="98"/>
      <c r="D796" s="98"/>
      <c r="E796" s="98"/>
      <c r="F796" s="98"/>
      <c r="G796" s="98"/>
      <c r="H796" s="98"/>
      <c r="I796" s="62"/>
    </row>
    <row r="797">
      <c r="B797" s="62"/>
      <c r="C797" s="98"/>
      <c r="D797" s="98"/>
      <c r="E797" s="98"/>
      <c r="F797" s="98"/>
      <c r="G797" s="98"/>
      <c r="H797" s="98"/>
      <c r="I797" s="62"/>
    </row>
    <row r="798">
      <c r="B798" s="62"/>
      <c r="C798" s="98"/>
      <c r="D798" s="98"/>
      <c r="E798" s="98"/>
      <c r="F798" s="98"/>
      <c r="G798" s="98"/>
      <c r="H798" s="98"/>
      <c r="I798" s="62"/>
    </row>
    <row r="799">
      <c r="B799" s="62"/>
      <c r="C799" s="98"/>
      <c r="D799" s="98"/>
      <c r="E799" s="98"/>
      <c r="F799" s="98"/>
      <c r="G799" s="98"/>
      <c r="H799" s="98"/>
      <c r="I799" s="62"/>
    </row>
    <row r="800">
      <c r="B800" s="62"/>
      <c r="C800" s="98"/>
      <c r="D800" s="98"/>
      <c r="E800" s="98"/>
      <c r="F800" s="98"/>
      <c r="G800" s="98"/>
      <c r="H800" s="98"/>
      <c r="I800" s="62"/>
    </row>
    <row r="801">
      <c r="B801" s="62"/>
      <c r="C801" s="98"/>
      <c r="D801" s="98"/>
      <c r="E801" s="98"/>
      <c r="F801" s="98"/>
      <c r="G801" s="98"/>
      <c r="H801" s="98"/>
      <c r="I801" s="62"/>
    </row>
    <row r="802">
      <c r="B802" s="62"/>
      <c r="C802" s="98"/>
      <c r="D802" s="98"/>
      <c r="E802" s="98"/>
      <c r="F802" s="98"/>
      <c r="G802" s="98"/>
      <c r="H802" s="98"/>
      <c r="I802" s="62"/>
    </row>
    <row r="803">
      <c r="B803" s="62"/>
      <c r="C803" s="98"/>
      <c r="D803" s="98"/>
      <c r="E803" s="98"/>
      <c r="F803" s="98"/>
      <c r="G803" s="98"/>
      <c r="H803" s="98"/>
      <c r="I803" s="62"/>
    </row>
    <row r="804">
      <c r="B804" s="62"/>
      <c r="C804" s="98"/>
      <c r="D804" s="98"/>
      <c r="E804" s="98"/>
      <c r="F804" s="98"/>
      <c r="G804" s="98"/>
      <c r="H804" s="98"/>
      <c r="I804" s="62"/>
    </row>
    <row r="805">
      <c r="B805" s="62"/>
      <c r="C805" s="98"/>
      <c r="D805" s="98"/>
      <c r="E805" s="98"/>
      <c r="F805" s="98"/>
      <c r="G805" s="98"/>
      <c r="H805" s="98"/>
      <c r="I805" s="62"/>
    </row>
    <row r="806">
      <c r="B806" s="62"/>
      <c r="C806" s="98"/>
      <c r="D806" s="98"/>
      <c r="E806" s="98"/>
      <c r="F806" s="98"/>
      <c r="G806" s="98"/>
      <c r="H806" s="98"/>
      <c r="I806" s="62"/>
    </row>
    <row r="807">
      <c r="B807" s="62"/>
      <c r="C807" s="98"/>
      <c r="D807" s="98"/>
      <c r="E807" s="98"/>
      <c r="F807" s="98"/>
      <c r="G807" s="98"/>
      <c r="H807" s="98"/>
      <c r="I807" s="62"/>
    </row>
    <row r="808">
      <c r="B808" s="62"/>
      <c r="C808" s="98"/>
      <c r="D808" s="98"/>
      <c r="E808" s="98"/>
      <c r="F808" s="98"/>
      <c r="G808" s="98"/>
      <c r="H808" s="98"/>
      <c r="I808" s="62"/>
    </row>
    <row r="809">
      <c r="B809" s="62"/>
      <c r="C809" s="98"/>
      <c r="D809" s="98"/>
      <c r="E809" s="98"/>
      <c r="F809" s="98"/>
      <c r="G809" s="98"/>
      <c r="H809" s="98"/>
      <c r="I809" s="62"/>
    </row>
    <row r="810">
      <c r="B810" s="62"/>
      <c r="C810" s="98"/>
      <c r="D810" s="98"/>
      <c r="E810" s="98"/>
      <c r="F810" s="98"/>
      <c r="G810" s="98"/>
      <c r="H810" s="98"/>
      <c r="I810" s="62"/>
    </row>
    <row r="811">
      <c r="B811" s="62"/>
      <c r="C811" s="98"/>
      <c r="D811" s="98"/>
      <c r="E811" s="98"/>
      <c r="F811" s="98"/>
      <c r="G811" s="98"/>
      <c r="H811" s="98"/>
      <c r="I811" s="62"/>
    </row>
    <row r="812">
      <c r="B812" s="62"/>
      <c r="C812" s="98"/>
      <c r="D812" s="98"/>
      <c r="E812" s="98"/>
      <c r="F812" s="98"/>
      <c r="G812" s="98"/>
      <c r="H812" s="98"/>
      <c r="I812" s="62"/>
    </row>
    <row r="813">
      <c r="B813" s="62"/>
      <c r="C813" s="98"/>
      <c r="D813" s="98"/>
      <c r="E813" s="98"/>
      <c r="F813" s="98"/>
      <c r="G813" s="98"/>
      <c r="H813" s="98"/>
      <c r="I813" s="62"/>
    </row>
    <row r="814">
      <c r="B814" s="62"/>
      <c r="C814" s="98"/>
      <c r="D814" s="98"/>
      <c r="E814" s="98"/>
      <c r="F814" s="98"/>
      <c r="G814" s="98"/>
      <c r="H814" s="98"/>
      <c r="I814" s="62"/>
    </row>
    <row r="815">
      <c r="B815" s="62"/>
      <c r="C815" s="98"/>
      <c r="D815" s="98"/>
      <c r="E815" s="98"/>
      <c r="F815" s="98"/>
      <c r="G815" s="98"/>
      <c r="H815" s="98"/>
      <c r="I815" s="62"/>
    </row>
    <row r="816">
      <c r="B816" s="62"/>
      <c r="C816" s="98"/>
      <c r="D816" s="98"/>
      <c r="E816" s="98"/>
      <c r="F816" s="98"/>
      <c r="G816" s="98"/>
      <c r="H816" s="98"/>
      <c r="I816" s="62"/>
    </row>
    <row r="817">
      <c r="B817" s="62"/>
      <c r="C817" s="98"/>
      <c r="D817" s="98"/>
      <c r="E817" s="98"/>
      <c r="F817" s="98"/>
      <c r="G817" s="98"/>
      <c r="H817" s="98"/>
      <c r="I817" s="62"/>
    </row>
    <row r="818">
      <c r="B818" s="62"/>
      <c r="C818" s="98"/>
      <c r="D818" s="98"/>
      <c r="E818" s="98"/>
      <c r="F818" s="98"/>
      <c r="G818" s="98"/>
      <c r="H818" s="98"/>
      <c r="I818" s="62"/>
    </row>
    <row r="819">
      <c r="B819" s="62"/>
      <c r="C819" s="98"/>
      <c r="D819" s="98"/>
      <c r="E819" s="98"/>
      <c r="F819" s="98"/>
      <c r="G819" s="98"/>
      <c r="H819" s="98"/>
      <c r="I819" s="62"/>
    </row>
    <row r="820">
      <c r="B820" s="62"/>
      <c r="C820" s="98"/>
      <c r="D820" s="98"/>
      <c r="E820" s="98"/>
      <c r="F820" s="98"/>
      <c r="G820" s="98"/>
      <c r="H820" s="98"/>
      <c r="I820" s="62"/>
    </row>
    <row r="821">
      <c r="B821" s="62"/>
      <c r="C821" s="98"/>
      <c r="D821" s="98"/>
      <c r="E821" s="98"/>
      <c r="F821" s="98"/>
      <c r="G821" s="98"/>
      <c r="H821" s="98"/>
      <c r="I821" s="62"/>
    </row>
    <row r="822">
      <c r="B822" s="62"/>
      <c r="C822" s="98"/>
      <c r="D822" s="98"/>
      <c r="E822" s="98"/>
      <c r="F822" s="98"/>
      <c r="G822" s="98"/>
      <c r="H822" s="98"/>
      <c r="I822" s="62"/>
    </row>
    <row r="823">
      <c r="B823" s="62"/>
      <c r="C823" s="98"/>
      <c r="D823" s="98"/>
      <c r="E823" s="98"/>
      <c r="F823" s="98"/>
      <c r="G823" s="98"/>
      <c r="H823" s="98"/>
      <c r="I823" s="62"/>
    </row>
    <row r="824">
      <c r="B824" s="62"/>
      <c r="C824" s="98"/>
      <c r="D824" s="98"/>
      <c r="E824" s="98"/>
      <c r="F824" s="98"/>
      <c r="G824" s="98"/>
      <c r="H824" s="98"/>
      <c r="I824" s="62"/>
    </row>
    <row r="825">
      <c r="B825" s="62"/>
      <c r="C825" s="98"/>
      <c r="D825" s="98"/>
      <c r="E825" s="98"/>
      <c r="F825" s="98"/>
      <c r="G825" s="98"/>
      <c r="H825" s="98"/>
      <c r="I825" s="62"/>
    </row>
    <row r="826">
      <c r="B826" s="62"/>
      <c r="C826" s="98"/>
      <c r="D826" s="98"/>
      <c r="E826" s="98"/>
      <c r="F826" s="98"/>
      <c r="G826" s="98"/>
      <c r="H826" s="98"/>
      <c r="I826" s="62"/>
    </row>
    <row r="827">
      <c r="B827" s="62"/>
      <c r="C827" s="98"/>
      <c r="D827" s="98"/>
      <c r="E827" s="98"/>
      <c r="F827" s="98"/>
      <c r="G827" s="98"/>
      <c r="H827" s="98"/>
      <c r="I827" s="62"/>
    </row>
    <row r="828">
      <c r="B828" s="62"/>
      <c r="C828" s="98"/>
      <c r="D828" s="98"/>
      <c r="E828" s="98"/>
      <c r="F828" s="98"/>
      <c r="G828" s="98"/>
      <c r="H828" s="98"/>
      <c r="I828" s="62"/>
    </row>
    <row r="829">
      <c r="B829" s="62"/>
      <c r="C829" s="98"/>
      <c r="D829" s="98"/>
      <c r="E829" s="98"/>
      <c r="F829" s="98"/>
      <c r="G829" s="98"/>
      <c r="H829" s="98"/>
      <c r="I829" s="62"/>
    </row>
    <row r="830">
      <c r="B830" s="62"/>
      <c r="C830" s="98"/>
      <c r="D830" s="98"/>
      <c r="E830" s="98"/>
      <c r="F830" s="98"/>
      <c r="G830" s="98"/>
      <c r="H830" s="98"/>
      <c r="I830" s="62"/>
    </row>
    <row r="831">
      <c r="B831" s="62"/>
      <c r="C831" s="98"/>
      <c r="D831" s="98"/>
      <c r="E831" s="98"/>
      <c r="F831" s="98"/>
      <c r="G831" s="98"/>
      <c r="H831" s="98"/>
      <c r="I831" s="62"/>
    </row>
    <row r="832">
      <c r="B832" s="62"/>
      <c r="C832" s="98"/>
      <c r="D832" s="98"/>
      <c r="E832" s="98"/>
      <c r="F832" s="98"/>
      <c r="G832" s="98"/>
      <c r="H832" s="98"/>
      <c r="I832" s="62"/>
    </row>
    <row r="833">
      <c r="B833" s="62"/>
      <c r="C833" s="98"/>
      <c r="D833" s="98"/>
      <c r="E833" s="98"/>
      <c r="F833" s="98"/>
      <c r="G833" s="98"/>
      <c r="H833" s="98"/>
      <c r="I833" s="62"/>
    </row>
    <row r="834">
      <c r="B834" s="62"/>
      <c r="C834" s="98"/>
      <c r="D834" s="98"/>
      <c r="E834" s="98"/>
      <c r="F834" s="98"/>
      <c r="G834" s="98"/>
      <c r="H834" s="98"/>
      <c r="I834" s="62"/>
    </row>
    <row r="835">
      <c r="B835" s="62"/>
      <c r="C835" s="98"/>
      <c r="D835" s="98"/>
      <c r="E835" s="98"/>
      <c r="F835" s="98"/>
      <c r="G835" s="98"/>
      <c r="H835" s="98"/>
      <c r="I835" s="62"/>
    </row>
    <row r="836">
      <c r="B836" s="62"/>
      <c r="C836" s="98"/>
      <c r="D836" s="98"/>
      <c r="E836" s="98"/>
      <c r="F836" s="98"/>
      <c r="G836" s="98"/>
      <c r="H836" s="98"/>
      <c r="I836" s="62"/>
    </row>
    <row r="837">
      <c r="B837" s="62"/>
      <c r="C837" s="98"/>
      <c r="D837" s="98"/>
      <c r="E837" s="98"/>
      <c r="F837" s="98"/>
      <c r="G837" s="98"/>
      <c r="H837" s="98"/>
      <c r="I837" s="62"/>
    </row>
    <row r="838">
      <c r="B838" s="62"/>
      <c r="C838" s="98"/>
      <c r="D838" s="98"/>
      <c r="E838" s="98"/>
      <c r="F838" s="98"/>
      <c r="G838" s="98"/>
      <c r="H838" s="98"/>
      <c r="I838" s="62"/>
    </row>
    <row r="839">
      <c r="B839" s="62"/>
      <c r="C839" s="98"/>
      <c r="D839" s="98"/>
      <c r="E839" s="98"/>
      <c r="F839" s="98"/>
      <c r="G839" s="98"/>
      <c r="H839" s="98"/>
      <c r="I839" s="62"/>
    </row>
    <row r="840">
      <c r="B840" s="62"/>
      <c r="C840" s="98"/>
      <c r="D840" s="98"/>
      <c r="E840" s="98"/>
      <c r="F840" s="98"/>
      <c r="G840" s="98"/>
      <c r="H840" s="98"/>
      <c r="I840" s="62"/>
    </row>
    <row r="841">
      <c r="B841" s="62"/>
      <c r="C841" s="98"/>
      <c r="D841" s="98"/>
      <c r="E841" s="98"/>
      <c r="F841" s="98"/>
      <c r="G841" s="98"/>
      <c r="H841" s="98"/>
      <c r="I841" s="62"/>
    </row>
    <row r="842">
      <c r="B842" s="62"/>
      <c r="C842" s="98"/>
      <c r="D842" s="98"/>
      <c r="E842" s="98"/>
      <c r="F842" s="98"/>
      <c r="G842" s="98"/>
      <c r="H842" s="98"/>
      <c r="I842" s="62"/>
    </row>
    <row r="843">
      <c r="B843" s="62"/>
      <c r="C843" s="98"/>
      <c r="D843" s="98"/>
      <c r="E843" s="98"/>
      <c r="F843" s="98"/>
      <c r="G843" s="98"/>
      <c r="H843" s="98"/>
      <c r="I843" s="62"/>
    </row>
    <row r="844">
      <c r="B844" s="62"/>
      <c r="C844" s="98"/>
      <c r="D844" s="98"/>
      <c r="E844" s="98"/>
      <c r="F844" s="98"/>
      <c r="G844" s="98"/>
      <c r="H844" s="98"/>
      <c r="I844" s="62"/>
    </row>
    <row r="845">
      <c r="B845" s="62"/>
      <c r="C845" s="98"/>
      <c r="D845" s="98"/>
      <c r="E845" s="98"/>
      <c r="F845" s="98"/>
      <c r="G845" s="98"/>
      <c r="H845" s="98"/>
      <c r="I845" s="62"/>
    </row>
    <row r="846">
      <c r="B846" s="62"/>
      <c r="C846" s="98"/>
      <c r="D846" s="98"/>
      <c r="E846" s="98"/>
      <c r="F846" s="98"/>
      <c r="G846" s="98"/>
      <c r="H846" s="98"/>
      <c r="I846" s="62"/>
    </row>
    <row r="847">
      <c r="B847" s="62"/>
      <c r="C847" s="98"/>
      <c r="D847" s="98"/>
      <c r="E847" s="98"/>
      <c r="F847" s="98"/>
      <c r="G847" s="98"/>
      <c r="H847" s="98"/>
      <c r="I847" s="62"/>
    </row>
    <row r="848">
      <c r="B848" s="62"/>
      <c r="C848" s="98"/>
      <c r="D848" s="98"/>
      <c r="E848" s="98"/>
      <c r="F848" s="98"/>
      <c r="G848" s="98"/>
      <c r="H848" s="98"/>
      <c r="I848" s="62"/>
    </row>
    <row r="849">
      <c r="B849" s="62"/>
      <c r="C849" s="98"/>
      <c r="D849" s="98"/>
      <c r="E849" s="98"/>
      <c r="F849" s="98"/>
      <c r="G849" s="98"/>
      <c r="H849" s="98"/>
      <c r="I849" s="62"/>
    </row>
    <row r="850">
      <c r="B850" s="62"/>
      <c r="C850" s="98"/>
      <c r="D850" s="98"/>
      <c r="E850" s="98"/>
      <c r="F850" s="98"/>
      <c r="G850" s="98"/>
      <c r="H850" s="98"/>
      <c r="I850" s="62"/>
    </row>
    <row r="851">
      <c r="B851" s="62"/>
      <c r="C851" s="98"/>
      <c r="D851" s="98"/>
      <c r="E851" s="98"/>
      <c r="F851" s="98"/>
      <c r="G851" s="98"/>
      <c r="H851" s="98"/>
      <c r="I851" s="62"/>
    </row>
    <row r="852">
      <c r="B852" s="62"/>
      <c r="C852" s="98"/>
      <c r="D852" s="98"/>
      <c r="E852" s="98"/>
      <c r="F852" s="98"/>
      <c r="G852" s="98"/>
      <c r="H852" s="98"/>
      <c r="I852" s="62"/>
    </row>
    <row r="853">
      <c r="B853" s="62"/>
      <c r="C853" s="98"/>
      <c r="D853" s="98"/>
      <c r="E853" s="98"/>
      <c r="F853" s="98"/>
      <c r="G853" s="98"/>
      <c r="H853" s="98"/>
      <c r="I853" s="62"/>
    </row>
    <row r="854">
      <c r="B854" s="62"/>
      <c r="C854" s="98"/>
      <c r="D854" s="98"/>
      <c r="E854" s="98"/>
      <c r="F854" s="98"/>
      <c r="G854" s="98"/>
      <c r="H854" s="98"/>
      <c r="I854" s="62"/>
    </row>
    <row r="855">
      <c r="B855" s="62"/>
      <c r="C855" s="98"/>
      <c r="D855" s="98"/>
      <c r="E855" s="98"/>
      <c r="F855" s="98"/>
      <c r="G855" s="98"/>
      <c r="H855" s="98"/>
      <c r="I855" s="62"/>
    </row>
    <row r="856">
      <c r="B856" s="62"/>
      <c r="C856" s="98"/>
      <c r="D856" s="98"/>
      <c r="E856" s="98"/>
      <c r="F856" s="98"/>
      <c r="G856" s="98"/>
      <c r="H856" s="98"/>
      <c r="I856" s="62"/>
    </row>
    <row r="857">
      <c r="B857" s="62"/>
      <c r="C857" s="98"/>
      <c r="D857" s="98"/>
      <c r="E857" s="98"/>
      <c r="F857" s="98"/>
      <c r="G857" s="98"/>
      <c r="H857" s="98"/>
      <c r="I857" s="62"/>
    </row>
    <row r="858">
      <c r="B858" s="62"/>
      <c r="C858" s="98"/>
      <c r="D858" s="98"/>
      <c r="E858" s="98"/>
      <c r="F858" s="98"/>
      <c r="G858" s="98"/>
      <c r="H858" s="98"/>
      <c r="I858" s="62"/>
    </row>
    <row r="859">
      <c r="B859" s="62"/>
      <c r="C859" s="98"/>
      <c r="D859" s="98"/>
      <c r="E859" s="98"/>
      <c r="F859" s="98"/>
      <c r="G859" s="98"/>
      <c r="H859" s="98"/>
      <c r="I859" s="62"/>
    </row>
    <row r="860">
      <c r="B860" s="62"/>
      <c r="C860" s="98"/>
      <c r="D860" s="98"/>
      <c r="E860" s="98"/>
      <c r="F860" s="98"/>
      <c r="G860" s="98"/>
      <c r="H860" s="98"/>
      <c r="I860" s="62"/>
    </row>
    <row r="861">
      <c r="B861" s="62"/>
      <c r="C861" s="98"/>
      <c r="D861" s="98"/>
      <c r="E861" s="98"/>
      <c r="F861" s="98"/>
      <c r="G861" s="98"/>
      <c r="H861" s="98"/>
      <c r="I861" s="62"/>
    </row>
    <row r="862">
      <c r="B862" s="62"/>
      <c r="C862" s="98"/>
      <c r="D862" s="98"/>
      <c r="E862" s="98"/>
      <c r="F862" s="98"/>
      <c r="G862" s="98"/>
      <c r="H862" s="98"/>
      <c r="I862" s="62"/>
    </row>
    <row r="863">
      <c r="B863" s="62"/>
      <c r="C863" s="98"/>
      <c r="D863" s="98"/>
      <c r="E863" s="98"/>
      <c r="F863" s="98"/>
      <c r="G863" s="98"/>
      <c r="H863" s="98"/>
      <c r="I863" s="62"/>
    </row>
    <row r="864">
      <c r="B864" s="62"/>
      <c r="C864" s="98"/>
      <c r="D864" s="98"/>
      <c r="E864" s="98"/>
      <c r="F864" s="98"/>
      <c r="G864" s="98"/>
      <c r="H864" s="98"/>
      <c r="I864" s="62"/>
    </row>
    <row r="865">
      <c r="B865" s="62"/>
      <c r="C865" s="98"/>
      <c r="D865" s="98"/>
      <c r="E865" s="98"/>
      <c r="F865" s="98"/>
      <c r="G865" s="98"/>
      <c r="H865" s="98"/>
      <c r="I865" s="62"/>
    </row>
    <row r="866">
      <c r="B866" s="62"/>
      <c r="C866" s="98"/>
      <c r="D866" s="98"/>
      <c r="E866" s="98"/>
      <c r="F866" s="98"/>
      <c r="G866" s="98"/>
      <c r="H866" s="98"/>
      <c r="I866" s="62"/>
    </row>
    <row r="867">
      <c r="B867" s="62"/>
      <c r="C867" s="98"/>
      <c r="D867" s="98"/>
      <c r="E867" s="98"/>
      <c r="F867" s="98"/>
      <c r="G867" s="98"/>
      <c r="H867" s="98"/>
      <c r="I867" s="62"/>
    </row>
    <row r="868">
      <c r="B868" s="62"/>
      <c r="C868" s="98"/>
      <c r="D868" s="98"/>
      <c r="E868" s="98"/>
      <c r="F868" s="98"/>
      <c r="G868" s="98"/>
      <c r="H868" s="98"/>
      <c r="I868" s="62"/>
    </row>
    <row r="869">
      <c r="B869" s="62"/>
      <c r="C869" s="98"/>
      <c r="D869" s="98"/>
      <c r="E869" s="98"/>
      <c r="F869" s="98"/>
      <c r="G869" s="98"/>
      <c r="H869" s="98"/>
      <c r="I869" s="62"/>
    </row>
    <row r="870">
      <c r="B870" s="62"/>
      <c r="C870" s="98"/>
      <c r="D870" s="98"/>
      <c r="E870" s="98"/>
      <c r="F870" s="98"/>
      <c r="G870" s="98"/>
      <c r="H870" s="98"/>
      <c r="I870" s="62"/>
    </row>
    <row r="871">
      <c r="B871" s="62"/>
      <c r="C871" s="98"/>
      <c r="D871" s="98"/>
      <c r="E871" s="98"/>
      <c r="F871" s="98"/>
      <c r="G871" s="98"/>
      <c r="H871" s="98"/>
      <c r="I871" s="62"/>
    </row>
    <row r="872">
      <c r="B872" s="62"/>
      <c r="C872" s="98"/>
      <c r="D872" s="98"/>
      <c r="E872" s="98"/>
      <c r="F872" s="98"/>
      <c r="G872" s="98"/>
      <c r="H872" s="98"/>
      <c r="I872" s="62"/>
    </row>
    <row r="873">
      <c r="B873" s="62"/>
      <c r="C873" s="98"/>
      <c r="D873" s="98"/>
      <c r="E873" s="98"/>
      <c r="F873" s="98"/>
      <c r="G873" s="98"/>
      <c r="H873" s="98"/>
      <c r="I873" s="62"/>
    </row>
    <row r="874">
      <c r="B874" s="62"/>
      <c r="C874" s="98"/>
      <c r="D874" s="98"/>
      <c r="E874" s="98"/>
      <c r="F874" s="98"/>
      <c r="G874" s="98"/>
      <c r="H874" s="98"/>
      <c r="I874" s="62"/>
    </row>
    <row r="875">
      <c r="B875" s="62"/>
      <c r="C875" s="98"/>
      <c r="D875" s="98"/>
      <c r="E875" s="98"/>
      <c r="F875" s="98"/>
      <c r="G875" s="98"/>
      <c r="H875" s="98"/>
      <c r="I875" s="62"/>
    </row>
    <row r="876">
      <c r="B876" s="62"/>
      <c r="C876" s="98"/>
      <c r="D876" s="98"/>
      <c r="E876" s="98"/>
      <c r="F876" s="98"/>
      <c r="G876" s="98"/>
      <c r="H876" s="98"/>
      <c r="I876" s="62"/>
    </row>
    <row r="877">
      <c r="B877" s="62"/>
      <c r="C877" s="98"/>
      <c r="D877" s="98"/>
      <c r="E877" s="98"/>
      <c r="F877" s="98"/>
      <c r="G877" s="98"/>
      <c r="H877" s="98"/>
      <c r="I877" s="62"/>
    </row>
    <row r="878">
      <c r="B878" s="62"/>
      <c r="C878" s="98"/>
      <c r="D878" s="98"/>
      <c r="E878" s="98"/>
      <c r="F878" s="98"/>
      <c r="G878" s="98"/>
      <c r="H878" s="98"/>
      <c r="I878" s="62"/>
    </row>
    <row r="879">
      <c r="B879" s="62"/>
      <c r="C879" s="98"/>
      <c r="D879" s="98"/>
      <c r="E879" s="98"/>
      <c r="F879" s="98"/>
      <c r="G879" s="98"/>
      <c r="H879" s="98"/>
      <c r="I879" s="62"/>
    </row>
    <row r="880">
      <c r="B880" s="62"/>
      <c r="C880" s="98"/>
      <c r="D880" s="98"/>
      <c r="E880" s="98"/>
      <c r="F880" s="98"/>
      <c r="G880" s="98"/>
      <c r="H880" s="98"/>
      <c r="I880" s="62"/>
    </row>
    <row r="881">
      <c r="B881" s="62"/>
      <c r="C881" s="98"/>
      <c r="D881" s="98"/>
      <c r="E881" s="98"/>
      <c r="F881" s="98"/>
      <c r="G881" s="98"/>
      <c r="H881" s="98"/>
      <c r="I881" s="62"/>
    </row>
    <row r="882">
      <c r="B882" s="62"/>
      <c r="C882" s="98"/>
      <c r="D882" s="98"/>
      <c r="E882" s="98"/>
      <c r="F882" s="98"/>
      <c r="G882" s="98"/>
      <c r="H882" s="98"/>
      <c r="I882" s="62"/>
    </row>
    <row r="883">
      <c r="B883" s="62"/>
      <c r="C883" s="98"/>
      <c r="D883" s="98"/>
      <c r="E883" s="98"/>
      <c r="F883" s="98"/>
      <c r="G883" s="98"/>
      <c r="H883" s="98"/>
      <c r="I883" s="62"/>
    </row>
    <row r="884">
      <c r="B884" s="62"/>
      <c r="C884" s="98"/>
      <c r="D884" s="98"/>
      <c r="E884" s="98"/>
      <c r="F884" s="98"/>
      <c r="G884" s="98"/>
      <c r="H884" s="98"/>
      <c r="I884" s="62"/>
    </row>
    <row r="885">
      <c r="B885" s="62"/>
      <c r="C885" s="98"/>
      <c r="D885" s="98"/>
      <c r="E885" s="98"/>
      <c r="F885" s="98"/>
      <c r="G885" s="98"/>
      <c r="H885" s="98"/>
      <c r="I885" s="62"/>
    </row>
    <row r="886">
      <c r="B886" s="62"/>
      <c r="C886" s="98"/>
      <c r="D886" s="98"/>
      <c r="E886" s="98"/>
      <c r="F886" s="98"/>
      <c r="G886" s="98"/>
      <c r="H886" s="98"/>
      <c r="I886" s="62"/>
    </row>
    <row r="887">
      <c r="B887" s="62"/>
      <c r="C887" s="98"/>
      <c r="D887" s="98"/>
      <c r="E887" s="98"/>
      <c r="F887" s="98"/>
      <c r="G887" s="98"/>
      <c r="H887" s="98"/>
      <c r="I887" s="62"/>
    </row>
    <row r="888">
      <c r="B888" s="62"/>
      <c r="C888" s="98"/>
      <c r="D888" s="98"/>
      <c r="E888" s="98"/>
      <c r="F888" s="98"/>
      <c r="G888" s="98"/>
      <c r="H888" s="98"/>
      <c r="I888" s="62"/>
    </row>
    <row r="889">
      <c r="B889" s="62"/>
      <c r="C889" s="98"/>
      <c r="D889" s="98"/>
      <c r="E889" s="98"/>
      <c r="F889" s="98"/>
      <c r="G889" s="98"/>
      <c r="H889" s="98"/>
      <c r="I889" s="62"/>
    </row>
    <row r="890">
      <c r="B890" s="62"/>
      <c r="C890" s="98"/>
      <c r="D890" s="98"/>
      <c r="E890" s="98"/>
      <c r="F890" s="98"/>
      <c r="G890" s="98"/>
      <c r="H890" s="98"/>
      <c r="I890" s="62"/>
    </row>
    <row r="891">
      <c r="B891" s="62"/>
      <c r="C891" s="98"/>
      <c r="D891" s="98"/>
      <c r="E891" s="98"/>
      <c r="F891" s="98"/>
      <c r="G891" s="98"/>
      <c r="H891" s="98"/>
      <c r="I891" s="62"/>
    </row>
    <row r="892">
      <c r="B892" s="62"/>
      <c r="C892" s="98"/>
      <c r="D892" s="98"/>
      <c r="E892" s="98"/>
      <c r="F892" s="98"/>
      <c r="G892" s="98"/>
      <c r="H892" s="98"/>
      <c r="I892" s="62"/>
    </row>
    <row r="893">
      <c r="B893" s="62"/>
      <c r="C893" s="98"/>
      <c r="D893" s="98"/>
      <c r="E893" s="98"/>
      <c r="F893" s="98"/>
      <c r="G893" s="98"/>
      <c r="H893" s="98"/>
      <c r="I893" s="62"/>
    </row>
    <row r="894">
      <c r="B894" s="62"/>
      <c r="C894" s="98"/>
      <c r="D894" s="98"/>
      <c r="E894" s="98"/>
      <c r="F894" s="98"/>
      <c r="G894" s="98"/>
      <c r="H894" s="98"/>
      <c r="I894" s="62"/>
    </row>
    <row r="895">
      <c r="B895" s="62"/>
      <c r="C895" s="98"/>
      <c r="D895" s="98"/>
      <c r="E895" s="98"/>
      <c r="F895" s="98"/>
      <c r="G895" s="98"/>
      <c r="H895" s="98"/>
      <c r="I895" s="62"/>
    </row>
    <row r="896">
      <c r="B896" s="62"/>
      <c r="C896" s="98"/>
      <c r="D896" s="98"/>
      <c r="E896" s="98"/>
      <c r="F896" s="98"/>
      <c r="G896" s="98"/>
      <c r="H896" s="98"/>
      <c r="I896" s="62"/>
    </row>
    <row r="897">
      <c r="B897" s="62"/>
      <c r="C897" s="98"/>
      <c r="D897" s="98"/>
      <c r="E897" s="98"/>
      <c r="F897" s="98"/>
      <c r="G897" s="98"/>
      <c r="H897" s="98"/>
      <c r="I897" s="62"/>
    </row>
    <row r="898">
      <c r="B898" s="62"/>
      <c r="C898" s="98"/>
      <c r="D898" s="98"/>
      <c r="E898" s="98"/>
      <c r="F898" s="98"/>
      <c r="G898" s="98"/>
      <c r="H898" s="98"/>
      <c r="I898" s="62"/>
    </row>
    <row r="899">
      <c r="B899" s="62"/>
      <c r="C899" s="98"/>
      <c r="D899" s="98"/>
      <c r="E899" s="98"/>
      <c r="F899" s="98"/>
      <c r="G899" s="98"/>
      <c r="H899" s="98"/>
      <c r="I899" s="62"/>
    </row>
    <row r="900">
      <c r="B900" s="62"/>
      <c r="C900" s="98"/>
      <c r="D900" s="98"/>
      <c r="E900" s="98"/>
      <c r="F900" s="98"/>
      <c r="G900" s="98"/>
      <c r="H900" s="98"/>
      <c r="I900" s="62"/>
    </row>
    <row r="901">
      <c r="B901" s="62"/>
      <c r="C901" s="98"/>
      <c r="D901" s="98"/>
      <c r="E901" s="98"/>
      <c r="F901" s="98"/>
      <c r="G901" s="98"/>
      <c r="H901" s="98"/>
      <c r="I901" s="62"/>
    </row>
    <row r="902">
      <c r="B902" s="62"/>
      <c r="C902" s="98"/>
      <c r="D902" s="98"/>
      <c r="E902" s="98"/>
      <c r="F902" s="98"/>
      <c r="G902" s="98"/>
      <c r="H902" s="98"/>
      <c r="I902" s="62"/>
    </row>
    <row r="903">
      <c r="B903" s="62"/>
      <c r="C903" s="98"/>
      <c r="D903" s="98"/>
      <c r="E903" s="98"/>
      <c r="F903" s="98"/>
      <c r="G903" s="98"/>
      <c r="H903" s="98"/>
      <c r="I903" s="62"/>
    </row>
    <row r="904">
      <c r="B904" s="62"/>
      <c r="C904" s="98"/>
      <c r="D904" s="98"/>
      <c r="E904" s="98"/>
      <c r="F904" s="98"/>
      <c r="G904" s="98"/>
      <c r="H904" s="98"/>
      <c r="I904" s="62"/>
    </row>
    <row r="905">
      <c r="B905" s="62"/>
      <c r="C905" s="98"/>
      <c r="D905" s="98"/>
      <c r="E905" s="98"/>
      <c r="F905" s="98"/>
      <c r="G905" s="98"/>
      <c r="H905" s="98"/>
      <c r="I905" s="62"/>
    </row>
    <row r="906">
      <c r="B906" s="62"/>
      <c r="C906" s="98"/>
      <c r="D906" s="98"/>
      <c r="E906" s="98"/>
      <c r="F906" s="98"/>
      <c r="G906" s="98"/>
      <c r="H906" s="98"/>
      <c r="I906" s="62"/>
    </row>
    <row r="907">
      <c r="B907" s="62"/>
      <c r="C907" s="98"/>
      <c r="D907" s="98"/>
      <c r="E907" s="98"/>
      <c r="F907" s="98"/>
      <c r="G907" s="98"/>
      <c r="H907" s="98"/>
      <c r="I907" s="62"/>
    </row>
    <row r="908">
      <c r="B908" s="62"/>
      <c r="C908" s="98"/>
      <c r="D908" s="98"/>
      <c r="E908" s="98"/>
      <c r="F908" s="98"/>
      <c r="G908" s="98"/>
      <c r="H908" s="98"/>
      <c r="I908" s="62"/>
    </row>
    <row r="909">
      <c r="B909" s="62"/>
      <c r="C909" s="98"/>
      <c r="D909" s="98"/>
      <c r="E909" s="98"/>
      <c r="F909" s="98"/>
      <c r="G909" s="98"/>
      <c r="H909" s="98"/>
      <c r="I909" s="62"/>
    </row>
    <row r="910">
      <c r="B910" s="62"/>
      <c r="C910" s="98"/>
      <c r="D910" s="98"/>
      <c r="E910" s="98"/>
      <c r="F910" s="98"/>
      <c r="G910" s="98"/>
      <c r="H910" s="98"/>
      <c r="I910" s="62"/>
    </row>
    <row r="911">
      <c r="B911" s="62"/>
      <c r="C911" s="98"/>
      <c r="D911" s="98"/>
      <c r="E911" s="98"/>
      <c r="F911" s="98"/>
      <c r="G911" s="98"/>
      <c r="H911" s="98"/>
      <c r="I911" s="62"/>
    </row>
    <row r="912">
      <c r="B912" s="62"/>
      <c r="C912" s="98"/>
      <c r="D912" s="98"/>
      <c r="E912" s="98"/>
      <c r="F912" s="98"/>
      <c r="G912" s="98"/>
      <c r="H912" s="98"/>
      <c r="I912" s="62"/>
    </row>
    <row r="913">
      <c r="B913" s="62"/>
      <c r="C913" s="98"/>
      <c r="D913" s="98"/>
      <c r="E913" s="98"/>
      <c r="F913" s="98"/>
      <c r="G913" s="98"/>
      <c r="H913" s="98"/>
      <c r="I913" s="62"/>
    </row>
    <row r="914">
      <c r="B914" s="62"/>
      <c r="C914" s="98"/>
      <c r="D914" s="98"/>
      <c r="E914" s="98"/>
      <c r="F914" s="98"/>
      <c r="G914" s="98"/>
      <c r="H914" s="98"/>
      <c r="I914" s="62"/>
    </row>
    <row r="915">
      <c r="B915" s="62"/>
      <c r="C915" s="98"/>
      <c r="D915" s="98"/>
      <c r="E915" s="98"/>
      <c r="F915" s="98"/>
      <c r="G915" s="98"/>
      <c r="H915" s="98"/>
      <c r="I915" s="62"/>
    </row>
    <row r="916">
      <c r="B916" s="62"/>
      <c r="C916" s="98"/>
      <c r="D916" s="98"/>
      <c r="E916" s="98"/>
      <c r="F916" s="98"/>
      <c r="G916" s="98"/>
      <c r="H916" s="98"/>
      <c r="I916" s="62"/>
    </row>
    <row r="917">
      <c r="B917" s="62"/>
      <c r="C917" s="98"/>
      <c r="D917" s="98"/>
      <c r="E917" s="98"/>
      <c r="F917" s="98"/>
      <c r="G917" s="98"/>
      <c r="H917" s="98"/>
      <c r="I917" s="62"/>
    </row>
    <row r="918">
      <c r="B918" s="62"/>
      <c r="C918" s="98"/>
      <c r="D918" s="98"/>
      <c r="E918" s="98"/>
      <c r="F918" s="98"/>
      <c r="G918" s="98"/>
      <c r="H918" s="98"/>
      <c r="I918" s="62"/>
    </row>
    <row r="919">
      <c r="B919" s="62"/>
      <c r="C919" s="98"/>
      <c r="D919" s="98"/>
      <c r="E919" s="98"/>
      <c r="F919" s="98"/>
      <c r="G919" s="98"/>
      <c r="H919" s="98"/>
      <c r="I919" s="62"/>
    </row>
    <row r="920">
      <c r="B920" s="62"/>
      <c r="C920" s="98"/>
      <c r="D920" s="98"/>
      <c r="E920" s="98"/>
      <c r="F920" s="98"/>
      <c r="G920" s="98"/>
      <c r="H920" s="98"/>
      <c r="I920" s="62"/>
    </row>
    <row r="921">
      <c r="B921" s="62"/>
      <c r="C921" s="98"/>
      <c r="D921" s="98"/>
      <c r="E921" s="98"/>
      <c r="F921" s="98"/>
      <c r="G921" s="98"/>
      <c r="H921" s="98"/>
      <c r="I921" s="62"/>
    </row>
    <row r="922">
      <c r="B922" s="62"/>
      <c r="C922" s="98"/>
      <c r="D922" s="98"/>
      <c r="E922" s="98"/>
      <c r="F922" s="98"/>
      <c r="G922" s="98"/>
      <c r="H922" s="98"/>
      <c r="I922" s="62"/>
    </row>
    <row r="923">
      <c r="B923" s="62"/>
      <c r="C923" s="98"/>
      <c r="D923" s="98"/>
      <c r="E923" s="98"/>
      <c r="F923" s="98"/>
      <c r="G923" s="98"/>
      <c r="H923" s="98"/>
      <c r="I923" s="62"/>
    </row>
    <row r="924">
      <c r="B924" s="62"/>
      <c r="C924" s="98"/>
      <c r="D924" s="98"/>
      <c r="E924" s="98"/>
      <c r="F924" s="98"/>
      <c r="G924" s="98"/>
      <c r="H924" s="98"/>
      <c r="I924" s="62"/>
    </row>
    <row r="925">
      <c r="B925" s="62"/>
      <c r="C925" s="98"/>
      <c r="D925" s="98"/>
      <c r="E925" s="98"/>
      <c r="F925" s="98"/>
      <c r="G925" s="98"/>
      <c r="H925" s="98"/>
      <c r="I925" s="62"/>
    </row>
    <row r="926">
      <c r="B926" s="62"/>
      <c r="C926" s="98"/>
      <c r="D926" s="98"/>
      <c r="E926" s="98"/>
      <c r="F926" s="98"/>
      <c r="G926" s="98"/>
      <c r="H926" s="98"/>
      <c r="I926" s="62"/>
    </row>
    <row r="927">
      <c r="B927" s="62"/>
      <c r="C927" s="98"/>
      <c r="D927" s="98"/>
      <c r="E927" s="98"/>
      <c r="F927" s="98"/>
      <c r="G927" s="98"/>
      <c r="H927" s="98"/>
      <c r="I927" s="62"/>
    </row>
    <row r="928">
      <c r="B928" s="62"/>
      <c r="C928" s="98"/>
      <c r="D928" s="98"/>
      <c r="E928" s="98"/>
      <c r="F928" s="98"/>
      <c r="G928" s="98"/>
      <c r="H928" s="98"/>
      <c r="I928" s="62"/>
    </row>
    <row r="929">
      <c r="B929" s="62"/>
      <c r="C929" s="98"/>
      <c r="D929" s="98"/>
      <c r="E929" s="98"/>
      <c r="F929" s="98"/>
      <c r="G929" s="98"/>
      <c r="H929" s="98"/>
      <c r="I929" s="62"/>
    </row>
    <row r="930">
      <c r="B930" s="62"/>
      <c r="C930" s="98"/>
      <c r="D930" s="98"/>
      <c r="E930" s="98"/>
      <c r="F930" s="98"/>
      <c r="G930" s="98"/>
      <c r="H930" s="98"/>
      <c r="I930" s="62"/>
    </row>
    <row r="931">
      <c r="B931" s="62"/>
      <c r="C931" s="98"/>
      <c r="D931" s="98"/>
      <c r="E931" s="98"/>
      <c r="F931" s="98"/>
      <c r="G931" s="98"/>
      <c r="H931" s="98"/>
      <c r="I931" s="62"/>
    </row>
    <row r="932">
      <c r="B932" s="62"/>
      <c r="C932" s="98"/>
      <c r="D932" s="98"/>
      <c r="E932" s="98"/>
      <c r="F932" s="98"/>
      <c r="G932" s="98"/>
      <c r="H932" s="98"/>
      <c r="I932" s="62"/>
    </row>
    <row r="933">
      <c r="B933" s="62"/>
      <c r="C933" s="98"/>
      <c r="D933" s="98"/>
      <c r="E933" s="98"/>
      <c r="F933" s="98"/>
      <c r="G933" s="98"/>
      <c r="H933" s="98"/>
      <c r="I933" s="62"/>
    </row>
    <row r="934">
      <c r="B934" s="62"/>
      <c r="C934" s="98"/>
      <c r="D934" s="98"/>
      <c r="E934" s="98"/>
      <c r="F934" s="98"/>
      <c r="G934" s="98"/>
      <c r="H934" s="98"/>
      <c r="I934" s="62"/>
    </row>
    <row r="935">
      <c r="B935" s="62"/>
      <c r="C935" s="98"/>
      <c r="D935" s="98"/>
      <c r="E935" s="98"/>
      <c r="F935" s="98"/>
      <c r="G935" s="98"/>
      <c r="H935" s="98"/>
      <c r="I935" s="62"/>
    </row>
    <row r="936">
      <c r="B936" s="62"/>
      <c r="C936" s="98"/>
      <c r="D936" s="98"/>
      <c r="E936" s="98"/>
      <c r="F936" s="98"/>
      <c r="G936" s="98"/>
      <c r="H936" s="98"/>
      <c r="I936" s="62"/>
    </row>
    <row r="937">
      <c r="B937" s="62"/>
      <c r="C937" s="98"/>
      <c r="D937" s="98"/>
      <c r="E937" s="98"/>
      <c r="F937" s="98"/>
      <c r="G937" s="98"/>
      <c r="H937" s="98"/>
      <c r="I937" s="62"/>
    </row>
    <row r="938">
      <c r="B938" s="62"/>
      <c r="C938" s="98"/>
      <c r="D938" s="98"/>
      <c r="E938" s="98"/>
      <c r="F938" s="98"/>
      <c r="G938" s="98"/>
      <c r="H938" s="98"/>
      <c r="I938" s="62"/>
    </row>
    <row r="939">
      <c r="B939" s="62"/>
      <c r="C939" s="98"/>
      <c r="D939" s="98"/>
      <c r="E939" s="98"/>
      <c r="F939" s="98"/>
      <c r="G939" s="98"/>
      <c r="H939" s="98"/>
      <c r="I939" s="62"/>
    </row>
    <row r="940">
      <c r="B940" s="62"/>
      <c r="C940" s="98"/>
      <c r="D940" s="98"/>
      <c r="E940" s="98"/>
      <c r="F940" s="98"/>
      <c r="G940" s="98"/>
      <c r="H940" s="98"/>
      <c r="I940" s="62"/>
    </row>
    <row r="941">
      <c r="B941" s="62"/>
      <c r="C941" s="98"/>
      <c r="D941" s="98"/>
      <c r="E941" s="98"/>
      <c r="F941" s="98"/>
      <c r="G941" s="98"/>
      <c r="H941" s="98"/>
      <c r="I941" s="62"/>
    </row>
    <row r="942">
      <c r="B942" s="62"/>
      <c r="C942" s="98"/>
      <c r="D942" s="98"/>
      <c r="E942" s="98"/>
      <c r="F942" s="98"/>
      <c r="G942" s="98"/>
      <c r="H942" s="98"/>
      <c r="I942" s="62"/>
    </row>
    <row r="943">
      <c r="B943" s="62"/>
      <c r="C943" s="98"/>
      <c r="D943" s="98"/>
      <c r="E943" s="98"/>
      <c r="F943" s="98"/>
      <c r="G943" s="98"/>
      <c r="H943" s="98"/>
      <c r="I943" s="62"/>
    </row>
    <row r="944">
      <c r="B944" s="62"/>
      <c r="C944" s="98"/>
      <c r="D944" s="98"/>
      <c r="E944" s="98"/>
      <c r="F944" s="98"/>
      <c r="G944" s="98"/>
      <c r="H944" s="98"/>
      <c r="I944" s="62"/>
    </row>
    <row r="945">
      <c r="B945" s="62"/>
      <c r="C945" s="98"/>
      <c r="D945" s="98"/>
      <c r="E945" s="98"/>
      <c r="F945" s="98"/>
      <c r="G945" s="98"/>
      <c r="H945" s="98"/>
      <c r="I945" s="62"/>
    </row>
    <row r="946">
      <c r="B946" s="62"/>
      <c r="C946" s="98"/>
      <c r="D946" s="98"/>
      <c r="E946" s="98"/>
      <c r="F946" s="98"/>
      <c r="G946" s="98"/>
      <c r="H946" s="98"/>
      <c r="I946" s="62"/>
    </row>
    <row r="947">
      <c r="B947" s="62"/>
      <c r="C947" s="98"/>
      <c r="D947" s="98"/>
      <c r="E947" s="98"/>
      <c r="F947" s="98"/>
      <c r="G947" s="98"/>
      <c r="H947" s="98"/>
      <c r="I947" s="62"/>
    </row>
    <row r="948">
      <c r="B948" s="62"/>
      <c r="C948" s="98"/>
      <c r="D948" s="98"/>
      <c r="E948" s="98"/>
      <c r="F948" s="98"/>
      <c r="G948" s="98"/>
      <c r="H948" s="98"/>
      <c r="I948" s="62"/>
    </row>
    <row r="949">
      <c r="B949" s="62"/>
      <c r="C949" s="98"/>
      <c r="D949" s="98"/>
      <c r="E949" s="98"/>
      <c r="F949" s="98"/>
      <c r="G949" s="98"/>
      <c r="H949" s="98"/>
      <c r="I949" s="62"/>
    </row>
    <row r="950">
      <c r="B950" s="62"/>
      <c r="C950" s="98"/>
      <c r="D950" s="98"/>
      <c r="E950" s="98"/>
      <c r="F950" s="98"/>
      <c r="G950" s="98"/>
      <c r="H950" s="98"/>
      <c r="I950" s="62"/>
    </row>
    <row r="951">
      <c r="B951" s="62"/>
      <c r="C951" s="98"/>
      <c r="D951" s="98"/>
      <c r="E951" s="98"/>
      <c r="F951" s="98"/>
      <c r="G951" s="98"/>
      <c r="H951" s="98"/>
      <c r="I951" s="62"/>
    </row>
    <row r="952">
      <c r="B952" s="62"/>
      <c r="C952" s="98"/>
      <c r="D952" s="98"/>
      <c r="E952" s="98"/>
      <c r="F952" s="98"/>
      <c r="G952" s="98"/>
      <c r="H952" s="98"/>
      <c r="I952" s="62"/>
    </row>
    <row r="953">
      <c r="B953" s="62"/>
      <c r="C953" s="98"/>
      <c r="D953" s="98"/>
      <c r="E953" s="98"/>
      <c r="F953" s="98"/>
      <c r="G953" s="98"/>
      <c r="H953" s="98"/>
      <c r="I953" s="62"/>
    </row>
    <row r="954">
      <c r="B954" s="62"/>
      <c r="C954" s="98"/>
      <c r="D954" s="98"/>
      <c r="E954" s="98"/>
      <c r="F954" s="98"/>
      <c r="G954" s="98"/>
      <c r="H954" s="98"/>
      <c r="I954" s="62"/>
    </row>
    <row r="955">
      <c r="B955" s="62"/>
      <c r="C955" s="98"/>
      <c r="D955" s="98"/>
      <c r="E955" s="98"/>
      <c r="F955" s="98"/>
      <c r="G955" s="98"/>
      <c r="H955" s="98"/>
      <c r="I955" s="62"/>
    </row>
    <row r="956">
      <c r="B956" s="62"/>
      <c r="C956" s="98"/>
      <c r="D956" s="98"/>
      <c r="E956" s="98"/>
      <c r="F956" s="98"/>
      <c r="G956" s="98"/>
      <c r="H956" s="98"/>
      <c r="I956" s="62"/>
    </row>
    <row r="957">
      <c r="B957" s="62"/>
      <c r="C957" s="98"/>
      <c r="D957" s="98"/>
      <c r="E957" s="98"/>
      <c r="F957" s="98"/>
      <c r="G957" s="98"/>
      <c r="H957" s="98"/>
      <c r="I957" s="62"/>
    </row>
    <row r="958">
      <c r="B958" s="62"/>
      <c r="C958" s="98"/>
      <c r="D958" s="98"/>
      <c r="E958" s="98"/>
      <c r="F958" s="98"/>
      <c r="G958" s="98"/>
      <c r="H958" s="98"/>
      <c r="I958" s="62"/>
    </row>
    <row r="959">
      <c r="B959" s="62"/>
      <c r="C959" s="98"/>
      <c r="D959" s="98"/>
      <c r="E959" s="98"/>
      <c r="F959" s="98"/>
      <c r="G959" s="98"/>
      <c r="H959" s="98"/>
      <c r="I959" s="62"/>
    </row>
    <row r="960">
      <c r="B960" s="62"/>
      <c r="C960" s="98"/>
      <c r="D960" s="98"/>
      <c r="E960" s="98"/>
      <c r="F960" s="98"/>
      <c r="G960" s="98"/>
      <c r="H960" s="98"/>
      <c r="I960" s="62"/>
    </row>
    <row r="961">
      <c r="B961" s="62"/>
      <c r="C961" s="98"/>
      <c r="D961" s="98"/>
      <c r="E961" s="98"/>
      <c r="F961" s="98"/>
      <c r="G961" s="98"/>
      <c r="H961" s="98"/>
      <c r="I961" s="62"/>
    </row>
    <row r="962">
      <c r="B962" s="62"/>
      <c r="C962" s="98"/>
      <c r="D962" s="98"/>
      <c r="E962" s="98"/>
      <c r="F962" s="98"/>
      <c r="G962" s="98"/>
      <c r="H962" s="98"/>
      <c r="I962" s="62"/>
    </row>
    <row r="963">
      <c r="B963" s="62"/>
      <c r="C963" s="98"/>
      <c r="D963" s="98"/>
      <c r="E963" s="98"/>
      <c r="F963" s="98"/>
      <c r="G963" s="98"/>
      <c r="H963" s="98"/>
      <c r="I963" s="62"/>
    </row>
    <row r="964">
      <c r="B964" s="62"/>
      <c r="C964" s="98"/>
      <c r="D964" s="98"/>
      <c r="E964" s="98"/>
      <c r="F964" s="98"/>
      <c r="G964" s="98"/>
      <c r="H964" s="98"/>
      <c r="I964" s="62"/>
    </row>
    <row r="965">
      <c r="B965" s="62"/>
      <c r="C965" s="98"/>
      <c r="D965" s="98"/>
      <c r="E965" s="98"/>
      <c r="F965" s="98"/>
      <c r="G965" s="98"/>
      <c r="H965" s="98"/>
      <c r="I965" s="62"/>
    </row>
    <row r="966">
      <c r="B966" s="62"/>
      <c r="C966" s="98"/>
      <c r="D966" s="98"/>
      <c r="E966" s="98"/>
      <c r="F966" s="98"/>
      <c r="G966" s="98"/>
      <c r="H966" s="98"/>
      <c r="I966" s="62"/>
    </row>
    <row r="967">
      <c r="B967" s="62"/>
      <c r="C967" s="98"/>
      <c r="D967" s="98"/>
      <c r="E967" s="98"/>
      <c r="F967" s="98"/>
      <c r="G967" s="98"/>
      <c r="H967" s="98"/>
      <c r="I967" s="62"/>
    </row>
    <row r="968">
      <c r="B968" s="62"/>
      <c r="C968" s="98"/>
      <c r="D968" s="98"/>
      <c r="E968" s="98"/>
      <c r="F968" s="98"/>
      <c r="G968" s="98"/>
      <c r="H968" s="98"/>
      <c r="I968" s="62"/>
    </row>
    <row r="969">
      <c r="B969" s="62"/>
      <c r="C969" s="98"/>
      <c r="D969" s="98"/>
      <c r="E969" s="98"/>
      <c r="F969" s="98"/>
      <c r="G969" s="98"/>
      <c r="H969" s="98"/>
      <c r="I969" s="62"/>
    </row>
    <row r="970">
      <c r="B970" s="62"/>
      <c r="C970" s="98"/>
      <c r="D970" s="98"/>
      <c r="E970" s="98"/>
      <c r="F970" s="98"/>
      <c r="G970" s="98"/>
      <c r="H970" s="98"/>
      <c r="I970" s="62"/>
    </row>
    <row r="971">
      <c r="B971" s="62"/>
      <c r="C971" s="98"/>
      <c r="D971" s="98"/>
      <c r="E971" s="98"/>
      <c r="F971" s="98"/>
      <c r="G971" s="98"/>
      <c r="H971" s="98"/>
      <c r="I971" s="62"/>
    </row>
    <row r="972">
      <c r="B972" s="62"/>
      <c r="C972" s="98"/>
      <c r="D972" s="98"/>
      <c r="E972" s="98"/>
      <c r="F972" s="98"/>
      <c r="G972" s="98"/>
      <c r="H972" s="98"/>
      <c r="I972" s="62"/>
    </row>
    <row r="973">
      <c r="B973" s="62"/>
      <c r="C973" s="98"/>
      <c r="D973" s="98"/>
      <c r="E973" s="98"/>
      <c r="F973" s="98"/>
      <c r="G973" s="98"/>
      <c r="H973" s="98"/>
      <c r="I973" s="62"/>
    </row>
    <row r="974">
      <c r="B974" s="62"/>
      <c r="C974" s="98"/>
      <c r="D974" s="98"/>
      <c r="E974" s="98"/>
      <c r="F974" s="98"/>
      <c r="G974" s="98"/>
      <c r="H974" s="98"/>
      <c r="I974" s="62"/>
    </row>
    <row r="975">
      <c r="B975" s="62"/>
      <c r="C975" s="98"/>
      <c r="D975" s="98"/>
      <c r="E975" s="98"/>
      <c r="F975" s="98"/>
      <c r="G975" s="98"/>
      <c r="H975" s="98"/>
      <c r="I975" s="62"/>
    </row>
    <row r="976">
      <c r="B976" s="62"/>
      <c r="C976" s="98"/>
      <c r="D976" s="98"/>
      <c r="E976" s="98"/>
      <c r="F976" s="98"/>
      <c r="G976" s="98"/>
      <c r="H976" s="98"/>
      <c r="I976" s="62"/>
    </row>
    <row r="977">
      <c r="B977" s="62"/>
      <c r="C977" s="98"/>
      <c r="D977" s="98"/>
      <c r="E977" s="98"/>
      <c r="F977" s="98"/>
      <c r="G977" s="98"/>
      <c r="H977" s="98"/>
      <c r="I977" s="62"/>
    </row>
    <row r="978">
      <c r="B978" s="62"/>
      <c r="C978" s="98"/>
      <c r="D978" s="98"/>
      <c r="E978" s="98"/>
      <c r="F978" s="98"/>
      <c r="G978" s="98"/>
      <c r="H978" s="98"/>
      <c r="I978" s="62"/>
    </row>
    <row r="979">
      <c r="B979" s="62"/>
      <c r="C979" s="98"/>
      <c r="D979" s="98"/>
      <c r="E979" s="98"/>
      <c r="F979" s="98"/>
      <c r="G979" s="98"/>
      <c r="H979" s="98"/>
      <c r="I979" s="62"/>
    </row>
    <row r="980">
      <c r="B980" s="62"/>
      <c r="C980" s="98"/>
      <c r="D980" s="98"/>
      <c r="E980" s="98"/>
      <c r="F980" s="98"/>
      <c r="G980" s="98"/>
      <c r="H980" s="98"/>
      <c r="I980" s="62"/>
    </row>
    <row r="981">
      <c r="B981" s="62"/>
      <c r="C981" s="98"/>
      <c r="D981" s="98"/>
      <c r="E981" s="98"/>
      <c r="F981" s="98"/>
      <c r="G981" s="98"/>
      <c r="H981" s="98"/>
      <c r="I981" s="62"/>
    </row>
    <row r="982">
      <c r="B982" s="62"/>
      <c r="C982" s="98"/>
      <c r="D982" s="98"/>
      <c r="E982" s="98"/>
      <c r="F982" s="98"/>
      <c r="G982" s="98"/>
      <c r="H982" s="98"/>
      <c r="I982" s="62"/>
    </row>
    <row r="983">
      <c r="B983" s="62"/>
      <c r="C983" s="98"/>
      <c r="D983" s="98"/>
      <c r="E983" s="98"/>
      <c r="F983" s="98"/>
      <c r="G983" s="98"/>
      <c r="H983" s="98"/>
      <c r="I983" s="62"/>
    </row>
    <row r="984">
      <c r="B984" s="62"/>
      <c r="C984" s="98"/>
      <c r="D984" s="98"/>
      <c r="E984" s="98"/>
      <c r="F984" s="98"/>
      <c r="G984" s="98"/>
      <c r="H984" s="98"/>
      <c r="I984" s="62"/>
    </row>
    <row r="985">
      <c r="B985" s="62"/>
      <c r="C985" s="98"/>
      <c r="D985" s="98"/>
      <c r="E985" s="98"/>
      <c r="F985" s="98"/>
      <c r="G985" s="98"/>
      <c r="H985" s="98"/>
      <c r="I985" s="62"/>
    </row>
    <row r="986">
      <c r="B986" s="62"/>
      <c r="C986" s="98"/>
      <c r="D986" s="98"/>
      <c r="E986" s="98"/>
      <c r="F986" s="98"/>
      <c r="G986" s="98"/>
      <c r="H986" s="98"/>
      <c r="I986" s="62"/>
    </row>
    <row r="987">
      <c r="B987" s="62"/>
      <c r="C987" s="98"/>
      <c r="D987" s="98"/>
      <c r="E987" s="98"/>
      <c r="F987" s="98"/>
      <c r="G987" s="98"/>
      <c r="H987" s="98"/>
      <c r="I987" s="62"/>
    </row>
    <row r="988">
      <c r="B988" s="62"/>
      <c r="C988" s="98"/>
      <c r="D988" s="98"/>
      <c r="E988" s="98"/>
      <c r="F988" s="98"/>
      <c r="G988" s="98"/>
      <c r="H988" s="98"/>
      <c r="I988" s="62"/>
    </row>
    <row r="989">
      <c r="B989" s="62"/>
      <c r="C989" s="98"/>
      <c r="D989" s="98"/>
      <c r="E989" s="98"/>
      <c r="F989" s="98"/>
      <c r="G989" s="98"/>
      <c r="H989" s="98"/>
      <c r="I989" s="62"/>
    </row>
    <row r="990">
      <c r="B990" s="62"/>
      <c r="C990" s="98"/>
      <c r="D990" s="98"/>
      <c r="E990" s="98"/>
      <c r="F990" s="98"/>
      <c r="G990" s="98"/>
      <c r="H990" s="98"/>
      <c r="I990" s="62"/>
    </row>
    <row r="991">
      <c r="B991" s="62"/>
      <c r="C991" s="98"/>
      <c r="D991" s="98"/>
      <c r="E991" s="98"/>
      <c r="F991" s="98"/>
      <c r="G991" s="98"/>
      <c r="H991" s="98"/>
      <c r="I991" s="62"/>
    </row>
    <row r="992">
      <c r="B992" s="62"/>
      <c r="C992" s="98"/>
      <c r="D992" s="98"/>
      <c r="E992" s="98"/>
      <c r="F992" s="98"/>
      <c r="G992" s="98"/>
      <c r="H992" s="98"/>
      <c r="I992" s="62"/>
    </row>
    <row r="993">
      <c r="B993" s="62"/>
      <c r="C993" s="98"/>
      <c r="D993" s="98"/>
      <c r="E993" s="98"/>
      <c r="F993" s="98"/>
      <c r="G993" s="98"/>
      <c r="H993" s="98"/>
      <c r="I993" s="62"/>
    </row>
    <row r="994">
      <c r="B994" s="62"/>
      <c r="C994" s="98"/>
      <c r="D994" s="98"/>
      <c r="E994" s="98"/>
      <c r="F994" s="98"/>
      <c r="G994" s="98"/>
      <c r="H994" s="98"/>
      <c r="I994" s="62"/>
    </row>
    <row r="995">
      <c r="B995" s="62"/>
      <c r="C995" s="98"/>
      <c r="D995" s="98"/>
      <c r="E995" s="98"/>
      <c r="F995" s="98"/>
      <c r="G995" s="98"/>
      <c r="H995" s="98"/>
      <c r="I995" s="62"/>
    </row>
    <row r="996">
      <c r="B996" s="62"/>
      <c r="C996" s="98"/>
      <c r="D996" s="98"/>
      <c r="E996" s="98"/>
      <c r="F996" s="98"/>
      <c r="G996" s="98"/>
      <c r="H996" s="98"/>
      <c r="I996" s="62"/>
    </row>
    <row r="997">
      <c r="B997" s="62"/>
      <c r="C997" s="98"/>
      <c r="D997" s="98"/>
      <c r="E997" s="98"/>
      <c r="F997" s="98"/>
      <c r="G997" s="98"/>
      <c r="H997" s="98"/>
      <c r="I997" s="62"/>
    </row>
    <row r="998">
      <c r="B998" s="62"/>
      <c r="C998" s="98"/>
      <c r="D998" s="98"/>
      <c r="E998" s="98"/>
      <c r="F998" s="98"/>
      <c r="G998" s="98"/>
      <c r="H998" s="98"/>
      <c r="I998" s="62"/>
    </row>
    <row r="999">
      <c r="B999" s="62"/>
      <c r="C999" s="98"/>
      <c r="D999" s="98"/>
      <c r="E999" s="98"/>
      <c r="F999" s="98"/>
      <c r="G999" s="98"/>
      <c r="H999" s="98"/>
      <c r="I999" s="62"/>
    </row>
    <row r="1000">
      <c r="B1000" s="62"/>
      <c r="C1000" s="98"/>
      <c r="D1000" s="98"/>
      <c r="E1000" s="98"/>
      <c r="F1000" s="98"/>
      <c r="G1000" s="98"/>
      <c r="H1000" s="98"/>
      <c r="I1000" s="62"/>
    </row>
    <row r="1001">
      <c r="B1001" s="62"/>
      <c r="C1001" s="98"/>
      <c r="D1001" s="98"/>
      <c r="E1001" s="98"/>
      <c r="F1001" s="98"/>
      <c r="G1001" s="98"/>
      <c r="H1001" s="98"/>
      <c r="I1001" s="6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63C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33.0"/>
  </cols>
  <sheetData>
    <row r="1">
      <c r="A1" s="62"/>
      <c r="B1" s="62"/>
      <c r="C1" s="62"/>
      <c r="D1" s="440"/>
      <c r="E1" s="62"/>
      <c r="F1" s="440"/>
      <c r="G1" s="62"/>
      <c r="H1" s="440"/>
      <c r="I1" s="62"/>
      <c r="J1" s="440"/>
      <c r="K1" s="62"/>
      <c r="L1" s="440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>
      <c r="A2" s="62"/>
      <c r="B2" s="441"/>
      <c r="C2" s="442">
        <v>1.0</v>
      </c>
      <c r="D2" s="2"/>
      <c r="E2" s="442">
        <v>2.0</v>
      </c>
      <c r="F2" s="2"/>
      <c r="G2" s="442">
        <v>3.0</v>
      </c>
      <c r="H2" s="2"/>
      <c r="I2" s="443">
        <v>4.0</v>
      </c>
      <c r="J2" s="18"/>
      <c r="K2" s="442">
        <v>5.0</v>
      </c>
      <c r="L2" s="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62"/>
      <c r="B3" s="444" t="s">
        <v>363</v>
      </c>
      <c r="C3" s="445">
        <f>'P&amp;L'!C6</f>
        <v>88.413</v>
      </c>
      <c r="D3" s="446">
        <f t="shared" ref="D3:D28" si="1">C3/$C$3</f>
        <v>1</v>
      </c>
      <c r="E3" s="447" t="str">
        <f>'P&amp;L'!D6</f>
        <v>#REF!</v>
      </c>
      <c r="F3" s="446" t="str">
        <f t="shared" ref="F3:F28" si="2">E3/$E$3</f>
        <v>#REF!</v>
      </c>
      <c r="G3" s="447" t="str">
        <f>'P&amp;L'!E6</f>
        <v>#REF!</v>
      </c>
      <c r="H3" s="448" t="str">
        <f t="shared" ref="H3:H28" si="3">G3/$G$3</f>
        <v>#REF!</v>
      </c>
      <c r="I3" s="449" t="str">
        <f>'P&amp;L'!F6</f>
        <v>#REF!</v>
      </c>
      <c r="J3" s="450" t="str">
        <f t="shared" ref="J3:J28" si="4">I3/$I$3</f>
        <v>#REF!</v>
      </c>
      <c r="K3" s="451" t="str">
        <f>'P&amp;L'!G6</f>
        <v>#REF!</v>
      </c>
      <c r="L3" s="450" t="str">
        <f t="shared" ref="L3:L28" si="5">K3/$K$3</f>
        <v>#REF!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62"/>
      <c r="B4" s="452" t="s">
        <v>364</v>
      </c>
      <c r="C4" s="453" t="str">
        <f>'P&amp;L'!C7</f>
        <v/>
      </c>
      <c r="D4" s="454">
        <f t="shared" si="1"/>
        <v>0</v>
      </c>
      <c r="E4" s="455" t="str">
        <f>'P&amp;L'!D7</f>
        <v>#REF!</v>
      </c>
      <c r="F4" s="454" t="str">
        <f t="shared" si="2"/>
        <v>#REF!</v>
      </c>
      <c r="G4" s="455" t="str">
        <f>'P&amp;L'!E7</f>
        <v>#REF!</v>
      </c>
      <c r="H4" s="456" t="str">
        <f t="shared" si="3"/>
        <v>#REF!</v>
      </c>
      <c r="I4" s="457" t="str">
        <f>'P&amp;L'!F7</f>
        <v>#REF!</v>
      </c>
      <c r="J4" s="458" t="str">
        <f t="shared" si="4"/>
        <v>#REF!</v>
      </c>
      <c r="K4" s="459" t="str">
        <f>'P&amp;L'!G7</f>
        <v>#REF!</v>
      </c>
      <c r="L4" s="458" t="str">
        <f t="shared" si="5"/>
        <v>#REF!</v>
      </c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62"/>
      <c r="B5" s="452" t="s">
        <v>365</v>
      </c>
      <c r="C5" s="453" t="str">
        <f>'P&amp;L'!C8</f>
        <v/>
      </c>
      <c r="D5" s="454">
        <f t="shared" si="1"/>
        <v>0</v>
      </c>
      <c r="E5" s="455" t="str">
        <f>'P&amp;L'!D8</f>
        <v>#REF!</v>
      </c>
      <c r="F5" s="454" t="str">
        <f t="shared" si="2"/>
        <v>#REF!</v>
      </c>
      <c r="G5" s="455" t="str">
        <f>'P&amp;L'!E8</f>
        <v>#REF!</v>
      </c>
      <c r="H5" s="456" t="str">
        <f t="shared" si="3"/>
        <v>#REF!</v>
      </c>
      <c r="I5" s="457" t="str">
        <f>'P&amp;L'!F8</f>
        <v>#REF!</v>
      </c>
      <c r="J5" s="458" t="str">
        <f t="shared" si="4"/>
        <v>#REF!</v>
      </c>
      <c r="K5" s="459" t="str">
        <f>'P&amp;L'!G8</f>
        <v>#REF!</v>
      </c>
      <c r="L5" s="458" t="str">
        <f t="shared" si="5"/>
        <v>#REF!</v>
      </c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>
      <c r="A6" s="62"/>
      <c r="B6" s="452" t="s">
        <v>366</v>
      </c>
      <c r="C6" s="453" t="str">
        <f>'P&amp;L'!C9</f>
        <v/>
      </c>
      <c r="D6" s="454">
        <f t="shared" si="1"/>
        <v>0</v>
      </c>
      <c r="E6" s="455" t="str">
        <f>'P&amp;L'!D9</f>
        <v>#REF!</v>
      </c>
      <c r="F6" s="454" t="str">
        <f t="shared" si="2"/>
        <v>#REF!</v>
      </c>
      <c r="G6" s="455" t="str">
        <f>'P&amp;L'!E9</f>
        <v>#REF!</v>
      </c>
      <c r="H6" s="456" t="str">
        <f t="shared" si="3"/>
        <v>#REF!</v>
      </c>
      <c r="I6" s="457" t="str">
        <f>'P&amp;L'!F9</f>
        <v>#REF!</v>
      </c>
      <c r="J6" s="458" t="str">
        <f t="shared" si="4"/>
        <v>#REF!</v>
      </c>
      <c r="K6" s="459" t="str">
        <f>'P&amp;L'!G9</f>
        <v>#REF!</v>
      </c>
      <c r="L6" s="458" t="str">
        <f t="shared" si="5"/>
        <v>#REF!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62"/>
      <c r="B7" s="452" t="s">
        <v>367</v>
      </c>
      <c r="C7" s="453" t="str">
        <f>'P&amp;L'!C10</f>
        <v/>
      </c>
      <c r="D7" s="454">
        <f t="shared" si="1"/>
        <v>0</v>
      </c>
      <c r="E7" s="455">
        <f>'P&amp;L'!D10</f>
        <v>0</v>
      </c>
      <c r="F7" s="454" t="str">
        <f t="shared" si="2"/>
        <v>#REF!</v>
      </c>
      <c r="G7" s="455">
        <f>'P&amp;L'!E10</f>
        <v>0</v>
      </c>
      <c r="H7" s="456" t="str">
        <f t="shared" si="3"/>
        <v>#REF!</v>
      </c>
      <c r="I7" s="457">
        <f>'P&amp;L'!F10</f>
        <v>0</v>
      </c>
      <c r="J7" s="458" t="str">
        <f t="shared" si="4"/>
        <v>#REF!</v>
      </c>
      <c r="K7" s="459">
        <f>'P&amp;L'!G10</f>
        <v>0</v>
      </c>
      <c r="L7" s="458" t="str">
        <f t="shared" si="5"/>
        <v>#REF!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62"/>
      <c r="B8" s="452" t="s">
        <v>368</v>
      </c>
      <c r="C8" s="453" t="str">
        <f>'P&amp;L'!C11</f>
        <v/>
      </c>
      <c r="D8" s="454">
        <f t="shared" si="1"/>
        <v>0</v>
      </c>
      <c r="E8" s="455" t="str">
        <f>'P&amp;L'!D11</f>
        <v>#REF!</v>
      </c>
      <c r="F8" s="454" t="str">
        <f t="shared" si="2"/>
        <v>#REF!</v>
      </c>
      <c r="G8" s="455" t="str">
        <f>'P&amp;L'!E11</f>
        <v>#REF!</v>
      </c>
      <c r="H8" s="456" t="str">
        <f t="shared" si="3"/>
        <v>#REF!</v>
      </c>
      <c r="I8" s="457" t="str">
        <f>'P&amp;L'!F11</f>
        <v>#REF!</v>
      </c>
      <c r="J8" s="458" t="str">
        <f t="shared" si="4"/>
        <v>#REF!</v>
      </c>
      <c r="K8" s="459" t="str">
        <f>'P&amp;L'!G11</f>
        <v>#REF!</v>
      </c>
      <c r="L8" s="458" t="str">
        <f t="shared" si="5"/>
        <v>#REF!</v>
      </c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62"/>
      <c r="B9" s="452" t="s">
        <v>369</v>
      </c>
      <c r="C9" s="453" t="str">
        <f>'P&amp;L'!C12</f>
        <v/>
      </c>
      <c r="D9" s="454">
        <f t="shared" si="1"/>
        <v>0</v>
      </c>
      <c r="E9" s="455" t="str">
        <f>'P&amp;L'!D12</f>
        <v>#REF!</v>
      </c>
      <c r="F9" s="454" t="str">
        <f t="shared" si="2"/>
        <v>#REF!</v>
      </c>
      <c r="G9" s="455" t="str">
        <f>'P&amp;L'!E12</f>
        <v>#REF!</v>
      </c>
      <c r="H9" s="456" t="str">
        <f t="shared" si="3"/>
        <v>#REF!</v>
      </c>
      <c r="I9" s="457" t="str">
        <f>'P&amp;L'!F12</f>
        <v>#REF!</v>
      </c>
      <c r="J9" s="458" t="str">
        <f t="shared" si="4"/>
        <v>#REF!</v>
      </c>
      <c r="K9" s="459" t="str">
        <f>'P&amp;L'!G12</f>
        <v>#REF!</v>
      </c>
      <c r="L9" s="458" t="str">
        <f t="shared" si="5"/>
        <v>#REF!</v>
      </c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62"/>
      <c r="B10" s="452" t="s">
        <v>370</v>
      </c>
      <c r="C10" s="453" t="str">
        <f>'P&amp;L'!C13</f>
        <v/>
      </c>
      <c r="D10" s="454">
        <f t="shared" si="1"/>
        <v>0</v>
      </c>
      <c r="E10" s="455" t="str">
        <f>'P&amp;L'!D13</f>
        <v>#REF!</v>
      </c>
      <c r="F10" s="454" t="str">
        <f t="shared" si="2"/>
        <v>#REF!</v>
      </c>
      <c r="G10" s="455" t="str">
        <f>'P&amp;L'!E13</f>
        <v>#REF!</v>
      </c>
      <c r="H10" s="456" t="str">
        <f t="shared" si="3"/>
        <v>#REF!</v>
      </c>
      <c r="I10" s="457" t="str">
        <f>'P&amp;L'!F13</f>
        <v>#REF!</v>
      </c>
      <c r="J10" s="458" t="str">
        <f t="shared" si="4"/>
        <v>#REF!</v>
      </c>
      <c r="K10" s="459" t="str">
        <f>'P&amp;L'!G13</f>
        <v>#REF!</v>
      </c>
      <c r="L10" s="458" t="str">
        <f t="shared" si="5"/>
        <v>#REF!</v>
      </c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62"/>
      <c r="B11" s="452" t="s">
        <v>371</v>
      </c>
      <c r="C11" s="453" t="str">
        <f>'P&amp;L'!C14</f>
        <v/>
      </c>
      <c r="D11" s="454">
        <f t="shared" si="1"/>
        <v>0</v>
      </c>
      <c r="E11" s="455" t="str">
        <f>'P&amp;L'!D14</f>
        <v>#REF!</v>
      </c>
      <c r="F11" s="454" t="str">
        <f t="shared" si="2"/>
        <v>#REF!</v>
      </c>
      <c r="G11" s="455" t="str">
        <f>'P&amp;L'!E14</f>
        <v>#REF!</v>
      </c>
      <c r="H11" s="456" t="str">
        <f t="shared" si="3"/>
        <v>#REF!</v>
      </c>
      <c r="I11" s="457" t="str">
        <f>'P&amp;L'!F14</f>
        <v>#REF!</v>
      </c>
      <c r="J11" s="458" t="str">
        <f t="shared" si="4"/>
        <v>#REF!</v>
      </c>
      <c r="K11" s="459" t="str">
        <f>'P&amp;L'!G14</f>
        <v>#REF!</v>
      </c>
      <c r="L11" s="458" t="str">
        <f t="shared" si="5"/>
        <v>#REF!</v>
      </c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62"/>
      <c r="B12" s="452" t="s">
        <v>372</v>
      </c>
      <c r="C12" s="453" t="str">
        <f>'P&amp;L'!C15</f>
        <v/>
      </c>
      <c r="D12" s="454">
        <f t="shared" si="1"/>
        <v>0</v>
      </c>
      <c r="E12" s="455" t="str">
        <f>'P&amp;L'!D15</f>
        <v>#REF!</v>
      </c>
      <c r="F12" s="454" t="str">
        <f t="shared" si="2"/>
        <v>#REF!</v>
      </c>
      <c r="G12" s="455" t="str">
        <f>'P&amp;L'!E15</f>
        <v>#REF!</v>
      </c>
      <c r="H12" s="456" t="str">
        <f t="shared" si="3"/>
        <v>#REF!</v>
      </c>
      <c r="I12" s="457" t="str">
        <f>'P&amp;L'!F15</f>
        <v>#REF!</v>
      </c>
      <c r="J12" s="458" t="str">
        <f t="shared" si="4"/>
        <v>#REF!</v>
      </c>
      <c r="K12" s="459" t="str">
        <f>'P&amp;L'!G15</f>
        <v>#REF!</v>
      </c>
      <c r="L12" s="458" t="str">
        <f t="shared" si="5"/>
        <v>#REF!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62"/>
      <c r="B13" s="452" t="s">
        <v>373</v>
      </c>
      <c r="C13" s="453" t="str">
        <f>'P&amp;L'!C16</f>
        <v/>
      </c>
      <c r="D13" s="454">
        <f t="shared" si="1"/>
        <v>0</v>
      </c>
      <c r="E13" s="455">
        <f>'P&amp;L'!D16</f>
        <v>0</v>
      </c>
      <c r="F13" s="454" t="str">
        <f t="shared" si="2"/>
        <v>#REF!</v>
      </c>
      <c r="G13" s="455">
        <f>'P&amp;L'!E16</f>
        <v>0</v>
      </c>
      <c r="H13" s="456" t="str">
        <f t="shared" si="3"/>
        <v>#REF!</v>
      </c>
      <c r="I13" s="457">
        <f>'P&amp;L'!F16</f>
        <v>0</v>
      </c>
      <c r="J13" s="458" t="str">
        <f t="shared" si="4"/>
        <v>#REF!</v>
      </c>
      <c r="K13" s="459">
        <f>'P&amp;L'!G16</f>
        <v>0</v>
      </c>
      <c r="L13" s="458" t="str">
        <f t="shared" si="5"/>
        <v>#REF!</v>
      </c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62"/>
      <c r="B14" s="452" t="s">
        <v>374</v>
      </c>
      <c r="C14" s="453" t="str">
        <f>'P&amp;L'!C17</f>
        <v/>
      </c>
      <c r="D14" s="454">
        <f t="shared" si="1"/>
        <v>0</v>
      </c>
      <c r="E14" s="460" t="str">
        <f>'P&amp;L'!D17</f>
        <v/>
      </c>
      <c r="F14" s="454" t="str">
        <f t="shared" si="2"/>
        <v>#REF!</v>
      </c>
      <c r="G14" s="455">
        <f>'P&amp;L'!E17</f>
        <v>0</v>
      </c>
      <c r="H14" s="456" t="str">
        <f t="shared" si="3"/>
        <v>#REF!</v>
      </c>
      <c r="I14" s="457">
        <f>'P&amp;L'!F17</f>
        <v>0</v>
      </c>
      <c r="J14" s="458" t="str">
        <f t="shared" si="4"/>
        <v>#REF!</v>
      </c>
      <c r="K14" s="459">
        <f>'P&amp;L'!G17</f>
        <v>0</v>
      </c>
      <c r="L14" s="458" t="str">
        <f t="shared" si="5"/>
        <v>#REF!</v>
      </c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62"/>
      <c r="B15" s="452" t="s">
        <v>375</v>
      </c>
      <c r="C15" s="453" t="str">
        <f>'P&amp;L'!C18</f>
        <v/>
      </c>
      <c r="D15" s="454">
        <f t="shared" si="1"/>
        <v>0</v>
      </c>
      <c r="E15" s="460" t="str">
        <f>'P&amp;L'!D18</f>
        <v/>
      </c>
      <c r="F15" s="454" t="str">
        <f t="shared" si="2"/>
        <v>#REF!</v>
      </c>
      <c r="G15" s="455">
        <f>'P&amp;L'!E18</f>
        <v>0</v>
      </c>
      <c r="H15" s="456" t="str">
        <f t="shared" si="3"/>
        <v>#REF!</v>
      </c>
      <c r="I15" s="457">
        <f>'P&amp;L'!F18</f>
        <v>0</v>
      </c>
      <c r="J15" s="458" t="str">
        <f t="shared" si="4"/>
        <v>#REF!</v>
      </c>
      <c r="K15" s="459">
        <f>'P&amp;L'!G18</f>
        <v>0</v>
      </c>
      <c r="L15" s="458" t="str">
        <f t="shared" si="5"/>
        <v>#REF!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>
      <c r="A16" s="62"/>
      <c r="B16" s="452" t="s">
        <v>376</v>
      </c>
      <c r="C16" s="453" t="str">
        <f>'P&amp;L'!C19</f>
        <v/>
      </c>
      <c r="D16" s="454">
        <f t="shared" si="1"/>
        <v>0</v>
      </c>
      <c r="E16" s="460" t="str">
        <f>'P&amp;L'!D19</f>
        <v/>
      </c>
      <c r="F16" s="454" t="str">
        <f t="shared" si="2"/>
        <v>#REF!</v>
      </c>
      <c r="G16" s="455">
        <f>'P&amp;L'!E19</f>
        <v>0</v>
      </c>
      <c r="H16" s="456" t="str">
        <f t="shared" si="3"/>
        <v>#REF!</v>
      </c>
      <c r="I16" s="457">
        <f>'P&amp;L'!F19</f>
        <v>0</v>
      </c>
      <c r="J16" s="458" t="str">
        <f t="shared" si="4"/>
        <v>#REF!</v>
      </c>
      <c r="K16" s="459">
        <f>'P&amp;L'!G19</f>
        <v>0</v>
      </c>
      <c r="L16" s="458" t="str">
        <f t="shared" si="5"/>
        <v>#REF!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>
      <c r="A17" s="62"/>
      <c r="B17" s="452" t="s">
        <v>377</v>
      </c>
      <c r="C17" s="453" t="str">
        <f>'P&amp;L'!C20</f>
        <v/>
      </c>
      <c r="D17" s="454">
        <f t="shared" si="1"/>
        <v>0</v>
      </c>
      <c r="E17" s="460" t="str">
        <f>'P&amp;L'!D20</f>
        <v/>
      </c>
      <c r="F17" s="454" t="str">
        <f t="shared" si="2"/>
        <v>#REF!</v>
      </c>
      <c r="G17" s="455">
        <f>'P&amp;L'!E20</f>
        <v>0</v>
      </c>
      <c r="H17" s="456" t="str">
        <f t="shared" si="3"/>
        <v>#REF!</v>
      </c>
      <c r="I17" s="457">
        <f>'P&amp;L'!F20</f>
        <v>0</v>
      </c>
      <c r="J17" s="458" t="str">
        <f t="shared" si="4"/>
        <v>#REF!</v>
      </c>
      <c r="K17" s="459">
        <f>'P&amp;L'!G20</f>
        <v>0</v>
      </c>
      <c r="L17" s="458" t="str">
        <f t="shared" si="5"/>
        <v>#REF!</v>
      </c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62"/>
      <c r="B18" s="452" t="s">
        <v>378</v>
      </c>
      <c r="C18" s="453" t="str">
        <f>'P&amp;L'!C21</f>
        <v/>
      </c>
      <c r="D18" s="454">
        <f t="shared" si="1"/>
        <v>0</v>
      </c>
      <c r="E18" s="460" t="str">
        <f>'P&amp;L'!D21</f>
        <v/>
      </c>
      <c r="F18" s="454" t="str">
        <f t="shared" si="2"/>
        <v>#REF!</v>
      </c>
      <c r="G18" s="455">
        <f>'P&amp;L'!E21</f>
        <v>0</v>
      </c>
      <c r="H18" s="456" t="str">
        <f t="shared" si="3"/>
        <v>#REF!</v>
      </c>
      <c r="I18" s="457">
        <f>'P&amp;L'!F21</f>
        <v>0</v>
      </c>
      <c r="J18" s="458" t="str">
        <f t="shared" si="4"/>
        <v>#REF!</v>
      </c>
      <c r="K18" s="459">
        <f>'P&amp;L'!G21</f>
        <v>0</v>
      </c>
      <c r="L18" s="458" t="str">
        <f t="shared" si="5"/>
        <v>#REF!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62"/>
      <c r="B19" s="452" t="s">
        <v>379</v>
      </c>
      <c r="C19" s="453" t="str">
        <f>'P&amp;L'!C22</f>
        <v/>
      </c>
      <c r="D19" s="454">
        <f t="shared" si="1"/>
        <v>0</v>
      </c>
      <c r="E19" s="460" t="str">
        <f>'P&amp;L'!D22</f>
        <v/>
      </c>
      <c r="F19" s="454" t="str">
        <f t="shared" si="2"/>
        <v>#REF!</v>
      </c>
      <c r="G19" s="455">
        <f>'P&amp;L'!E22</f>
        <v>0</v>
      </c>
      <c r="H19" s="456" t="str">
        <f t="shared" si="3"/>
        <v>#REF!</v>
      </c>
      <c r="I19" s="457">
        <f>'P&amp;L'!F22</f>
        <v>0</v>
      </c>
      <c r="J19" s="458" t="str">
        <f t="shared" si="4"/>
        <v>#REF!</v>
      </c>
      <c r="K19" s="459">
        <f>'P&amp;L'!G22</f>
        <v>0</v>
      </c>
      <c r="L19" s="458" t="str">
        <f t="shared" si="5"/>
        <v>#REF!</v>
      </c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>
      <c r="A20" s="62"/>
      <c r="B20" s="452" t="s">
        <v>380</v>
      </c>
      <c r="C20" s="453" t="str">
        <f>'P&amp;L'!C23</f>
        <v/>
      </c>
      <c r="D20" s="454">
        <f t="shared" si="1"/>
        <v>0</v>
      </c>
      <c r="E20" s="460" t="str">
        <f>'P&amp;L'!D23</f>
        <v/>
      </c>
      <c r="F20" s="454" t="str">
        <f t="shared" si="2"/>
        <v>#REF!</v>
      </c>
      <c r="G20" s="455">
        <f>'P&amp;L'!E23</f>
        <v>0</v>
      </c>
      <c r="H20" s="456" t="str">
        <f t="shared" si="3"/>
        <v>#REF!</v>
      </c>
      <c r="I20" s="457">
        <f>'P&amp;L'!F23</f>
        <v>0</v>
      </c>
      <c r="J20" s="458" t="str">
        <f t="shared" si="4"/>
        <v>#REF!</v>
      </c>
      <c r="K20" s="459">
        <f>'P&amp;L'!G23</f>
        <v>0</v>
      </c>
      <c r="L20" s="458" t="str">
        <f t="shared" si="5"/>
        <v>#REF!</v>
      </c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>
      <c r="A21" s="62"/>
      <c r="B21" s="452" t="s">
        <v>381</v>
      </c>
      <c r="C21" s="453" t="str">
        <f>'P&amp;L'!C24</f>
        <v/>
      </c>
      <c r="D21" s="454">
        <f t="shared" si="1"/>
        <v>0</v>
      </c>
      <c r="E21" s="460" t="str">
        <f>'P&amp;L'!D24</f>
        <v/>
      </c>
      <c r="F21" s="454" t="str">
        <f t="shared" si="2"/>
        <v>#REF!</v>
      </c>
      <c r="G21" s="455">
        <f>'P&amp;L'!E24</f>
        <v>0</v>
      </c>
      <c r="H21" s="456" t="str">
        <f t="shared" si="3"/>
        <v>#REF!</v>
      </c>
      <c r="I21" s="457">
        <f>'P&amp;L'!F24</f>
        <v>0</v>
      </c>
      <c r="J21" s="458" t="str">
        <f t="shared" si="4"/>
        <v>#REF!</v>
      </c>
      <c r="K21" s="459">
        <f>'P&amp;L'!G24</f>
        <v>0</v>
      </c>
      <c r="L21" s="458" t="str">
        <f t="shared" si="5"/>
        <v>#REF!</v>
      </c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>
      <c r="A22" s="62"/>
      <c r="B22" s="452" t="s">
        <v>382</v>
      </c>
      <c r="C22" s="453" t="str">
        <f>'P&amp;L'!C25</f>
        <v/>
      </c>
      <c r="D22" s="454">
        <f t="shared" si="1"/>
        <v>0</v>
      </c>
      <c r="E22" s="460" t="str">
        <f>'P&amp;L'!D25</f>
        <v/>
      </c>
      <c r="F22" s="454" t="str">
        <f t="shared" si="2"/>
        <v>#REF!</v>
      </c>
      <c r="G22" s="455">
        <f>'P&amp;L'!E25</f>
        <v>0</v>
      </c>
      <c r="H22" s="456" t="str">
        <f t="shared" si="3"/>
        <v>#REF!</v>
      </c>
      <c r="I22" s="457">
        <f>'P&amp;L'!F25</f>
        <v>0</v>
      </c>
      <c r="J22" s="458" t="str">
        <f t="shared" si="4"/>
        <v>#REF!</v>
      </c>
      <c r="K22" s="459">
        <f>'P&amp;L'!G25</f>
        <v>0</v>
      </c>
      <c r="L22" s="458" t="str">
        <f t="shared" si="5"/>
        <v>#REF!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>
      <c r="A23" s="62"/>
      <c r="B23" s="452" t="s">
        <v>383</v>
      </c>
      <c r="C23" s="453" t="str">
        <f>'P&amp;L'!C26</f>
        <v/>
      </c>
      <c r="D23" s="454">
        <f t="shared" si="1"/>
        <v>0</v>
      </c>
      <c r="E23" s="460" t="str">
        <f>'P&amp;L'!D26</f>
        <v/>
      </c>
      <c r="F23" s="454" t="str">
        <f t="shared" si="2"/>
        <v>#REF!</v>
      </c>
      <c r="G23" s="455">
        <f>'P&amp;L'!E26</f>
        <v>0</v>
      </c>
      <c r="H23" s="456" t="str">
        <f t="shared" si="3"/>
        <v>#REF!</v>
      </c>
      <c r="I23" s="457">
        <f>'P&amp;L'!F26</f>
        <v>0</v>
      </c>
      <c r="J23" s="458" t="str">
        <f t="shared" si="4"/>
        <v>#REF!</v>
      </c>
      <c r="K23" s="459">
        <f>'P&amp;L'!G26</f>
        <v>0</v>
      </c>
      <c r="L23" s="458" t="str">
        <f t="shared" si="5"/>
        <v>#REF!</v>
      </c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>
      <c r="A24" s="62"/>
      <c r="B24" s="461" t="s">
        <v>384</v>
      </c>
      <c r="C24" s="462">
        <f>'P&amp;L'!C27</f>
        <v>21.84</v>
      </c>
      <c r="D24" s="454">
        <f t="shared" si="1"/>
        <v>0.2470224967</v>
      </c>
      <c r="E24" s="455">
        <f>'P&amp;L'!D27</f>
        <v>0</v>
      </c>
      <c r="F24" s="454" t="str">
        <f t="shared" si="2"/>
        <v>#REF!</v>
      </c>
      <c r="G24" s="455">
        <f>'P&amp;L'!E27</f>
        <v>0</v>
      </c>
      <c r="H24" s="456" t="str">
        <f t="shared" si="3"/>
        <v>#REF!</v>
      </c>
      <c r="I24" s="457">
        <f>'P&amp;L'!F27</f>
        <v>0</v>
      </c>
      <c r="J24" s="458" t="str">
        <f t="shared" si="4"/>
        <v>#REF!</v>
      </c>
      <c r="K24" s="459">
        <f>'P&amp;L'!G27</f>
        <v>0</v>
      </c>
      <c r="L24" s="458" t="str">
        <f t="shared" si="5"/>
        <v>#REF!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>
      <c r="A25" s="62"/>
      <c r="B25" s="452" t="s">
        <v>385</v>
      </c>
      <c r="C25" s="462">
        <f>'P&amp;L'!C28</f>
        <v>22.308</v>
      </c>
      <c r="D25" s="454">
        <f t="shared" si="1"/>
        <v>0.2523158359</v>
      </c>
      <c r="E25" s="455">
        <f>'P&amp;L'!D28</f>
        <v>0</v>
      </c>
      <c r="F25" s="454" t="str">
        <f t="shared" si="2"/>
        <v>#REF!</v>
      </c>
      <c r="G25" s="455">
        <f>'P&amp;L'!E28</f>
        <v>0</v>
      </c>
      <c r="H25" s="456" t="str">
        <f t="shared" si="3"/>
        <v>#REF!</v>
      </c>
      <c r="I25" s="457">
        <f>'P&amp;L'!F28</f>
        <v>0</v>
      </c>
      <c r="J25" s="458" t="str">
        <f t="shared" si="4"/>
        <v>#REF!</v>
      </c>
      <c r="K25" s="459">
        <f>'P&amp;L'!G28</f>
        <v>0</v>
      </c>
      <c r="L25" s="458" t="str">
        <f t="shared" si="5"/>
        <v>#REF!</v>
      </c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62"/>
      <c r="B26" s="461" t="s">
        <v>386</v>
      </c>
      <c r="C26" s="462">
        <f>'P&amp;L'!C29</f>
        <v>23.595</v>
      </c>
      <c r="D26" s="454">
        <f t="shared" si="1"/>
        <v>0.2668725187</v>
      </c>
      <c r="E26" s="455">
        <f>'P&amp;L'!D29</f>
        <v>0</v>
      </c>
      <c r="F26" s="454" t="str">
        <f t="shared" si="2"/>
        <v>#REF!</v>
      </c>
      <c r="G26" s="455">
        <f>'P&amp;L'!E29</f>
        <v>0</v>
      </c>
      <c r="H26" s="456" t="str">
        <f t="shared" si="3"/>
        <v>#REF!</v>
      </c>
      <c r="I26" s="457">
        <f>'P&amp;L'!F29</f>
        <v>0</v>
      </c>
      <c r="J26" s="458" t="str">
        <f t="shared" si="4"/>
        <v>#REF!</v>
      </c>
      <c r="K26" s="459">
        <f>'P&amp;L'!G29</f>
        <v>0</v>
      </c>
      <c r="L26" s="458" t="str">
        <f t="shared" si="5"/>
        <v>#REF!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62"/>
      <c r="B27" s="452" t="s">
        <v>387</v>
      </c>
      <c r="C27" s="462">
        <f>'P&amp;L'!C30</f>
        <v>20.67</v>
      </c>
      <c r="D27" s="454">
        <f t="shared" si="1"/>
        <v>0.2337891487</v>
      </c>
      <c r="E27" s="455">
        <f>'P&amp;L'!D30</f>
        <v>0</v>
      </c>
      <c r="F27" s="454" t="str">
        <f t="shared" si="2"/>
        <v>#REF!</v>
      </c>
      <c r="G27" s="455">
        <f>'P&amp;L'!E30</f>
        <v>0</v>
      </c>
      <c r="H27" s="456" t="str">
        <f t="shared" si="3"/>
        <v>#REF!</v>
      </c>
      <c r="I27" s="457">
        <f>'P&amp;L'!F30</f>
        <v>0</v>
      </c>
      <c r="J27" s="458" t="str">
        <f t="shared" si="4"/>
        <v>#REF!</v>
      </c>
      <c r="K27" s="459">
        <f>'P&amp;L'!G30</f>
        <v>0</v>
      </c>
      <c r="L27" s="458" t="str">
        <f t="shared" si="5"/>
        <v>#REF!</v>
      </c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62"/>
      <c r="B28" s="463" t="s">
        <v>356</v>
      </c>
      <c r="C28" s="464" t="str">
        <f>'P&amp;L'!C31</f>
        <v/>
      </c>
      <c r="D28" s="465">
        <f t="shared" si="1"/>
        <v>0</v>
      </c>
      <c r="E28" s="466" t="str">
        <f>'P&amp;L'!D31</f>
        <v>#REF!</v>
      </c>
      <c r="F28" s="467" t="str">
        <f t="shared" si="2"/>
        <v>#REF!</v>
      </c>
      <c r="G28" s="466" t="str">
        <f>'P&amp;L'!E31</f>
        <v>#REF!</v>
      </c>
      <c r="H28" s="468" t="str">
        <f t="shared" si="3"/>
        <v>#REF!</v>
      </c>
      <c r="I28" s="469" t="str">
        <f>'P&amp;L'!F31</f>
        <v>#REF!</v>
      </c>
      <c r="J28" s="470" t="str">
        <f t="shared" si="4"/>
        <v>#REF!</v>
      </c>
      <c r="K28" s="471" t="str">
        <f>'P&amp;L'!G31</f>
        <v>#REF!</v>
      </c>
      <c r="L28" s="470" t="str">
        <f t="shared" si="5"/>
        <v>#REF!</v>
      </c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>
      <c r="A29" s="62"/>
      <c r="B29" s="62"/>
      <c r="C29" s="62"/>
      <c r="D29" s="440"/>
      <c r="E29" s="62"/>
      <c r="F29" s="440"/>
      <c r="G29" s="62"/>
      <c r="H29" s="440"/>
      <c r="I29" s="62"/>
      <c r="J29" s="440"/>
      <c r="K29" s="62"/>
      <c r="L29" s="440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>
      <c r="A30" s="62"/>
      <c r="B30" s="29"/>
      <c r="C30" s="442">
        <v>1.0</v>
      </c>
      <c r="D30" s="2"/>
      <c r="E30" s="442">
        <v>2.0</v>
      </c>
      <c r="F30" s="2"/>
      <c r="G30" s="442">
        <v>3.0</v>
      </c>
      <c r="H30" s="2"/>
      <c r="I30" s="442">
        <v>4.0</v>
      </c>
      <c r="J30" s="2"/>
      <c r="K30" s="442">
        <v>5.0</v>
      </c>
      <c r="L30" s="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>
      <c r="A31" s="62"/>
      <c r="B31" s="148" t="s">
        <v>335</v>
      </c>
      <c r="C31" s="201">
        <f t="shared" ref="C31:L31" si="6">sum(C4:C13)</f>
        <v>0</v>
      </c>
      <c r="D31" s="472">
        <f t="shared" si="6"/>
        <v>0</v>
      </c>
      <c r="E31" s="105" t="str">
        <f t="shared" si="6"/>
        <v>#REF!</v>
      </c>
      <c r="F31" s="105" t="str">
        <f t="shared" si="6"/>
        <v>#REF!</v>
      </c>
      <c r="G31" s="105" t="str">
        <f t="shared" si="6"/>
        <v>#REF!</v>
      </c>
      <c r="H31" s="105" t="str">
        <f t="shared" si="6"/>
        <v>#REF!</v>
      </c>
      <c r="I31" s="105" t="str">
        <f t="shared" si="6"/>
        <v>#REF!</v>
      </c>
      <c r="J31" s="105" t="str">
        <f t="shared" si="6"/>
        <v>#REF!</v>
      </c>
      <c r="K31" s="105" t="str">
        <f t="shared" si="6"/>
        <v>#REF!</v>
      </c>
      <c r="L31" s="472" t="str">
        <f t="shared" si="6"/>
        <v>#REF!</v>
      </c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>
      <c r="A32" s="62"/>
      <c r="B32" s="150" t="s">
        <v>337</v>
      </c>
      <c r="C32" s="201">
        <f t="shared" ref="C32:L32" si="7">sum(C14:C23)</f>
        <v>0</v>
      </c>
      <c r="D32" s="472">
        <f t="shared" si="7"/>
        <v>0</v>
      </c>
      <c r="E32" s="151">
        <f t="shared" si="7"/>
        <v>0</v>
      </c>
      <c r="F32" s="105" t="str">
        <f t="shared" si="7"/>
        <v>#REF!</v>
      </c>
      <c r="G32" s="151">
        <f t="shared" si="7"/>
        <v>0</v>
      </c>
      <c r="H32" s="105" t="str">
        <f t="shared" si="7"/>
        <v>#REF!</v>
      </c>
      <c r="I32" s="151">
        <f t="shared" si="7"/>
        <v>0</v>
      </c>
      <c r="J32" s="105" t="str">
        <f t="shared" si="7"/>
        <v>#REF!</v>
      </c>
      <c r="K32" s="473">
        <f t="shared" si="7"/>
        <v>0</v>
      </c>
      <c r="L32" s="472" t="str">
        <f t="shared" si="7"/>
        <v>#REF!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>
      <c r="A33" s="62"/>
      <c r="B33" s="152" t="s">
        <v>339</v>
      </c>
      <c r="C33" s="204">
        <f t="shared" ref="C33:L33" si="8">sum(C24:C27)</f>
        <v>88.413</v>
      </c>
      <c r="D33" s="474">
        <f t="shared" si="8"/>
        <v>1</v>
      </c>
      <c r="E33" s="153">
        <f t="shared" si="8"/>
        <v>0</v>
      </c>
      <c r="F33" s="97" t="str">
        <f t="shared" si="8"/>
        <v>#REF!</v>
      </c>
      <c r="G33" s="153">
        <f t="shared" si="8"/>
        <v>0</v>
      </c>
      <c r="H33" s="97" t="str">
        <f t="shared" si="8"/>
        <v>#REF!</v>
      </c>
      <c r="I33" s="153">
        <f t="shared" si="8"/>
        <v>0</v>
      </c>
      <c r="J33" s="97" t="str">
        <f t="shared" si="8"/>
        <v>#REF!</v>
      </c>
      <c r="K33" s="475">
        <f t="shared" si="8"/>
        <v>0</v>
      </c>
      <c r="L33" s="474" t="str">
        <f t="shared" si="8"/>
        <v>#REF!</v>
      </c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>
      <c r="A34" s="62"/>
      <c r="B34" s="62"/>
      <c r="C34" s="62"/>
      <c r="D34" s="440"/>
      <c r="E34" s="62"/>
      <c r="F34" s="440"/>
      <c r="G34" s="62"/>
      <c r="H34" s="440"/>
      <c r="I34" s="62"/>
      <c r="J34" s="440"/>
      <c r="K34" s="62"/>
      <c r="L34" s="440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>
      <c r="A35" s="62"/>
      <c r="B35" s="62"/>
      <c r="C35" s="476">
        <v>1.0</v>
      </c>
      <c r="D35" s="476">
        <v>2.0</v>
      </c>
      <c r="E35" s="476">
        <v>3.0</v>
      </c>
      <c r="F35" s="476">
        <v>4.0</v>
      </c>
      <c r="G35" s="476">
        <v>5.0</v>
      </c>
      <c r="H35" s="440"/>
      <c r="I35" s="62"/>
      <c r="J35" s="440"/>
      <c r="K35" s="62"/>
      <c r="L35" s="440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>
      <c r="A36" s="62"/>
      <c r="B36" s="477" t="s">
        <v>1</v>
      </c>
      <c r="C36" s="478">
        <f>sum($D$4:$D$6,$D$14:$D$16,$D$24)</f>
        <v>0.2470224967</v>
      </c>
      <c r="D36" s="99" t="str">
        <f>sum(F4:F6,F14:F16,F24)</f>
        <v>#REF!</v>
      </c>
      <c r="E36" s="99" t="str">
        <f>sum(H4:H6,H14:H16,H24)</f>
        <v>#REF!</v>
      </c>
      <c r="F36" s="99" t="str">
        <f>sum(J4:J6,J14:J16,J24)</f>
        <v>#REF!</v>
      </c>
      <c r="G36" s="99" t="str">
        <f>sum(L4:L6,L14:L16,L24)</f>
        <v>#REF!</v>
      </c>
      <c r="H36" s="479"/>
      <c r="I36" s="480"/>
      <c r="J36" s="480"/>
      <c r="K36" s="480"/>
      <c r="L36" s="480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>
      <c r="A37" s="62"/>
      <c r="B37" s="481" t="s">
        <v>2</v>
      </c>
      <c r="C37" s="472">
        <f>sum($D$7,$D$17,$D$25)</f>
        <v>0.2523158359</v>
      </c>
      <c r="D37" s="105" t="str">
        <f>sum(F7,F17,F25)</f>
        <v>#REF!</v>
      </c>
      <c r="E37" s="105" t="str">
        <f>sum(H7,H17,H25)</f>
        <v>#REF!</v>
      </c>
      <c r="F37" s="105" t="str">
        <f>sum(J7,J17,J25)</f>
        <v>#REF!</v>
      </c>
      <c r="G37" s="105" t="str">
        <f>sum(L7,L17,L25)</f>
        <v>#REF!</v>
      </c>
      <c r="H37" s="479"/>
      <c r="I37" s="480"/>
      <c r="J37" s="480"/>
      <c r="K37" s="480"/>
      <c r="L37" s="480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>
      <c r="A38" s="62"/>
      <c r="B38" s="481" t="s">
        <v>322</v>
      </c>
      <c r="C38" s="472">
        <f>sum($D$8:$D$12,$D$18:$D$22,$D$26)</f>
        <v>0.2668725187</v>
      </c>
      <c r="D38" s="105" t="str">
        <f>sum(F8:F12,F18:F22,F26)</f>
        <v>#REF!</v>
      </c>
      <c r="E38" s="105" t="str">
        <f>sum(H8:H12,H18:H22,H26)</f>
        <v>#REF!</v>
      </c>
      <c r="F38" s="105" t="str">
        <f>sum(J8:J12,J18:J22,J26)</f>
        <v>#REF!</v>
      </c>
      <c r="G38" s="105" t="str">
        <f>sum(L8:L12,L18:L22,L26)</f>
        <v>#REF!</v>
      </c>
      <c r="H38" s="479"/>
      <c r="I38" s="480"/>
      <c r="J38" s="480"/>
      <c r="K38" s="480"/>
      <c r="L38" s="480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>
      <c r="A39" s="62"/>
      <c r="B39" s="482" t="s">
        <v>323</v>
      </c>
      <c r="C39" s="474">
        <f>$D$13+$D$23+$D$27</f>
        <v>0.2337891487</v>
      </c>
      <c r="D39" s="97" t="str">
        <f>F13+F23+F27</f>
        <v>#REF!</v>
      </c>
      <c r="E39" s="97" t="str">
        <f>H13+H23+H27</f>
        <v>#REF!</v>
      </c>
      <c r="F39" s="97" t="str">
        <f>J13+J23+J27</f>
        <v>#REF!</v>
      </c>
      <c r="G39" s="97" t="str">
        <f>L13+L23+L27</f>
        <v>#REF!</v>
      </c>
      <c r="H39" s="479"/>
      <c r="I39" s="480"/>
      <c r="J39" s="480"/>
      <c r="K39" s="480"/>
      <c r="L39" s="480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>
      <c r="A40" s="62"/>
      <c r="B40" s="483" t="s">
        <v>51</v>
      </c>
      <c r="C40" s="484">
        <f t="shared" ref="C40:G40" si="9">sum(C36:C39)</f>
        <v>1</v>
      </c>
      <c r="D40" s="103" t="str">
        <f t="shared" si="9"/>
        <v>#REF!</v>
      </c>
      <c r="E40" s="103" t="str">
        <f t="shared" si="9"/>
        <v>#REF!</v>
      </c>
      <c r="F40" s="103" t="str">
        <f t="shared" si="9"/>
        <v>#REF!</v>
      </c>
      <c r="G40" s="103" t="str">
        <f t="shared" si="9"/>
        <v>#REF!</v>
      </c>
      <c r="H40" s="480"/>
      <c r="I40" s="480"/>
      <c r="J40" s="480"/>
      <c r="K40" s="480"/>
      <c r="L40" s="480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>
      <c r="A41" s="62"/>
      <c r="B41" s="485" t="s">
        <v>486</v>
      </c>
      <c r="C41" s="484">
        <f t="shared" ref="C41:G41" si="10">average(C36:C39)</f>
        <v>0.25</v>
      </c>
      <c r="D41" s="484" t="str">
        <f t="shared" si="10"/>
        <v>#REF!</v>
      </c>
      <c r="E41" s="484" t="str">
        <f t="shared" si="10"/>
        <v>#REF!</v>
      </c>
      <c r="F41" s="484" t="str">
        <f t="shared" si="10"/>
        <v>#REF!</v>
      </c>
      <c r="G41" s="484" t="str">
        <f t="shared" si="10"/>
        <v>#REF!</v>
      </c>
      <c r="H41" s="98"/>
      <c r="J41" s="98"/>
      <c r="L41" s="98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>
      <c r="A42" s="62"/>
      <c r="B42" s="62"/>
      <c r="C42" s="98"/>
      <c r="D42" s="98"/>
      <c r="F42" s="98"/>
      <c r="H42" s="98"/>
      <c r="J42" s="98"/>
      <c r="L42" s="98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>
      <c r="A43" s="62"/>
      <c r="B43" s="62"/>
      <c r="C43" s="476">
        <v>1.0</v>
      </c>
      <c r="D43" s="476">
        <v>2.0</v>
      </c>
      <c r="E43" s="476">
        <v>3.0</v>
      </c>
      <c r="F43" s="476">
        <v>4.0</v>
      </c>
      <c r="G43" s="476">
        <v>5.0</v>
      </c>
      <c r="H43" s="98"/>
      <c r="J43" s="98"/>
      <c r="L43" s="98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>
      <c r="A44" s="62"/>
      <c r="B44" s="477" t="s">
        <v>1</v>
      </c>
      <c r="C44" s="99">
        <f t="shared" ref="C44:G44" si="11">VALUE(SUBSTITUTE(C36, "%", ""))</f>
        <v>24.7</v>
      </c>
      <c r="D44" s="99" t="str">
        <f t="shared" si="11"/>
        <v>#REF!</v>
      </c>
      <c r="E44" s="99" t="str">
        <f t="shared" si="11"/>
        <v>#REF!</v>
      </c>
      <c r="F44" s="99" t="str">
        <f t="shared" si="11"/>
        <v>#REF!</v>
      </c>
      <c r="G44" s="99" t="str">
        <f t="shared" si="11"/>
        <v>#REF!</v>
      </c>
      <c r="H44" s="98"/>
      <c r="J44" s="98"/>
      <c r="L44" s="98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62"/>
      <c r="B45" s="481" t="s">
        <v>2</v>
      </c>
      <c r="C45" s="105">
        <f t="shared" ref="C45:G45" si="12">VALUE(SUBSTITUTE(C37, "%", ""))</f>
        <v>25.2</v>
      </c>
      <c r="D45" s="105" t="str">
        <f t="shared" si="12"/>
        <v>#REF!</v>
      </c>
      <c r="E45" s="105" t="str">
        <f t="shared" si="12"/>
        <v>#REF!</v>
      </c>
      <c r="F45" s="105" t="str">
        <f t="shared" si="12"/>
        <v>#REF!</v>
      </c>
      <c r="G45" s="105" t="str">
        <f t="shared" si="12"/>
        <v>#REF!</v>
      </c>
      <c r="H45" s="98"/>
      <c r="J45" s="98"/>
      <c r="L45" s="98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>
      <c r="A46" s="62"/>
      <c r="B46" s="481" t="s">
        <v>322</v>
      </c>
      <c r="C46" s="105">
        <f t="shared" ref="C46:G46" si="13">VALUE(SUBSTITUTE(C38, "%", ""))</f>
        <v>26.7</v>
      </c>
      <c r="D46" s="105" t="str">
        <f t="shared" si="13"/>
        <v>#REF!</v>
      </c>
      <c r="E46" s="105" t="str">
        <f t="shared" si="13"/>
        <v>#REF!</v>
      </c>
      <c r="F46" s="105" t="str">
        <f t="shared" si="13"/>
        <v>#REF!</v>
      </c>
      <c r="G46" s="105" t="str">
        <f t="shared" si="13"/>
        <v>#REF!</v>
      </c>
      <c r="H46" s="440"/>
      <c r="J46" s="440"/>
      <c r="K46" s="62"/>
      <c r="L46" s="440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>
      <c r="A47" s="62"/>
      <c r="B47" s="482" t="s">
        <v>323</v>
      </c>
      <c r="C47" s="97">
        <f t="shared" ref="C47:G47" si="14">VALUE(SUBSTITUTE(C39, "%", ""))</f>
        <v>23.4</v>
      </c>
      <c r="D47" s="97" t="str">
        <f t="shared" si="14"/>
        <v>#REF!</v>
      </c>
      <c r="E47" s="97" t="str">
        <f t="shared" si="14"/>
        <v>#REF!</v>
      </c>
      <c r="F47" s="97" t="str">
        <f t="shared" si="14"/>
        <v>#REF!</v>
      </c>
      <c r="G47" s="97" t="str">
        <f t="shared" si="14"/>
        <v>#REF!</v>
      </c>
      <c r="H47" s="440"/>
      <c r="I47" s="62"/>
      <c r="J47" s="440"/>
      <c r="K47" s="62"/>
      <c r="L47" s="440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62"/>
      <c r="B48" s="62"/>
      <c r="C48" s="103">
        <f t="shared" ref="C48:G48" si="15">sum(C44:C47)</f>
        <v>100</v>
      </c>
      <c r="D48" s="103" t="str">
        <f t="shared" si="15"/>
        <v>#REF!</v>
      </c>
      <c r="E48" s="103" t="str">
        <f t="shared" si="15"/>
        <v>#REF!</v>
      </c>
      <c r="F48" s="103" t="str">
        <f t="shared" si="15"/>
        <v>#REF!</v>
      </c>
      <c r="G48" s="103" t="str">
        <f t="shared" si="15"/>
        <v>#REF!</v>
      </c>
      <c r="H48" s="440"/>
      <c r="I48" s="62"/>
      <c r="J48" s="440"/>
      <c r="K48" s="62"/>
      <c r="L48" s="440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>
      <c r="A49" s="62"/>
      <c r="B49" s="62"/>
      <c r="C49" s="62"/>
      <c r="D49" s="440"/>
      <c r="E49" s="62"/>
      <c r="F49" s="440"/>
      <c r="G49" s="62"/>
      <c r="H49" s="440"/>
      <c r="I49" s="62"/>
      <c r="J49" s="440"/>
      <c r="K49" s="62"/>
      <c r="L49" s="440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>
      <c r="A50" s="62"/>
      <c r="B50" s="62"/>
      <c r="C50" s="62"/>
      <c r="D50" s="440"/>
      <c r="E50" s="62"/>
      <c r="F50" s="440"/>
      <c r="G50" s="62"/>
      <c r="H50" s="440"/>
      <c r="I50" s="62"/>
      <c r="J50" s="440"/>
      <c r="K50" s="62"/>
      <c r="L50" s="440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62"/>
      <c r="B51" s="62"/>
      <c r="C51" s="62"/>
      <c r="D51" s="440"/>
      <c r="E51" s="62"/>
      <c r="F51" s="440"/>
      <c r="G51" s="62"/>
      <c r="H51" s="440"/>
      <c r="I51" s="62"/>
      <c r="J51" s="440"/>
      <c r="K51" s="62"/>
      <c r="L51" s="440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>
      <c r="A52" s="62"/>
      <c r="B52" s="62"/>
      <c r="C52" s="62"/>
      <c r="D52" s="440"/>
      <c r="E52" s="62"/>
      <c r="F52" s="440"/>
      <c r="G52" s="62"/>
      <c r="H52" s="440"/>
      <c r="I52" s="62"/>
      <c r="J52" s="440"/>
      <c r="K52" s="62"/>
      <c r="L52" s="440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>
      <c r="A53" s="62"/>
      <c r="B53" s="62"/>
      <c r="C53" s="62"/>
      <c r="D53" s="440"/>
      <c r="E53" s="62"/>
      <c r="F53" s="440"/>
      <c r="G53" s="62"/>
      <c r="H53" s="440"/>
      <c r="I53" s="62"/>
      <c r="J53" s="440"/>
      <c r="K53" s="62"/>
      <c r="L53" s="440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62"/>
      <c r="B54" s="62"/>
      <c r="C54" s="62"/>
      <c r="D54" s="440"/>
      <c r="E54" s="62"/>
      <c r="F54" s="440"/>
      <c r="G54" s="62"/>
      <c r="H54" s="440"/>
      <c r="I54" s="62"/>
      <c r="J54" s="440"/>
      <c r="K54" s="62"/>
      <c r="L54" s="440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>
      <c r="A55" s="62"/>
      <c r="B55" s="62"/>
      <c r="C55" s="62"/>
      <c r="D55" s="440"/>
      <c r="E55" s="62"/>
      <c r="F55" s="440"/>
      <c r="G55" s="62"/>
      <c r="H55" s="440"/>
      <c r="I55" s="62"/>
      <c r="J55" s="440"/>
      <c r="K55" s="62"/>
      <c r="L55" s="440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>
      <c r="A56" s="62"/>
      <c r="B56" s="62"/>
      <c r="C56" s="62"/>
      <c r="D56" s="440"/>
      <c r="E56" s="62"/>
      <c r="F56" s="440"/>
      <c r="G56" s="62"/>
      <c r="H56" s="440"/>
      <c r="I56" s="62"/>
      <c r="J56" s="440"/>
      <c r="K56" s="62"/>
      <c r="L56" s="440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62"/>
      <c r="B57" s="62"/>
      <c r="C57" s="62"/>
      <c r="D57" s="440"/>
      <c r="E57" s="62"/>
      <c r="F57" s="440"/>
      <c r="G57" s="62"/>
      <c r="H57" s="440"/>
      <c r="I57" s="62"/>
      <c r="J57" s="440"/>
      <c r="K57" s="62"/>
      <c r="L57" s="440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>
      <c r="A58" s="62"/>
      <c r="B58" s="62"/>
      <c r="C58" s="62"/>
      <c r="D58" s="440"/>
      <c r="E58" s="62"/>
      <c r="F58" s="440"/>
      <c r="G58" s="62"/>
      <c r="H58" s="440"/>
      <c r="I58" s="62"/>
      <c r="J58" s="440"/>
      <c r="K58" s="62"/>
      <c r="L58" s="440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>
      <c r="A59" s="62"/>
      <c r="B59" s="62"/>
      <c r="C59" s="62"/>
      <c r="D59" s="440"/>
      <c r="E59" s="62"/>
      <c r="F59" s="440"/>
      <c r="G59" s="62"/>
      <c r="H59" s="440"/>
      <c r="I59" s="62"/>
      <c r="J59" s="440"/>
      <c r="K59" s="62"/>
      <c r="L59" s="440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62"/>
      <c r="B60" s="62"/>
      <c r="C60" s="62"/>
      <c r="D60" s="440"/>
      <c r="E60" s="62"/>
      <c r="F60" s="440"/>
      <c r="G60" s="62"/>
      <c r="H60" s="440"/>
      <c r="I60" s="62"/>
      <c r="J60" s="440"/>
      <c r="K60" s="62"/>
      <c r="L60" s="440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>
      <c r="A61" s="62"/>
      <c r="B61" s="62"/>
      <c r="C61" s="62"/>
      <c r="D61" s="440"/>
      <c r="E61" s="62"/>
      <c r="F61" s="440"/>
      <c r="G61" s="62"/>
      <c r="H61" s="440"/>
      <c r="I61" s="62"/>
      <c r="J61" s="440"/>
      <c r="K61" s="62"/>
      <c r="L61" s="440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>
      <c r="A62" s="62"/>
      <c r="B62" s="62"/>
      <c r="C62" s="62"/>
      <c r="D62" s="440"/>
      <c r="E62" s="62"/>
      <c r="F62" s="440"/>
      <c r="G62" s="62"/>
      <c r="H62" s="440"/>
      <c r="I62" s="62"/>
      <c r="J62" s="440"/>
      <c r="K62" s="62"/>
      <c r="L62" s="440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>
      <c r="A63" s="62"/>
      <c r="B63" s="62"/>
      <c r="C63" s="62"/>
      <c r="D63" s="440"/>
      <c r="E63" s="62"/>
      <c r="F63" s="440"/>
      <c r="G63" s="62"/>
      <c r="H63" s="440"/>
      <c r="I63" s="62"/>
      <c r="J63" s="440"/>
      <c r="K63" s="62"/>
      <c r="L63" s="440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>
      <c r="A64" s="62"/>
      <c r="B64" s="62"/>
      <c r="C64" s="62"/>
      <c r="D64" s="440"/>
      <c r="E64" s="62"/>
      <c r="F64" s="440"/>
      <c r="G64" s="62"/>
      <c r="H64" s="440"/>
      <c r="I64" s="62"/>
      <c r="J64" s="440"/>
      <c r="K64" s="62"/>
      <c r="L64" s="440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>
      <c r="A65" s="62"/>
      <c r="B65" s="62"/>
      <c r="C65" s="62"/>
      <c r="D65" s="440"/>
      <c r="E65" s="62"/>
      <c r="F65" s="440"/>
      <c r="G65" s="62"/>
      <c r="H65" s="440"/>
      <c r="I65" s="62"/>
      <c r="J65" s="440"/>
      <c r="K65" s="62"/>
      <c r="L65" s="440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>
      <c r="A66" s="62"/>
      <c r="B66" s="62"/>
      <c r="C66" s="62"/>
      <c r="D66" s="440"/>
      <c r="E66" s="62"/>
      <c r="F66" s="440"/>
      <c r="G66" s="62"/>
      <c r="H66" s="440"/>
      <c r="I66" s="62"/>
      <c r="J66" s="440"/>
      <c r="K66" s="62"/>
      <c r="L66" s="440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>
      <c r="A67" s="62"/>
      <c r="B67" s="62"/>
      <c r="C67" s="62"/>
      <c r="D67" s="440"/>
      <c r="E67" s="62"/>
      <c r="F67" s="440"/>
      <c r="G67" s="62"/>
      <c r="H67" s="440"/>
      <c r="I67" s="62"/>
      <c r="J67" s="440"/>
      <c r="K67" s="62"/>
      <c r="L67" s="440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>
      <c r="A68" s="62"/>
      <c r="B68" s="62"/>
      <c r="C68" s="62"/>
      <c r="D68" s="440"/>
      <c r="E68" s="62"/>
      <c r="F68" s="440"/>
      <c r="G68" s="62"/>
      <c r="H68" s="440"/>
      <c r="I68" s="62"/>
      <c r="J68" s="440"/>
      <c r="K68" s="62"/>
      <c r="L68" s="440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>
      <c r="A69" s="62"/>
      <c r="B69" s="62"/>
      <c r="C69" s="62"/>
      <c r="D69" s="440"/>
      <c r="E69" s="62"/>
      <c r="F69" s="440"/>
      <c r="G69" s="62"/>
      <c r="H69" s="440"/>
      <c r="I69" s="62"/>
      <c r="J69" s="440"/>
      <c r="K69" s="62"/>
      <c r="L69" s="440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>
      <c r="A70" s="62"/>
      <c r="B70" s="62"/>
      <c r="C70" s="62"/>
      <c r="D70" s="440"/>
      <c r="E70" s="62"/>
      <c r="F70" s="440"/>
      <c r="G70" s="62"/>
      <c r="H70" s="440"/>
      <c r="I70" s="62"/>
      <c r="J70" s="440"/>
      <c r="K70" s="62"/>
      <c r="L70" s="440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>
      <c r="A71" s="62"/>
      <c r="B71" s="62"/>
      <c r="C71" s="62"/>
      <c r="D71" s="440"/>
      <c r="E71" s="62"/>
      <c r="F71" s="440"/>
      <c r="G71" s="62"/>
      <c r="H71" s="440"/>
      <c r="I71" s="62"/>
      <c r="J71" s="440"/>
      <c r="K71" s="62"/>
      <c r="L71" s="440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>
      <c r="A72" s="62"/>
      <c r="B72" s="62"/>
      <c r="C72" s="62"/>
      <c r="D72" s="440"/>
      <c r="E72" s="62"/>
      <c r="F72" s="440"/>
      <c r="G72" s="62"/>
      <c r="H72" s="440"/>
      <c r="I72" s="62"/>
      <c r="J72" s="440"/>
      <c r="K72" s="62"/>
      <c r="L72" s="440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>
      <c r="A73" s="62"/>
      <c r="B73" s="62"/>
      <c r="C73" s="62"/>
      <c r="D73" s="440"/>
      <c r="E73" s="62"/>
      <c r="F73" s="440"/>
      <c r="G73" s="62"/>
      <c r="H73" s="440"/>
      <c r="I73" s="62"/>
      <c r="J73" s="440"/>
      <c r="K73" s="62"/>
      <c r="L73" s="440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>
      <c r="A74" s="62"/>
      <c r="B74" s="62"/>
      <c r="C74" s="62"/>
      <c r="D74" s="440"/>
      <c r="E74" s="62"/>
      <c r="F74" s="440"/>
      <c r="G74" s="62"/>
      <c r="H74" s="440"/>
      <c r="I74" s="62"/>
      <c r="J74" s="440"/>
      <c r="K74" s="62"/>
      <c r="L74" s="440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>
      <c r="A75" s="62"/>
      <c r="B75" s="62"/>
      <c r="C75" s="62"/>
      <c r="D75" s="440"/>
      <c r="E75" s="62"/>
      <c r="F75" s="440"/>
      <c r="G75" s="62"/>
      <c r="H75" s="440"/>
      <c r="I75" s="62"/>
      <c r="J75" s="440"/>
      <c r="K75" s="62"/>
      <c r="L75" s="440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>
      <c r="A76" s="62"/>
      <c r="B76" s="62"/>
      <c r="C76" s="62"/>
      <c r="D76" s="440"/>
      <c r="E76" s="62"/>
      <c r="F76" s="440"/>
      <c r="G76" s="62"/>
      <c r="H76" s="440"/>
      <c r="I76" s="62"/>
      <c r="J76" s="440"/>
      <c r="K76" s="62"/>
      <c r="L76" s="440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>
      <c r="A77" s="62"/>
      <c r="B77" s="62"/>
      <c r="C77" s="62"/>
      <c r="D77" s="440"/>
      <c r="E77" s="62"/>
      <c r="F77" s="440"/>
      <c r="G77" s="62"/>
      <c r="H77" s="440"/>
      <c r="I77" s="62"/>
      <c r="J77" s="440"/>
      <c r="K77" s="62"/>
      <c r="L77" s="440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>
      <c r="A78" s="62"/>
      <c r="B78" s="62"/>
      <c r="C78" s="62"/>
      <c r="D78" s="440"/>
      <c r="E78" s="62"/>
      <c r="F78" s="440"/>
      <c r="G78" s="62"/>
      <c r="H78" s="440"/>
      <c r="I78" s="62"/>
      <c r="J78" s="440"/>
      <c r="K78" s="62"/>
      <c r="L78" s="440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>
      <c r="A79" s="62"/>
      <c r="B79" s="62"/>
      <c r="C79" s="62"/>
      <c r="D79" s="440"/>
      <c r="E79" s="62"/>
      <c r="F79" s="440"/>
      <c r="G79" s="62"/>
      <c r="H79" s="440"/>
      <c r="I79" s="62"/>
      <c r="J79" s="440"/>
      <c r="K79" s="62"/>
      <c r="L79" s="440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>
      <c r="A80" s="62"/>
      <c r="B80" s="62"/>
      <c r="C80" s="62"/>
      <c r="D80" s="440"/>
      <c r="E80" s="62"/>
      <c r="F80" s="440"/>
      <c r="G80" s="62"/>
      <c r="H80" s="440"/>
      <c r="I80" s="62"/>
      <c r="J80" s="440"/>
      <c r="K80" s="62"/>
      <c r="L80" s="440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>
      <c r="A81" s="62"/>
      <c r="B81" s="62"/>
      <c r="C81" s="62"/>
      <c r="D81" s="440"/>
      <c r="E81" s="62"/>
      <c r="F81" s="440"/>
      <c r="G81" s="62"/>
      <c r="H81" s="440"/>
      <c r="I81" s="62"/>
      <c r="J81" s="440"/>
      <c r="K81" s="62"/>
      <c r="L81" s="440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>
      <c r="A82" s="62"/>
      <c r="B82" s="62"/>
      <c r="C82" s="62"/>
      <c r="D82" s="440"/>
      <c r="E82" s="62"/>
      <c r="F82" s="440"/>
      <c r="G82" s="62"/>
      <c r="H82" s="440"/>
      <c r="I82" s="62"/>
      <c r="J82" s="440"/>
      <c r="K82" s="62"/>
      <c r="L82" s="440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>
      <c r="A83" s="62"/>
      <c r="B83" s="62"/>
      <c r="C83" s="62"/>
      <c r="D83" s="440"/>
      <c r="E83" s="62"/>
      <c r="F83" s="440"/>
      <c r="G83" s="62"/>
      <c r="H83" s="440"/>
      <c r="I83" s="62"/>
      <c r="J83" s="440"/>
      <c r="K83" s="62"/>
      <c r="L83" s="440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>
      <c r="A84" s="62"/>
      <c r="B84" s="62"/>
      <c r="C84" s="62"/>
      <c r="D84" s="440"/>
      <c r="E84" s="62"/>
      <c r="F84" s="440"/>
      <c r="G84" s="62"/>
      <c r="H84" s="440"/>
      <c r="I84" s="62"/>
      <c r="J84" s="440"/>
      <c r="K84" s="62"/>
      <c r="L84" s="440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>
      <c r="A85" s="62"/>
      <c r="B85" s="62"/>
      <c r="C85" s="62"/>
      <c r="D85" s="440"/>
      <c r="E85" s="62"/>
      <c r="F85" s="440"/>
      <c r="G85" s="62"/>
      <c r="H85" s="440"/>
      <c r="I85" s="62"/>
      <c r="J85" s="440"/>
      <c r="K85" s="62"/>
      <c r="L85" s="440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>
      <c r="A86" s="62"/>
      <c r="B86" s="62"/>
      <c r="C86" s="62"/>
      <c r="D86" s="440"/>
      <c r="E86" s="62"/>
      <c r="F86" s="440"/>
      <c r="G86" s="62"/>
      <c r="H86" s="440"/>
      <c r="I86" s="62"/>
      <c r="J86" s="440"/>
      <c r="K86" s="62"/>
      <c r="L86" s="440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>
      <c r="A87" s="62"/>
      <c r="B87" s="62"/>
      <c r="C87" s="62"/>
      <c r="D87" s="440"/>
      <c r="E87" s="62"/>
      <c r="F87" s="440"/>
      <c r="G87" s="62"/>
      <c r="H87" s="440"/>
      <c r="I87" s="62"/>
      <c r="J87" s="440"/>
      <c r="K87" s="62"/>
      <c r="L87" s="440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>
      <c r="A88" s="62"/>
      <c r="B88" s="62"/>
      <c r="C88" s="62"/>
      <c r="D88" s="440"/>
      <c r="E88" s="62"/>
      <c r="F88" s="440"/>
      <c r="G88" s="62"/>
      <c r="H88" s="440"/>
      <c r="I88" s="62"/>
      <c r="J88" s="440"/>
      <c r="K88" s="62"/>
      <c r="L88" s="440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>
      <c r="A89" s="62"/>
      <c r="B89" s="62"/>
      <c r="C89" s="62"/>
      <c r="D89" s="440"/>
      <c r="E89" s="62"/>
      <c r="F89" s="440"/>
      <c r="G89" s="62"/>
      <c r="H89" s="440"/>
      <c r="I89" s="62"/>
      <c r="J89" s="440"/>
      <c r="K89" s="62"/>
      <c r="L89" s="440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>
      <c r="A90" s="62"/>
      <c r="B90" s="62"/>
      <c r="C90" s="62"/>
      <c r="D90" s="440"/>
      <c r="E90" s="62"/>
      <c r="F90" s="440"/>
      <c r="G90" s="62"/>
      <c r="H90" s="440"/>
      <c r="I90" s="62"/>
      <c r="J90" s="440"/>
      <c r="K90" s="62"/>
      <c r="L90" s="440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>
      <c r="A91" s="62"/>
      <c r="B91" s="62"/>
      <c r="C91" s="62"/>
      <c r="D91" s="440"/>
      <c r="E91" s="62"/>
      <c r="F91" s="440"/>
      <c r="G91" s="62"/>
      <c r="H91" s="440"/>
      <c r="I91" s="62"/>
      <c r="J91" s="440"/>
      <c r="K91" s="62"/>
      <c r="L91" s="440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>
      <c r="A92" s="62"/>
      <c r="B92" s="62"/>
      <c r="C92" s="62"/>
      <c r="D92" s="440"/>
      <c r="E92" s="62"/>
      <c r="F92" s="440"/>
      <c r="G92" s="62"/>
      <c r="H92" s="440"/>
      <c r="I92" s="62"/>
      <c r="J92" s="440"/>
      <c r="K92" s="62"/>
      <c r="L92" s="440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>
      <c r="A93" s="62"/>
      <c r="B93" s="62"/>
      <c r="C93" s="62"/>
      <c r="D93" s="440"/>
      <c r="E93" s="62"/>
      <c r="F93" s="440"/>
      <c r="G93" s="62"/>
      <c r="H93" s="440"/>
      <c r="I93" s="62"/>
      <c r="J93" s="440"/>
      <c r="K93" s="62"/>
      <c r="L93" s="440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>
      <c r="A94" s="62"/>
      <c r="B94" s="62"/>
      <c r="C94" s="62"/>
      <c r="D94" s="440"/>
      <c r="E94" s="62"/>
      <c r="F94" s="440"/>
      <c r="G94" s="62"/>
      <c r="H94" s="440"/>
      <c r="I94" s="62"/>
      <c r="J94" s="440"/>
      <c r="K94" s="62"/>
      <c r="L94" s="440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>
      <c r="A95" s="62"/>
      <c r="B95" s="62"/>
      <c r="C95" s="62"/>
      <c r="D95" s="440"/>
      <c r="E95" s="62"/>
      <c r="F95" s="440"/>
      <c r="G95" s="62"/>
      <c r="H95" s="440"/>
      <c r="I95" s="62"/>
      <c r="J95" s="440"/>
      <c r="K95" s="62"/>
      <c r="L95" s="440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>
      <c r="A96" s="62"/>
      <c r="B96" s="62"/>
      <c r="C96" s="62"/>
      <c r="D96" s="440"/>
      <c r="E96" s="62"/>
      <c r="F96" s="440"/>
      <c r="G96" s="62"/>
      <c r="H96" s="440"/>
      <c r="I96" s="62"/>
      <c r="J96" s="440"/>
      <c r="K96" s="62"/>
      <c r="L96" s="440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>
      <c r="A97" s="62"/>
      <c r="B97" s="62"/>
      <c r="C97" s="62"/>
      <c r="D97" s="440"/>
      <c r="E97" s="62"/>
      <c r="F97" s="440"/>
      <c r="G97" s="62"/>
      <c r="H97" s="440"/>
      <c r="I97" s="62"/>
      <c r="J97" s="440"/>
      <c r="K97" s="62"/>
      <c r="L97" s="440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>
      <c r="A98" s="62"/>
      <c r="B98" s="62"/>
      <c r="C98" s="62"/>
      <c r="D98" s="440"/>
      <c r="E98" s="62"/>
      <c r="F98" s="440"/>
      <c r="G98" s="62"/>
      <c r="H98" s="440"/>
      <c r="I98" s="62"/>
      <c r="J98" s="440"/>
      <c r="K98" s="62"/>
      <c r="L98" s="440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>
      <c r="A99" s="62"/>
      <c r="B99" s="62"/>
      <c r="C99" s="62"/>
      <c r="D99" s="440"/>
      <c r="E99" s="62"/>
      <c r="F99" s="440"/>
      <c r="G99" s="62"/>
      <c r="H99" s="440"/>
      <c r="I99" s="62"/>
      <c r="J99" s="440"/>
      <c r="K99" s="62"/>
      <c r="L99" s="440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>
      <c r="A100" s="62"/>
      <c r="B100" s="62"/>
      <c r="C100" s="62"/>
      <c r="D100" s="440"/>
      <c r="E100" s="62"/>
      <c r="F100" s="440"/>
      <c r="G100" s="62"/>
      <c r="H100" s="440"/>
      <c r="I100" s="62"/>
      <c r="J100" s="440"/>
      <c r="K100" s="62"/>
      <c r="L100" s="440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>
      <c r="A101" s="62"/>
      <c r="B101" s="62"/>
      <c r="C101" s="62"/>
      <c r="D101" s="440"/>
      <c r="E101" s="62"/>
      <c r="F101" s="440"/>
      <c r="G101" s="62"/>
      <c r="H101" s="440"/>
      <c r="I101" s="62"/>
      <c r="J101" s="440"/>
      <c r="K101" s="62"/>
      <c r="L101" s="440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>
      <c r="A102" s="62"/>
      <c r="B102" s="62"/>
      <c r="C102" s="62"/>
      <c r="D102" s="440"/>
      <c r="E102" s="62"/>
      <c r="F102" s="440"/>
      <c r="G102" s="62"/>
      <c r="H102" s="440"/>
      <c r="I102" s="62"/>
      <c r="J102" s="440"/>
      <c r="K102" s="62"/>
      <c r="L102" s="440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>
      <c r="A103" s="62"/>
      <c r="B103" s="62"/>
      <c r="C103" s="62"/>
      <c r="D103" s="440"/>
      <c r="E103" s="62"/>
      <c r="F103" s="440"/>
      <c r="G103" s="62"/>
      <c r="H103" s="440"/>
      <c r="I103" s="62"/>
      <c r="J103" s="440"/>
      <c r="K103" s="62"/>
      <c r="L103" s="440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>
      <c r="A104" s="62"/>
      <c r="B104" s="62"/>
      <c r="C104" s="62"/>
      <c r="D104" s="440"/>
      <c r="E104" s="62"/>
      <c r="F104" s="440"/>
      <c r="G104" s="62"/>
      <c r="H104" s="440"/>
      <c r="I104" s="62"/>
      <c r="J104" s="440"/>
      <c r="K104" s="62"/>
      <c r="L104" s="440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>
      <c r="A105" s="62"/>
      <c r="B105" s="62"/>
      <c r="C105" s="62"/>
      <c r="D105" s="440"/>
      <c r="E105" s="62"/>
      <c r="F105" s="440"/>
      <c r="G105" s="62"/>
      <c r="H105" s="440"/>
      <c r="I105" s="62"/>
      <c r="J105" s="440"/>
      <c r="K105" s="62"/>
      <c r="L105" s="440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>
      <c r="A106" s="62"/>
      <c r="B106" s="62"/>
      <c r="C106" s="62"/>
      <c r="D106" s="440"/>
      <c r="E106" s="62"/>
      <c r="F106" s="440"/>
      <c r="G106" s="62"/>
      <c r="H106" s="440"/>
      <c r="I106" s="62"/>
      <c r="J106" s="440"/>
      <c r="K106" s="62"/>
      <c r="L106" s="440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>
      <c r="A107" s="62"/>
      <c r="B107" s="62"/>
      <c r="C107" s="62"/>
      <c r="D107" s="440"/>
      <c r="E107" s="62"/>
      <c r="F107" s="440"/>
      <c r="G107" s="62"/>
      <c r="H107" s="440"/>
      <c r="I107" s="62"/>
      <c r="J107" s="440"/>
      <c r="K107" s="62"/>
      <c r="L107" s="440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>
      <c r="A108" s="62"/>
      <c r="B108" s="62"/>
      <c r="C108" s="62"/>
      <c r="D108" s="440"/>
      <c r="E108" s="62"/>
      <c r="F108" s="440"/>
      <c r="G108" s="62"/>
      <c r="H108" s="440"/>
      <c r="I108" s="62"/>
      <c r="J108" s="440"/>
      <c r="K108" s="62"/>
      <c r="L108" s="440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>
      <c r="A109" s="62"/>
      <c r="B109" s="62"/>
      <c r="C109" s="62"/>
      <c r="D109" s="440"/>
      <c r="E109" s="62"/>
      <c r="F109" s="440"/>
      <c r="G109" s="62"/>
      <c r="H109" s="440"/>
      <c r="I109" s="62"/>
      <c r="J109" s="440"/>
      <c r="K109" s="62"/>
      <c r="L109" s="440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>
      <c r="A110" s="62"/>
      <c r="B110" s="62"/>
      <c r="C110" s="62"/>
      <c r="D110" s="440"/>
      <c r="E110" s="62"/>
      <c r="F110" s="440"/>
      <c r="G110" s="62"/>
      <c r="H110" s="440"/>
      <c r="I110" s="62"/>
      <c r="J110" s="440"/>
      <c r="K110" s="62"/>
      <c r="L110" s="440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>
      <c r="A111" s="62"/>
      <c r="B111" s="62"/>
      <c r="C111" s="62"/>
      <c r="D111" s="440"/>
      <c r="E111" s="62"/>
      <c r="F111" s="440"/>
      <c r="G111" s="62"/>
      <c r="H111" s="440"/>
      <c r="I111" s="62"/>
      <c r="J111" s="440"/>
      <c r="K111" s="62"/>
      <c r="L111" s="440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>
      <c r="A112" s="62"/>
      <c r="B112" s="62"/>
      <c r="C112" s="62"/>
      <c r="D112" s="440"/>
      <c r="E112" s="62"/>
      <c r="F112" s="440"/>
      <c r="G112" s="62"/>
      <c r="H112" s="440"/>
      <c r="I112" s="62"/>
      <c r="J112" s="440"/>
      <c r="K112" s="62"/>
      <c r="L112" s="440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>
      <c r="A113" s="62"/>
      <c r="B113" s="62"/>
      <c r="C113" s="62"/>
      <c r="D113" s="440"/>
      <c r="E113" s="62"/>
      <c r="F113" s="440"/>
      <c r="G113" s="62"/>
      <c r="H113" s="440"/>
      <c r="I113" s="62"/>
      <c r="J113" s="440"/>
      <c r="K113" s="62"/>
      <c r="L113" s="440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>
      <c r="A114" s="62"/>
      <c r="B114" s="62"/>
      <c r="C114" s="62"/>
      <c r="D114" s="440"/>
      <c r="E114" s="62"/>
      <c r="F114" s="440"/>
      <c r="G114" s="62"/>
      <c r="H114" s="440"/>
      <c r="I114" s="62"/>
      <c r="J114" s="440"/>
      <c r="K114" s="62"/>
      <c r="L114" s="440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>
      <c r="A115" s="62"/>
      <c r="B115" s="62"/>
      <c r="C115" s="62"/>
      <c r="D115" s="440"/>
      <c r="E115" s="62"/>
      <c r="F115" s="440"/>
      <c r="G115" s="62"/>
      <c r="H115" s="440"/>
      <c r="I115" s="62"/>
      <c r="J115" s="440"/>
      <c r="K115" s="62"/>
      <c r="L115" s="440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>
      <c r="A116" s="62"/>
      <c r="B116" s="62"/>
      <c r="C116" s="62"/>
      <c r="D116" s="440"/>
      <c r="E116" s="62"/>
      <c r="F116" s="440"/>
      <c r="G116" s="62"/>
      <c r="H116" s="440"/>
      <c r="I116" s="62"/>
      <c r="J116" s="440"/>
      <c r="K116" s="62"/>
      <c r="L116" s="440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>
      <c r="A117" s="62"/>
      <c r="B117" s="62"/>
      <c r="C117" s="62"/>
      <c r="D117" s="440"/>
      <c r="E117" s="62"/>
      <c r="F117" s="440"/>
      <c r="G117" s="62"/>
      <c r="H117" s="440"/>
      <c r="I117" s="62"/>
      <c r="J117" s="440"/>
      <c r="K117" s="62"/>
      <c r="L117" s="440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>
      <c r="A118" s="62"/>
      <c r="B118" s="62"/>
      <c r="C118" s="62"/>
      <c r="D118" s="440"/>
      <c r="E118" s="62"/>
      <c r="F118" s="440"/>
      <c r="G118" s="62"/>
      <c r="H118" s="440"/>
      <c r="I118" s="62"/>
      <c r="J118" s="440"/>
      <c r="K118" s="62"/>
      <c r="L118" s="440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>
      <c r="A119" s="62"/>
      <c r="B119" s="62"/>
      <c r="C119" s="62"/>
      <c r="D119" s="440"/>
      <c r="E119" s="62"/>
      <c r="F119" s="440"/>
      <c r="G119" s="62"/>
      <c r="H119" s="440"/>
      <c r="I119" s="62"/>
      <c r="J119" s="440"/>
      <c r="K119" s="62"/>
      <c r="L119" s="440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>
      <c r="A120" s="62"/>
      <c r="B120" s="62"/>
      <c r="C120" s="62"/>
      <c r="D120" s="440"/>
      <c r="E120" s="62"/>
      <c r="F120" s="440"/>
      <c r="G120" s="62"/>
      <c r="H120" s="440"/>
      <c r="I120" s="62"/>
      <c r="J120" s="440"/>
      <c r="K120" s="62"/>
      <c r="L120" s="440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>
      <c r="A121" s="62"/>
      <c r="B121" s="62"/>
      <c r="C121" s="62"/>
      <c r="D121" s="440"/>
      <c r="E121" s="62"/>
      <c r="F121" s="440"/>
      <c r="G121" s="62"/>
      <c r="H121" s="440"/>
      <c r="I121" s="62"/>
      <c r="J121" s="440"/>
      <c r="K121" s="62"/>
      <c r="L121" s="440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>
      <c r="A122" s="62"/>
      <c r="B122" s="62"/>
      <c r="C122" s="62"/>
      <c r="D122" s="440"/>
      <c r="E122" s="62"/>
      <c r="F122" s="440"/>
      <c r="G122" s="62"/>
      <c r="H122" s="440"/>
      <c r="I122" s="62"/>
      <c r="J122" s="440"/>
      <c r="K122" s="62"/>
      <c r="L122" s="440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>
      <c r="A123" s="62"/>
      <c r="B123" s="62"/>
      <c r="C123" s="62"/>
      <c r="D123" s="440"/>
      <c r="E123" s="62"/>
      <c r="F123" s="440"/>
      <c r="G123" s="62"/>
      <c r="H123" s="440"/>
      <c r="I123" s="62"/>
      <c r="J123" s="440"/>
      <c r="K123" s="62"/>
      <c r="L123" s="440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>
      <c r="A124" s="62"/>
      <c r="B124" s="62"/>
      <c r="C124" s="62"/>
      <c r="D124" s="440"/>
      <c r="E124" s="62"/>
      <c r="F124" s="440"/>
      <c r="G124" s="62"/>
      <c r="H124" s="440"/>
      <c r="I124" s="62"/>
      <c r="J124" s="440"/>
      <c r="K124" s="62"/>
      <c r="L124" s="440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>
      <c r="A125" s="62"/>
      <c r="B125" s="62"/>
      <c r="C125" s="62"/>
      <c r="D125" s="440"/>
      <c r="E125" s="62"/>
      <c r="F125" s="440"/>
      <c r="G125" s="62"/>
      <c r="H125" s="440"/>
      <c r="I125" s="62"/>
      <c r="J125" s="440"/>
      <c r="K125" s="62"/>
      <c r="L125" s="440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>
      <c r="A126" s="62"/>
      <c r="B126" s="62"/>
      <c r="C126" s="62"/>
      <c r="D126" s="440"/>
      <c r="E126" s="62"/>
      <c r="F126" s="440"/>
      <c r="G126" s="62"/>
      <c r="H126" s="440"/>
      <c r="I126" s="62"/>
      <c r="J126" s="440"/>
      <c r="K126" s="62"/>
      <c r="L126" s="440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>
      <c r="A127" s="62"/>
      <c r="B127" s="62"/>
      <c r="C127" s="62"/>
      <c r="D127" s="440"/>
      <c r="E127" s="62"/>
      <c r="F127" s="440"/>
      <c r="G127" s="62"/>
      <c r="H127" s="440"/>
      <c r="I127" s="62"/>
      <c r="J127" s="440"/>
      <c r="K127" s="62"/>
      <c r="L127" s="440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>
      <c r="A128" s="62"/>
      <c r="B128" s="62"/>
      <c r="C128" s="62"/>
      <c r="D128" s="440"/>
      <c r="E128" s="62"/>
      <c r="F128" s="440"/>
      <c r="G128" s="62"/>
      <c r="H128" s="440"/>
      <c r="I128" s="62"/>
      <c r="J128" s="440"/>
      <c r="K128" s="62"/>
      <c r="L128" s="440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>
      <c r="A129" s="62"/>
      <c r="B129" s="62"/>
      <c r="C129" s="62"/>
      <c r="D129" s="440"/>
      <c r="E129" s="62"/>
      <c r="F129" s="440"/>
      <c r="G129" s="62"/>
      <c r="H129" s="440"/>
      <c r="I129" s="62"/>
      <c r="J129" s="440"/>
      <c r="K129" s="62"/>
      <c r="L129" s="440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>
      <c r="A130" s="62"/>
      <c r="B130" s="62"/>
      <c r="C130" s="62"/>
      <c r="D130" s="440"/>
      <c r="E130" s="62"/>
      <c r="F130" s="440"/>
      <c r="G130" s="62"/>
      <c r="H130" s="440"/>
      <c r="I130" s="62"/>
      <c r="J130" s="440"/>
      <c r="K130" s="62"/>
      <c r="L130" s="440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>
      <c r="A131" s="62"/>
      <c r="B131" s="62"/>
      <c r="C131" s="62"/>
      <c r="D131" s="440"/>
      <c r="E131" s="62"/>
      <c r="F131" s="440"/>
      <c r="G131" s="62"/>
      <c r="H131" s="440"/>
      <c r="I131" s="62"/>
      <c r="J131" s="440"/>
      <c r="K131" s="62"/>
      <c r="L131" s="440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>
      <c r="A132" s="62"/>
      <c r="B132" s="62"/>
      <c r="C132" s="62"/>
      <c r="D132" s="440"/>
      <c r="E132" s="62"/>
      <c r="F132" s="440"/>
      <c r="G132" s="62"/>
      <c r="H132" s="440"/>
      <c r="I132" s="62"/>
      <c r="J132" s="440"/>
      <c r="K132" s="62"/>
      <c r="L132" s="440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>
      <c r="A133" s="62"/>
      <c r="B133" s="62"/>
      <c r="C133" s="62"/>
      <c r="D133" s="440"/>
      <c r="E133" s="62"/>
      <c r="F133" s="440"/>
      <c r="G133" s="62"/>
      <c r="H133" s="440"/>
      <c r="I133" s="62"/>
      <c r="J133" s="440"/>
      <c r="K133" s="62"/>
      <c r="L133" s="440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>
      <c r="A134" s="62"/>
      <c r="B134" s="62"/>
      <c r="C134" s="62"/>
      <c r="D134" s="440"/>
      <c r="E134" s="62"/>
      <c r="F134" s="440"/>
      <c r="G134" s="62"/>
      <c r="H134" s="440"/>
      <c r="I134" s="62"/>
      <c r="J134" s="440"/>
      <c r="K134" s="62"/>
      <c r="L134" s="440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>
      <c r="A135" s="62"/>
      <c r="B135" s="62"/>
      <c r="C135" s="62"/>
      <c r="D135" s="440"/>
      <c r="E135" s="62"/>
      <c r="F135" s="440"/>
      <c r="G135" s="62"/>
      <c r="H135" s="440"/>
      <c r="I135" s="62"/>
      <c r="J135" s="440"/>
      <c r="K135" s="62"/>
      <c r="L135" s="440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>
      <c r="A136" s="62"/>
      <c r="B136" s="62"/>
      <c r="C136" s="62"/>
      <c r="D136" s="440"/>
      <c r="E136" s="62"/>
      <c r="F136" s="440"/>
      <c r="G136" s="62"/>
      <c r="H136" s="440"/>
      <c r="I136" s="62"/>
      <c r="J136" s="440"/>
      <c r="K136" s="62"/>
      <c r="L136" s="440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>
      <c r="A137" s="62"/>
      <c r="B137" s="62"/>
      <c r="C137" s="62"/>
      <c r="D137" s="440"/>
      <c r="E137" s="62"/>
      <c r="F137" s="440"/>
      <c r="G137" s="62"/>
      <c r="H137" s="440"/>
      <c r="I137" s="62"/>
      <c r="J137" s="440"/>
      <c r="K137" s="62"/>
      <c r="L137" s="440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>
      <c r="A138" s="62"/>
      <c r="B138" s="62"/>
      <c r="C138" s="62"/>
      <c r="D138" s="440"/>
      <c r="E138" s="62"/>
      <c r="F138" s="440"/>
      <c r="G138" s="62"/>
      <c r="H138" s="440"/>
      <c r="I138" s="62"/>
      <c r="J138" s="440"/>
      <c r="K138" s="62"/>
      <c r="L138" s="440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>
      <c r="A139" s="62"/>
      <c r="B139" s="62"/>
      <c r="C139" s="62"/>
      <c r="D139" s="440"/>
      <c r="E139" s="62"/>
      <c r="F139" s="440"/>
      <c r="G139" s="62"/>
      <c r="H139" s="440"/>
      <c r="I139" s="62"/>
      <c r="J139" s="440"/>
      <c r="K139" s="62"/>
      <c r="L139" s="440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>
      <c r="A140" s="62"/>
      <c r="B140" s="62"/>
      <c r="C140" s="62"/>
      <c r="D140" s="440"/>
      <c r="E140" s="62"/>
      <c r="F140" s="440"/>
      <c r="G140" s="62"/>
      <c r="H140" s="440"/>
      <c r="I140" s="62"/>
      <c r="J140" s="440"/>
      <c r="K140" s="62"/>
      <c r="L140" s="440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>
      <c r="A141" s="62"/>
      <c r="B141" s="62"/>
      <c r="C141" s="62"/>
      <c r="D141" s="440"/>
      <c r="E141" s="62"/>
      <c r="F141" s="440"/>
      <c r="G141" s="62"/>
      <c r="H141" s="440"/>
      <c r="I141" s="62"/>
      <c r="J141" s="440"/>
      <c r="K141" s="62"/>
      <c r="L141" s="440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>
      <c r="A142" s="62"/>
      <c r="B142" s="62"/>
      <c r="C142" s="62"/>
      <c r="D142" s="440"/>
      <c r="E142" s="62"/>
      <c r="F142" s="440"/>
      <c r="G142" s="62"/>
      <c r="H142" s="440"/>
      <c r="I142" s="62"/>
      <c r="J142" s="440"/>
      <c r="K142" s="62"/>
      <c r="L142" s="440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>
      <c r="A143" s="62"/>
      <c r="B143" s="62"/>
      <c r="C143" s="62"/>
      <c r="D143" s="440"/>
      <c r="E143" s="62"/>
      <c r="F143" s="440"/>
      <c r="G143" s="62"/>
      <c r="H143" s="440"/>
      <c r="I143" s="62"/>
      <c r="J143" s="440"/>
      <c r="K143" s="62"/>
      <c r="L143" s="440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>
      <c r="A144" s="62"/>
      <c r="B144" s="62"/>
      <c r="C144" s="62"/>
      <c r="D144" s="440"/>
      <c r="E144" s="62"/>
      <c r="F144" s="440"/>
      <c r="G144" s="62"/>
      <c r="H144" s="440"/>
      <c r="I144" s="62"/>
      <c r="J144" s="440"/>
      <c r="K144" s="62"/>
      <c r="L144" s="440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>
      <c r="A145" s="62"/>
      <c r="B145" s="62"/>
      <c r="C145" s="62"/>
      <c r="D145" s="440"/>
      <c r="E145" s="62"/>
      <c r="F145" s="440"/>
      <c r="G145" s="62"/>
      <c r="H145" s="440"/>
      <c r="I145" s="62"/>
      <c r="J145" s="440"/>
      <c r="K145" s="62"/>
      <c r="L145" s="440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>
      <c r="A146" s="62"/>
      <c r="B146" s="62"/>
      <c r="C146" s="62"/>
      <c r="D146" s="440"/>
      <c r="E146" s="62"/>
      <c r="F146" s="440"/>
      <c r="G146" s="62"/>
      <c r="H146" s="440"/>
      <c r="I146" s="62"/>
      <c r="J146" s="440"/>
      <c r="K146" s="62"/>
      <c r="L146" s="440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>
      <c r="A147" s="62"/>
      <c r="B147" s="62"/>
      <c r="C147" s="62"/>
      <c r="D147" s="440"/>
      <c r="E147" s="62"/>
      <c r="F147" s="440"/>
      <c r="G147" s="62"/>
      <c r="H147" s="440"/>
      <c r="I147" s="62"/>
      <c r="J147" s="440"/>
      <c r="K147" s="62"/>
      <c r="L147" s="440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>
      <c r="A148" s="62"/>
      <c r="B148" s="62"/>
      <c r="C148" s="62"/>
      <c r="D148" s="440"/>
      <c r="E148" s="62"/>
      <c r="F148" s="440"/>
      <c r="G148" s="62"/>
      <c r="H148" s="440"/>
      <c r="I148" s="62"/>
      <c r="J148" s="440"/>
      <c r="K148" s="62"/>
      <c r="L148" s="440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>
      <c r="A149" s="62"/>
      <c r="B149" s="62"/>
      <c r="C149" s="62"/>
      <c r="D149" s="440"/>
      <c r="E149" s="62"/>
      <c r="F149" s="440"/>
      <c r="G149" s="62"/>
      <c r="H149" s="440"/>
      <c r="I149" s="62"/>
      <c r="J149" s="440"/>
      <c r="K149" s="62"/>
      <c r="L149" s="440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>
      <c r="A150" s="62"/>
      <c r="B150" s="62"/>
      <c r="C150" s="62"/>
      <c r="D150" s="440"/>
      <c r="E150" s="62"/>
      <c r="F150" s="440"/>
      <c r="G150" s="62"/>
      <c r="H150" s="440"/>
      <c r="I150" s="62"/>
      <c r="J150" s="440"/>
      <c r="K150" s="62"/>
      <c r="L150" s="440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>
      <c r="A151" s="62"/>
      <c r="B151" s="62"/>
      <c r="C151" s="62"/>
      <c r="D151" s="440"/>
      <c r="E151" s="62"/>
      <c r="F151" s="440"/>
      <c r="G151" s="62"/>
      <c r="H151" s="440"/>
      <c r="I151" s="62"/>
      <c r="J151" s="440"/>
      <c r="K151" s="62"/>
      <c r="L151" s="440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>
      <c r="A152" s="62"/>
      <c r="B152" s="62"/>
      <c r="C152" s="62"/>
      <c r="D152" s="440"/>
      <c r="E152" s="62"/>
      <c r="F152" s="440"/>
      <c r="G152" s="62"/>
      <c r="H152" s="440"/>
      <c r="I152" s="62"/>
      <c r="J152" s="440"/>
      <c r="K152" s="62"/>
      <c r="L152" s="440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>
      <c r="A153" s="62"/>
      <c r="B153" s="62"/>
      <c r="C153" s="62"/>
      <c r="D153" s="440"/>
      <c r="E153" s="62"/>
      <c r="F153" s="440"/>
      <c r="G153" s="62"/>
      <c r="H153" s="440"/>
      <c r="I153" s="62"/>
      <c r="J153" s="440"/>
      <c r="K153" s="62"/>
      <c r="L153" s="440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>
      <c r="A154" s="62"/>
      <c r="B154" s="62"/>
      <c r="C154" s="62"/>
      <c r="D154" s="440"/>
      <c r="E154" s="62"/>
      <c r="F154" s="440"/>
      <c r="G154" s="62"/>
      <c r="H154" s="440"/>
      <c r="I154" s="62"/>
      <c r="J154" s="440"/>
      <c r="K154" s="62"/>
      <c r="L154" s="440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>
      <c r="A155" s="62"/>
      <c r="B155" s="62"/>
      <c r="C155" s="62"/>
      <c r="D155" s="440"/>
      <c r="E155" s="62"/>
      <c r="F155" s="440"/>
      <c r="G155" s="62"/>
      <c r="H155" s="440"/>
      <c r="I155" s="62"/>
      <c r="J155" s="440"/>
      <c r="K155" s="62"/>
      <c r="L155" s="440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>
      <c r="A156" s="62"/>
      <c r="B156" s="62"/>
      <c r="C156" s="62"/>
      <c r="D156" s="440"/>
      <c r="E156" s="62"/>
      <c r="F156" s="440"/>
      <c r="G156" s="62"/>
      <c r="H156" s="440"/>
      <c r="I156" s="62"/>
      <c r="J156" s="440"/>
      <c r="K156" s="62"/>
      <c r="L156" s="440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>
      <c r="A157" s="62"/>
      <c r="B157" s="62"/>
      <c r="C157" s="62"/>
      <c r="D157" s="440"/>
      <c r="E157" s="62"/>
      <c r="F157" s="440"/>
      <c r="G157" s="62"/>
      <c r="H157" s="440"/>
      <c r="I157" s="62"/>
      <c r="J157" s="440"/>
      <c r="K157" s="62"/>
      <c r="L157" s="440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>
      <c r="A158" s="62"/>
      <c r="B158" s="62"/>
      <c r="C158" s="62"/>
      <c r="D158" s="440"/>
      <c r="E158" s="62"/>
      <c r="F158" s="440"/>
      <c r="G158" s="62"/>
      <c r="H158" s="440"/>
      <c r="I158" s="62"/>
      <c r="J158" s="440"/>
      <c r="K158" s="62"/>
      <c r="L158" s="440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>
      <c r="A159" s="62"/>
      <c r="B159" s="62"/>
      <c r="C159" s="62"/>
      <c r="D159" s="440"/>
      <c r="E159" s="62"/>
      <c r="F159" s="440"/>
      <c r="G159" s="62"/>
      <c r="H159" s="440"/>
      <c r="I159" s="62"/>
      <c r="J159" s="440"/>
      <c r="K159" s="62"/>
      <c r="L159" s="440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>
      <c r="A160" s="62"/>
      <c r="B160" s="62"/>
      <c r="C160" s="62"/>
      <c r="D160" s="440"/>
      <c r="E160" s="62"/>
      <c r="F160" s="440"/>
      <c r="G160" s="62"/>
      <c r="H160" s="440"/>
      <c r="I160" s="62"/>
      <c r="J160" s="440"/>
      <c r="K160" s="62"/>
      <c r="L160" s="440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>
      <c r="A161" s="62"/>
      <c r="B161" s="62"/>
      <c r="C161" s="62"/>
      <c r="D161" s="440"/>
      <c r="E161" s="62"/>
      <c r="F161" s="440"/>
      <c r="G161" s="62"/>
      <c r="H161" s="440"/>
      <c r="I161" s="62"/>
      <c r="J161" s="440"/>
      <c r="K161" s="62"/>
      <c r="L161" s="440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>
      <c r="A162" s="62"/>
      <c r="B162" s="62"/>
      <c r="C162" s="62"/>
      <c r="D162" s="440"/>
      <c r="E162" s="62"/>
      <c r="F162" s="440"/>
      <c r="G162" s="62"/>
      <c r="H162" s="440"/>
      <c r="I162" s="62"/>
      <c r="J162" s="440"/>
      <c r="K162" s="62"/>
      <c r="L162" s="440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>
      <c r="A163" s="62"/>
      <c r="B163" s="62"/>
      <c r="C163" s="62"/>
      <c r="D163" s="440"/>
      <c r="E163" s="62"/>
      <c r="F163" s="440"/>
      <c r="G163" s="62"/>
      <c r="H163" s="440"/>
      <c r="I163" s="62"/>
      <c r="J163" s="440"/>
      <c r="K163" s="62"/>
      <c r="L163" s="440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>
      <c r="A164" s="62"/>
      <c r="B164" s="62"/>
      <c r="C164" s="62"/>
      <c r="D164" s="440"/>
      <c r="E164" s="62"/>
      <c r="F164" s="440"/>
      <c r="G164" s="62"/>
      <c r="H164" s="440"/>
      <c r="I164" s="62"/>
      <c r="J164" s="440"/>
      <c r="K164" s="62"/>
      <c r="L164" s="440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>
      <c r="A165" s="62"/>
      <c r="B165" s="62"/>
      <c r="C165" s="62"/>
      <c r="D165" s="440"/>
      <c r="E165" s="62"/>
      <c r="F165" s="440"/>
      <c r="G165" s="62"/>
      <c r="H165" s="440"/>
      <c r="I165" s="62"/>
      <c r="J165" s="440"/>
      <c r="K165" s="62"/>
      <c r="L165" s="440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>
      <c r="A166" s="62"/>
      <c r="B166" s="62"/>
      <c r="C166" s="62"/>
      <c r="D166" s="440"/>
      <c r="E166" s="62"/>
      <c r="F166" s="440"/>
      <c r="G166" s="62"/>
      <c r="H166" s="440"/>
      <c r="I166" s="62"/>
      <c r="J166" s="440"/>
      <c r="K166" s="62"/>
      <c r="L166" s="440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>
      <c r="A167" s="62"/>
      <c r="B167" s="62"/>
      <c r="C167" s="62"/>
      <c r="D167" s="440"/>
      <c r="E167" s="62"/>
      <c r="F167" s="440"/>
      <c r="G167" s="62"/>
      <c r="H167" s="440"/>
      <c r="I167" s="62"/>
      <c r="J167" s="440"/>
      <c r="K167" s="62"/>
      <c r="L167" s="440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>
      <c r="A168" s="62"/>
      <c r="B168" s="62"/>
      <c r="C168" s="62"/>
      <c r="D168" s="440"/>
      <c r="E168" s="62"/>
      <c r="F168" s="440"/>
      <c r="G168" s="62"/>
      <c r="H168" s="440"/>
      <c r="I168" s="62"/>
      <c r="J168" s="440"/>
      <c r="K168" s="62"/>
      <c r="L168" s="440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>
      <c r="A169" s="62"/>
      <c r="B169" s="62"/>
      <c r="C169" s="62"/>
      <c r="D169" s="440"/>
      <c r="E169" s="62"/>
      <c r="F169" s="440"/>
      <c r="G169" s="62"/>
      <c r="H169" s="440"/>
      <c r="I169" s="62"/>
      <c r="J169" s="440"/>
      <c r="K169" s="62"/>
      <c r="L169" s="440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>
      <c r="A170" s="62"/>
      <c r="B170" s="62"/>
      <c r="C170" s="62"/>
      <c r="D170" s="440"/>
      <c r="E170" s="62"/>
      <c r="F170" s="440"/>
      <c r="G170" s="62"/>
      <c r="H170" s="440"/>
      <c r="I170" s="62"/>
      <c r="J170" s="440"/>
      <c r="K170" s="62"/>
      <c r="L170" s="440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>
      <c r="A171" s="62"/>
      <c r="B171" s="62"/>
      <c r="C171" s="62"/>
      <c r="D171" s="440"/>
      <c r="E171" s="62"/>
      <c r="F171" s="440"/>
      <c r="G171" s="62"/>
      <c r="H171" s="440"/>
      <c r="I171" s="62"/>
      <c r="J171" s="440"/>
      <c r="K171" s="62"/>
      <c r="L171" s="440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>
      <c r="A172" s="62"/>
      <c r="B172" s="62"/>
      <c r="C172" s="62"/>
      <c r="D172" s="440"/>
      <c r="E172" s="62"/>
      <c r="F172" s="440"/>
      <c r="G172" s="62"/>
      <c r="H172" s="440"/>
      <c r="I172" s="62"/>
      <c r="J172" s="440"/>
      <c r="K172" s="62"/>
      <c r="L172" s="440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>
      <c r="A173" s="62"/>
      <c r="B173" s="62"/>
      <c r="C173" s="62"/>
      <c r="D173" s="440"/>
      <c r="E173" s="62"/>
      <c r="F173" s="440"/>
      <c r="G173" s="62"/>
      <c r="H173" s="440"/>
      <c r="I173" s="62"/>
      <c r="J173" s="440"/>
      <c r="K173" s="62"/>
      <c r="L173" s="440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>
      <c r="A174" s="62"/>
      <c r="B174" s="62"/>
      <c r="C174" s="62"/>
      <c r="D174" s="440"/>
      <c r="E174" s="62"/>
      <c r="F174" s="440"/>
      <c r="G174" s="62"/>
      <c r="H174" s="440"/>
      <c r="I174" s="62"/>
      <c r="J174" s="440"/>
      <c r="K174" s="62"/>
      <c r="L174" s="440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>
      <c r="A175" s="62"/>
      <c r="B175" s="62"/>
      <c r="C175" s="62"/>
      <c r="D175" s="440"/>
      <c r="E175" s="62"/>
      <c r="F175" s="440"/>
      <c r="G175" s="62"/>
      <c r="H175" s="440"/>
      <c r="I175" s="62"/>
      <c r="J175" s="440"/>
      <c r="K175" s="62"/>
      <c r="L175" s="440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>
      <c r="A176" s="62"/>
      <c r="B176" s="62"/>
      <c r="C176" s="62"/>
      <c r="D176" s="440"/>
      <c r="E176" s="62"/>
      <c r="F176" s="440"/>
      <c r="G176" s="62"/>
      <c r="H176" s="440"/>
      <c r="I176" s="62"/>
      <c r="J176" s="440"/>
      <c r="K176" s="62"/>
      <c r="L176" s="440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>
      <c r="A177" s="62"/>
      <c r="B177" s="62"/>
      <c r="C177" s="62"/>
      <c r="D177" s="440"/>
      <c r="E177" s="62"/>
      <c r="F177" s="440"/>
      <c r="G177" s="62"/>
      <c r="H177" s="440"/>
      <c r="I177" s="62"/>
      <c r="J177" s="440"/>
      <c r="K177" s="62"/>
      <c r="L177" s="440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>
      <c r="A178" s="62"/>
      <c r="B178" s="62"/>
      <c r="C178" s="62"/>
      <c r="D178" s="440"/>
      <c r="E178" s="62"/>
      <c r="F178" s="440"/>
      <c r="G178" s="62"/>
      <c r="H178" s="440"/>
      <c r="I178" s="62"/>
      <c r="J178" s="440"/>
      <c r="K178" s="62"/>
      <c r="L178" s="440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>
      <c r="A179" s="62"/>
      <c r="B179" s="62"/>
      <c r="C179" s="62"/>
      <c r="D179" s="440"/>
      <c r="E179" s="62"/>
      <c r="F179" s="440"/>
      <c r="G179" s="62"/>
      <c r="H179" s="440"/>
      <c r="I179" s="62"/>
      <c r="J179" s="440"/>
      <c r="K179" s="62"/>
      <c r="L179" s="440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>
      <c r="A180" s="62"/>
      <c r="B180" s="62"/>
      <c r="C180" s="62"/>
      <c r="D180" s="440"/>
      <c r="E180" s="62"/>
      <c r="F180" s="440"/>
      <c r="G180" s="62"/>
      <c r="H180" s="440"/>
      <c r="I180" s="62"/>
      <c r="J180" s="440"/>
      <c r="K180" s="62"/>
      <c r="L180" s="440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>
      <c r="A181" s="62"/>
      <c r="B181" s="62"/>
      <c r="C181" s="62"/>
      <c r="D181" s="440"/>
      <c r="E181" s="62"/>
      <c r="F181" s="440"/>
      <c r="G181" s="62"/>
      <c r="H181" s="440"/>
      <c r="I181" s="62"/>
      <c r="J181" s="440"/>
      <c r="K181" s="62"/>
      <c r="L181" s="440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>
      <c r="A182" s="62"/>
      <c r="B182" s="62"/>
      <c r="C182" s="62"/>
      <c r="D182" s="440"/>
      <c r="E182" s="62"/>
      <c r="F182" s="440"/>
      <c r="G182" s="62"/>
      <c r="H182" s="440"/>
      <c r="I182" s="62"/>
      <c r="J182" s="440"/>
      <c r="K182" s="62"/>
      <c r="L182" s="440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>
      <c r="A183" s="62"/>
      <c r="B183" s="62"/>
      <c r="C183" s="62"/>
      <c r="D183" s="440"/>
      <c r="E183" s="62"/>
      <c r="F183" s="440"/>
      <c r="G183" s="62"/>
      <c r="H183" s="440"/>
      <c r="I183" s="62"/>
      <c r="J183" s="440"/>
      <c r="K183" s="62"/>
      <c r="L183" s="440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>
      <c r="A184" s="62"/>
      <c r="B184" s="62"/>
      <c r="C184" s="62"/>
      <c r="D184" s="440"/>
      <c r="E184" s="62"/>
      <c r="F184" s="440"/>
      <c r="G184" s="62"/>
      <c r="H184" s="440"/>
      <c r="I184" s="62"/>
      <c r="J184" s="440"/>
      <c r="K184" s="62"/>
      <c r="L184" s="440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>
      <c r="A185" s="62"/>
      <c r="B185" s="62"/>
      <c r="C185" s="62"/>
      <c r="D185" s="440"/>
      <c r="E185" s="62"/>
      <c r="F185" s="440"/>
      <c r="G185" s="62"/>
      <c r="H185" s="440"/>
      <c r="I185" s="62"/>
      <c r="J185" s="440"/>
      <c r="K185" s="62"/>
      <c r="L185" s="440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>
      <c r="A186" s="62"/>
      <c r="B186" s="62"/>
      <c r="C186" s="62"/>
      <c r="D186" s="440"/>
      <c r="E186" s="62"/>
      <c r="F186" s="440"/>
      <c r="G186" s="62"/>
      <c r="H186" s="440"/>
      <c r="I186" s="62"/>
      <c r="J186" s="440"/>
      <c r="K186" s="62"/>
      <c r="L186" s="440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>
      <c r="A187" s="62"/>
      <c r="B187" s="62"/>
      <c r="C187" s="62"/>
      <c r="D187" s="440"/>
      <c r="E187" s="62"/>
      <c r="F187" s="440"/>
      <c r="G187" s="62"/>
      <c r="H187" s="440"/>
      <c r="I187" s="62"/>
      <c r="J187" s="440"/>
      <c r="K187" s="62"/>
      <c r="L187" s="440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>
      <c r="A188" s="62"/>
      <c r="B188" s="62"/>
      <c r="C188" s="62"/>
      <c r="D188" s="440"/>
      <c r="E188" s="62"/>
      <c r="F188" s="440"/>
      <c r="G188" s="62"/>
      <c r="H188" s="440"/>
      <c r="I188" s="62"/>
      <c r="J188" s="440"/>
      <c r="K188" s="62"/>
      <c r="L188" s="440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>
      <c r="A189" s="62"/>
      <c r="B189" s="62"/>
      <c r="C189" s="62"/>
      <c r="D189" s="440"/>
      <c r="E189" s="62"/>
      <c r="F189" s="440"/>
      <c r="G189" s="62"/>
      <c r="H189" s="440"/>
      <c r="I189" s="62"/>
      <c r="J189" s="440"/>
      <c r="K189" s="62"/>
      <c r="L189" s="440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>
      <c r="A190" s="62"/>
      <c r="B190" s="62"/>
      <c r="C190" s="62"/>
      <c r="D190" s="440"/>
      <c r="E190" s="62"/>
      <c r="F190" s="440"/>
      <c r="G190" s="62"/>
      <c r="H190" s="440"/>
      <c r="I190" s="62"/>
      <c r="J190" s="440"/>
      <c r="K190" s="62"/>
      <c r="L190" s="440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>
      <c r="A191" s="62"/>
      <c r="B191" s="62"/>
      <c r="C191" s="62"/>
      <c r="D191" s="440"/>
      <c r="E191" s="62"/>
      <c r="F191" s="440"/>
      <c r="G191" s="62"/>
      <c r="H191" s="440"/>
      <c r="I191" s="62"/>
      <c r="J191" s="440"/>
      <c r="K191" s="62"/>
      <c r="L191" s="440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>
      <c r="A192" s="62"/>
      <c r="B192" s="62"/>
      <c r="C192" s="62"/>
      <c r="D192" s="440"/>
      <c r="E192" s="62"/>
      <c r="F192" s="440"/>
      <c r="G192" s="62"/>
      <c r="H192" s="440"/>
      <c r="I192" s="62"/>
      <c r="J192" s="440"/>
      <c r="K192" s="62"/>
      <c r="L192" s="440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>
      <c r="A193" s="62"/>
      <c r="B193" s="62"/>
      <c r="C193" s="62"/>
      <c r="D193" s="440"/>
      <c r="E193" s="62"/>
      <c r="F193" s="440"/>
      <c r="G193" s="62"/>
      <c r="H193" s="440"/>
      <c r="I193" s="62"/>
      <c r="J193" s="440"/>
      <c r="K193" s="62"/>
      <c r="L193" s="440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>
      <c r="A194" s="62"/>
      <c r="B194" s="62"/>
      <c r="C194" s="62"/>
      <c r="D194" s="440"/>
      <c r="E194" s="62"/>
      <c r="F194" s="440"/>
      <c r="G194" s="62"/>
      <c r="H194" s="440"/>
      <c r="I194" s="62"/>
      <c r="J194" s="440"/>
      <c r="K194" s="62"/>
      <c r="L194" s="440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>
      <c r="A195" s="62"/>
      <c r="B195" s="62"/>
      <c r="C195" s="62"/>
      <c r="D195" s="440"/>
      <c r="E195" s="62"/>
      <c r="F195" s="440"/>
      <c r="G195" s="62"/>
      <c r="H195" s="440"/>
      <c r="I195" s="62"/>
      <c r="J195" s="440"/>
      <c r="K195" s="62"/>
      <c r="L195" s="440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>
      <c r="A196" s="62"/>
      <c r="B196" s="62"/>
      <c r="C196" s="62"/>
      <c r="D196" s="440"/>
      <c r="E196" s="62"/>
      <c r="F196" s="440"/>
      <c r="G196" s="62"/>
      <c r="H196" s="440"/>
      <c r="I196" s="62"/>
      <c r="J196" s="440"/>
      <c r="K196" s="62"/>
      <c r="L196" s="440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>
      <c r="A197" s="62"/>
      <c r="B197" s="62"/>
      <c r="C197" s="62"/>
      <c r="D197" s="440"/>
      <c r="E197" s="62"/>
      <c r="F197" s="440"/>
      <c r="G197" s="62"/>
      <c r="H197" s="440"/>
      <c r="I197" s="62"/>
      <c r="J197" s="440"/>
      <c r="K197" s="62"/>
      <c r="L197" s="440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>
      <c r="A198" s="62"/>
      <c r="B198" s="62"/>
      <c r="C198" s="62"/>
      <c r="D198" s="440"/>
      <c r="E198" s="62"/>
      <c r="F198" s="440"/>
      <c r="G198" s="62"/>
      <c r="H198" s="440"/>
      <c r="I198" s="62"/>
      <c r="J198" s="440"/>
      <c r="K198" s="62"/>
      <c r="L198" s="440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>
      <c r="A199" s="62"/>
      <c r="B199" s="62"/>
      <c r="C199" s="62"/>
      <c r="D199" s="440"/>
      <c r="E199" s="62"/>
      <c r="F199" s="440"/>
      <c r="G199" s="62"/>
      <c r="H199" s="440"/>
      <c r="I199" s="62"/>
      <c r="J199" s="440"/>
      <c r="K199" s="62"/>
      <c r="L199" s="440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>
      <c r="A200" s="62"/>
      <c r="B200" s="62"/>
      <c r="C200" s="62"/>
      <c r="D200" s="440"/>
      <c r="E200" s="62"/>
      <c r="F200" s="440"/>
      <c r="G200" s="62"/>
      <c r="H200" s="440"/>
      <c r="I200" s="62"/>
      <c r="J200" s="440"/>
      <c r="K200" s="62"/>
      <c r="L200" s="440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>
      <c r="A201" s="62"/>
      <c r="B201" s="62"/>
      <c r="C201" s="62"/>
      <c r="D201" s="440"/>
      <c r="E201" s="62"/>
      <c r="F201" s="440"/>
      <c r="G201" s="62"/>
      <c r="H201" s="440"/>
      <c r="I201" s="62"/>
      <c r="J201" s="440"/>
      <c r="K201" s="62"/>
      <c r="L201" s="440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>
      <c r="A202" s="62"/>
      <c r="B202" s="62"/>
      <c r="C202" s="62"/>
      <c r="D202" s="440"/>
      <c r="E202" s="62"/>
      <c r="F202" s="440"/>
      <c r="G202" s="62"/>
      <c r="H202" s="440"/>
      <c r="I202" s="62"/>
      <c r="J202" s="440"/>
      <c r="K202" s="62"/>
      <c r="L202" s="440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>
      <c r="A203" s="62"/>
      <c r="B203" s="62"/>
      <c r="C203" s="62"/>
      <c r="D203" s="440"/>
      <c r="E203" s="62"/>
      <c r="F203" s="440"/>
      <c r="G203" s="62"/>
      <c r="H203" s="440"/>
      <c r="I203" s="62"/>
      <c r="J203" s="440"/>
      <c r="K203" s="62"/>
      <c r="L203" s="440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>
      <c r="A204" s="62"/>
      <c r="B204" s="62"/>
      <c r="C204" s="62"/>
      <c r="D204" s="440"/>
      <c r="E204" s="62"/>
      <c r="F204" s="440"/>
      <c r="G204" s="62"/>
      <c r="H204" s="440"/>
      <c r="I204" s="62"/>
      <c r="J204" s="440"/>
      <c r="K204" s="62"/>
      <c r="L204" s="440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>
      <c r="A205" s="62"/>
      <c r="B205" s="62"/>
      <c r="C205" s="62"/>
      <c r="D205" s="440"/>
      <c r="E205" s="62"/>
      <c r="F205" s="440"/>
      <c r="G205" s="62"/>
      <c r="H205" s="440"/>
      <c r="I205" s="62"/>
      <c r="J205" s="440"/>
      <c r="K205" s="62"/>
      <c r="L205" s="440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>
      <c r="A206" s="62"/>
      <c r="B206" s="62"/>
      <c r="C206" s="62"/>
      <c r="D206" s="440"/>
      <c r="E206" s="62"/>
      <c r="F206" s="440"/>
      <c r="G206" s="62"/>
      <c r="H206" s="440"/>
      <c r="I206" s="62"/>
      <c r="J206" s="440"/>
      <c r="K206" s="62"/>
      <c r="L206" s="440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>
      <c r="A207" s="62"/>
      <c r="B207" s="62"/>
      <c r="C207" s="62"/>
      <c r="D207" s="440"/>
      <c r="E207" s="62"/>
      <c r="F207" s="440"/>
      <c r="G207" s="62"/>
      <c r="H207" s="440"/>
      <c r="I207" s="62"/>
      <c r="J207" s="440"/>
      <c r="K207" s="62"/>
      <c r="L207" s="440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>
      <c r="A208" s="62"/>
      <c r="B208" s="62"/>
      <c r="C208" s="62"/>
      <c r="D208" s="440"/>
      <c r="E208" s="62"/>
      <c r="F208" s="440"/>
      <c r="G208" s="62"/>
      <c r="H208" s="440"/>
      <c r="I208" s="62"/>
      <c r="J208" s="440"/>
      <c r="K208" s="62"/>
      <c r="L208" s="440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>
      <c r="A209" s="62"/>
      <c r="B209" s="62"/>
      <c r="C209" s="62"/>
      <c r="D209" s="440"/>
      <c r="E209" s="62"/>
      <c r="F209" s="440"/>
      <c r="G209" s="62"/>
      <c r="H209" s="440"/>
      <c r="I209" s="62"/>
      <c r="J209" s="440"/>
      <c r="K209" s="62"/>
      <c r="L209" s="440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>
      <c r="A210" s="62"/>
      <c r="B210" s="62"/>
      <c r="C210" s="62"/>
      <c r="D210" s="440"/>
      <c r="E210" s="62"/>
      <c r="F210" s="440"/>
      <c r="G210" s="62"/>
      <c r="H210" s="440"/>
      <c r="I210" s="62"/>
      <c r="J210" s="440"/>
      <c r="K210" s="62"/>
      <c r="L210" s="440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>
      <c r="A211" s="62"/>
      <c r="B211" s="62"/>
      <c r="C211" s="62"/>
      <c r="D211" s="440"/>
      <c r="E211" s="62"/>
      <c r="F211" s="440"/>
      <c r="G211" s="62"/>
      <c r="H211" s="440"/>
      <c r="I211" s="62"/>
      <c r="J211" s="440"/>
      <c r="K211" s="62"/>
      <c r="L211" s="440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>
      <c r="A212" s="62"/>
      <c r="B212" s="62"/>
      <c r="C212" s="62"/>
      <c r="D212" s="440"/>
      <c r="E212" s="62"/>
      <c r="F212" s="440"/>
      <c r="G212" s="62"/>
      <c r="H212" s="440"/>
      <c r="I212" s="62"/>
      <c r="J212" s="440"/>
      <c r="K212" s="62"/>
      <c r="L212" s="440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>
      <c r="A213" s="62"/>
      <c r="B213" s="62"/>
      <c r="C213" s="62"/>
      <c r="D213" s="440"/>
      <c r="E213" s="62"/>
      <c r="F213" s="440"/>
      <c r="G213" s="62"/>
      <c r="H213" s="440"/>
      <c r="I213" s="62"/>
      <c r="J213" s="440"/>
      <c r="K213" s="62"/>
      <c r="L213" s="440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>
      <c r="A214" s="62"/>
      <c r="B214" s="62"/>
      <c r="C214" s="62"/>
      <c r="D214" s="440"/>
      <c r="E214" s="62"/>
      <c r="F214" s="440"/>
      <c r="G214" s="62"/>
      <c r="H214" s="440"/>
      <c r="I214" s="62"/>
      <c r="J214" s="440"/>
      <c r="K214" s="62"/>
      <c r="L214" s="440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>
      <c r="A215" s="62"/>
      <c r="B215" s="62"/>
      <c r="C215" s="62"/>
      <c r="D215" s="440"/>
      <c r="E215" s="62"/>
      <c r="F215" s="440"/>
      <c r="G215" s="62"/>
      <c r="H215" s="440"/>
      <c r="I215" s="62"/>
      <c r="J215" s="440"/>
      <c r="K215" s="62"/>
      <c r="L215" s="440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>
      <c r="A216" s="62"/>
      <c r="B216" s="62"/>
      <c r="C216" s="62"/>
      <c r="D216" s="440"/>
      <c r="E216" s="62"/>
      <c r="F216" s="440"/>
      <c r="G216" s="62"/>
      <c r="H216" s="440"/>
      <c r="I216" s="62"/>
      <c r="J216" s="440"/>
      <c r="K216" s="62"/>
      <c r="L216" s="440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>
      <c r="A217" s="62"/>
      <c r="B217" s="62"/>
      <c r="C217" s="62"/>
      <c r="D217" s="440"/>
      <c r="E217" s="62"/>
      <c r="F217" s="440"/>
      <c r="G217" s="62"/>
      <c r="H217" s="440"/>
      <c r="I217" s="62"/>
      <c r="J217" s="440"/>
      <c r="K217" s="62"/>
      <c r="L217" s="440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>
      <c r="A218" s="62"/>
      <c r="B218" s="62"/>
      <c r="C218" s="62"/>
      <c r="D218" s="440"/>
      <c r="E218" s="62"/>
      <c r="F218" s="440"/>
      <c r="G218" s="62"/>
      <c r="H218" s="440"/>
      <c r="I218" s="62"/>
      <c r="J218" s="440"/>
      <c r="K218" s="62"/>
      <c r="L218" s="440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>
      <c r="A219" s="62"/>
      <c r="B219" s="62"/>
      <c r="C219" s="62"/>
      <c r="D219" s="440"/>
      <c r="E219" s="62"/>
      <c r="F219" s="440"/>
      <c r="G219" s="62"/>
      <c r="H219" s="440"/>
      <c r="I219" s="62"/>
      <c r="J219" s="440"/>
      <c r="K219" s="62"/>
      <c r="L219" s="440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>
      <c r="A220" s="62"/>
      <c r="B220" s="62"/>
      <c r="C220" s="62"/>
      <c r="D220" s="440"/>
      <c r="E220" s="62"/>
      <c r="F220" s="440"/>
      <c r="G220" s="62"/>
      <c r="H220" s="440"/>
      <c r="I220" s="62"/>
      <c r="J220" s="440"/>
      <c r="K220" s="62"/>
      <c r="L220" s="440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>
      <c r="A221" s="62"/>
      <c r="B221" s="62"/>
      <c r="C221" s="62"/>
      <c r="D221" s="440"/>
      <c r="E221" s="62"/>
      <c r="F221" s="440"/>
      <c r="G221" s="62"/>
      <c r="H221" s="440"/>
      <c r="I221" s="62"/>
      <c r="J221" s="440"/>
      <c r="K221" s="62"/>
      <c r="L221" s="440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>
      <c r="A222" s="62"/>
      <c r="B222" s="62"/>
      <c r="C222" s="62"/>
      <c r="D222" s="440"/>
      <c r="E222" s="62"/>
      <c r="F222" s="440"/>
      <c r="G222" s="62"/>
      <c r="H222" s="440"/>
      <c r="I222" s="62"/>
      <c r="J222" s="440"/>
      <c r="K222" s="62"/>
      <c r="L222" s="440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>
      <c r="A223" s="62"/>
      <c r="B223" s="62"/>
      <c r="C223" s="62"/>
      <c r="D223" s="440"/>
      <c r="E223" s="62"/>
      <c r="F223" s="440"/>
      <c r="G223" s="62"/>
      <c r="H223" s="440"/>
      <c r="I223" s="62"/>
      <c r="J223" s="440"/>
      <c r="K223" s="62"/>
      <c r="L223" s="440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>
      <c r="A224" s="62"/>
      <c r="B224" s="62"/>
      <c r="C224" s="62"/>
      <c r="D224" s="440"/>
      <c r="E224" s="62"/>
      <c r="F224" s="440"/>
      <c r="G224" s="62"/>
      <c r="H224" s="440"/>
      <c r="I224" s="62"/>
      <c r="J224" s="440"/>
      <c r="K224" s="62"/>
      <c r="L224" s="440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>
      <c r="A225" s="62"/>
      <c r="B225" s="62"/>
      <c r="C225" s="62"/>
      <c r="D225" s="440"/>
      <c r="E225" s="62"/>
      <c r="F225" s="440"/>
      <c r="G225" s="62"/>
      <c r="H225" s="440"/>
      <c r="I225" s="62"/>
      <c r="J225" s="440"/>
      <c r="K225" s="62"/>
      <c r="L225" s="440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>
      <c r="A226" s="62"/>
      <c r="B226" s="62"/>
      <c r="C226" s="62"/>
      <c r="D226" s="440"/>
      <c r="E226" s="62"/>
      <c r="F226" s="440"/>
      <c r="G226" s="62"/>
      <c r="H226" s="440"/>
      <c r="I226" s="62"/>
      <c r="J226" s="440"/>
      <c r="K226" s="62"/>
      <c r="L226" s="440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>
      <c r="A227" s="62"/>
      <c r="B227" s="62"/>
      <c r="C227" s="62"/>
      <c r="D227" s="440"/>
      <c r="E227" s="62"/>
      <c r="F227" s="440"/>
      <c r="G227" s="62"/>
      <c r="H227" s="440"/>
      <c r="I227" s="62"/>
      <c r="J227" s="440"/>
      <c r="K227" s="62"/>
      <c r="L227" s="440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>
      <c r="A228" s="62"/>
      <c r="B228" s="62"/>
      <c r="C228" s="62"/>
      <c r="D228" s="440"/>
      <c r="E228" s="62"/>
      <c r="F228" s="440"/>
      <c r="G228" s="62"/>
      <c r="H228" s="440"/>
      <c r="I228" s="62"/>
      <c r="J228" s="440"/>
      <c r="K228" s="62"/>
      <c r="L228" s="440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>
      <c r="A229" s="62"/>
      <c r="B229" s="62"/>
      <c r="C229" s="62"/>
      <c r="D229" s="440"/>
      <c r="E229" s="62"/>
      <c r="F229" s="440"/>
      <c r="G229" s="62"/>
      <c r="H229" s="440"/>
      <c r="I229" s="62"/>
      <c r="J229" s="440"/>
      <c r="K229" s="62"/>
      <c r="L229" s="440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>
      <c r="A230" s="62"/>
      <c r="B230" s="62"/>
      <c r="C230" s="62"/>
      <c r="D230" s="440"/>
      <c r="E230" s="62"/>
      <c r="F230" s="440"/>
      <c r="G230" s="62"/>
      <c r="H230" s="440"/>
      <c r="I230" s="62"/>
      <c r="J230" s="440"/>
      <c r="K230" s="62"/>
      <c r="L230" s="440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>
      <c r="A231" s="62"/>
      <c r="B231" s="62"/>
      <c r="C231" s="62"/>
      <c r="D231" s="440"/>
      <c r="E231" s="62"/>
      <c r="F231" s="440"/>
      <c r="G231" s="62"/>
      <c r="H231" s="440"/>
      <c r="I231" s="62"/>
      <c r="J231" s="440"/>
      <c r="K231" s="62"/>
      <c r="L231" s="440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>
      <c r="A232" s="62"/>
      <c r="B232" s="62"/>
      <c r="C232" s="62"/>
      <c r="D232" s="440"/>
      <c r="E232" s="62"/>
      <c r="F232" s="440"/>
      <c r="G232" s="62"/>
      <c r="H232" s="440"/>
      <c r="I232" s="62"/>
      <c r="J232" s="440"/>
      <c r="K232" s="62"/>
      <c r="L232" s="440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>
      <c r="A233" s="62"/>
      <c r="B233" s="62"/>
      <c r="C233" s="62"/>
      <c r="D233" s="440"/>
      <c r="E233" s="62"/>
      <c r="F233" s="440"/>
      <c r="G233" s="62"/>
      <c r="H233" s="440"/>
      <c r="I233" s="62"/>
      <c r="J233" s="440"/>
      <c r="K233" s="62"/>
      <c r="L233" s="440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>
      <c r="A234" s="62"/>
      <c r="B234" s="62"/>
      <c r="C234" s="62"/>
      <c r="D234" s="440"/>
      <c r="E234" s="62"/>
      <c r="F234" s="440"/>
      <c r="G234" s="62"/>
      <c r="H234" s="440"/>
      <c r="I234" s="62"/>
      <c r="J234" s="440"/>
      <c r="K234" s="62"/>
      <c r="L234" s="440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>
      <c r="A235" s="62"/>
      <c r="B235" s="62"/>
      <c r="C235" s="62"/>
      <c r="D235" s="440"/>
      <c r="E235" s="62"/>
      <c r="F235" s="440"/>
      <c r="G235" s="62"/>
      <c r="H235" s="440"/>
      <c r="I235" s="62"/>
      <c r="J235" s="440"/>
      <c r="K235" s="62"/>
      <c r="L235" s="440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>
      <c r="A236" s="62"/>
      <c r="B236" s="62"/>
      <c r="C236" s="62"/>
      <c r="D236" s="440"/>
      <c r="E236" s="62"/>
      <c r="F236" s="440"/>
      <c r="G236" s="62"/>
      <c r="H236" s="440"/>
      <c r="I236" s="62"/>
      <c r="J236" s="440"/>
      <c r="K236" s="62"/>
      <c r="L236" s="440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>
      <c r="A237" s="62"/>
      <c r="B237" s="62"/>
      <c r="C237" s="62"/>
      <c r="D237" s="440"/>
      <c r="E237" s="62"/>
      <c r="F237" s="440"/>
      <c r="G237" s="62"/>
      <c r="H237" s="440"/>
      <c r="I237" s="62"/>
      <c r="J237" s="440"/>
      <c r="K237" s="62"/>
      <c r="L237" s="440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>
      <c r="A238" s="62"/>
      <c r="B238" s="62"/>
      <c r="C238" s="62"/>
      <c r="D238" s="440"/>
      <c r="E238" s="62"/>
      <c r="F238" s="440"/>
      <c r="G238" s="62"/>
      <c r="H238" s="440"/>
      <c r="I238" s="62"/>
      <c r="J238" s="440"/>
      <c r="K238" s="62"/>
      <c r="L238" s="440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>
      <c r="A239" s="62"/>
      <c r="B239" s="62"/>
      <c r="C239" s="62"/>
      <c r="D239" s="440"/>
      <c r="E239" s="62"/>
      <c r="F239" s="440"/>
      <c r="G239" s="62"/>
      <c r="H239" s="440"/>
      <c r="I239" s="62"/>
      <c r="J239" s="440"/>
      <c r="K239" s="62"/>
      <c r="L239" s="440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>
      <c r="A240" s="62"/>
      <c r="B240" s="62"/>
      <c r="C240" s="62"/>
      <c r="D240" s="440"/>
      <c r="E240" s="62"/>
      <c r="F240" s="440"/>
      <c r="G240" s="62"/>
      <c r="H240" s="440"/>
      <c r="I240" s="62"/>
      <c r="J240" s="440"/>
      <c r="K240" s="62"/>
      <c r="L240" s="440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>
      <c r="A241" s="62"/>
      <c r="B241" s="62"/>
      <c r="C241" s="62"/>
      <c r="D241" s="440"/>
      <c r="E241" s="62"/>
      <c r="F241" s="440"/>
      <c r="G241" s="62"/>
      <c r="H241" s="440"/>
      <c r="I241" s="62"/>
      <c r="J241" s="440"/>
      <c r="K241" s="62"/>
      <c r="L241" s="440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>
      <c r="A242" s="62"/>
      <c r="B242" s="62"/>
      <c r="C242" s="62"/>
      <c r="D242" s="440"/>
      <c r="E242" s="62"/>
      <c r="F242" s="440"/>
      <c r="G242" s="62"/>
      <c r="H242" s="440"/>
      <c r="I242" s="62"/>
      <c r="J242" s="440"/>
      <c r="K242" s="62"/>
      <c r="L242" s="440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>
      <c r="A243" s="62"/>
      <c r="B243" s="62"/>
      <c r="C243" s="62"/>
      <c r="D243" s="440"/>
      <c r="E243" s="62"/>
      <c r="F243" s="440"/>
      <c r="G243" s="62"/>
      <c r="H243" s="440"/>
      <c r="I243" s="62"/>
      <c r="J243" s="440"/>
      <c r="K243" s="62"/>
      <c r="L243" s="440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>
      <c r="A244" s="62"/>
      <c r="B244" s="62"/>
      <c r="C244" s="62"/>
      <c r="D244" s="440"/>
      <c r="E244" s="62"/>
      <c r="F244" s="440"/>
      <c r="G244" s="62"/>
      <c r="H244" s="440"/>
      <c r="I244" s="62"/>
      <c r="J244" s="440"/>
      <c r="K244" s="62"/>
      <c r="L244" s="440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>
      <c r="A245" s="62"/>
      <c r="B245" s="62"/>
      <c r="C245" s="62"/>
      <c r="D245" s="440"/>
      <c r="E245" s="62"/>
      <c r="F245" s="440"/>
      <c r="G245" s="62"/>
      <c r="H245" s="440"/>
      <c r="I245" s="62"/>
      <c r="J245" s="440"/>
      <c r="K245" s="62"/>
      <c r="L245" s="440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>
      <c r="A246" s="62"/>
      <c r="B246" s="62"/>
      <c r="C246" s="62"/>
      <c r="D246" s="440"/>
      <c r="E246" s="62"/>
      <c r="F246" s="440"/>
      <c r="G246" s="62"/>
      <c r="H246" s="440"/>
      <c r="I246" s="62"/>
      <c r="J246" s="440"/>
      <c r="K246" s="62"/>
      <c r="L246" s="440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>
      <c r="A247" s="62"/>
      <c r="B247" s="62"/>
      <c r="C247" s="62"/>
      <c r="D247" s="440"/>
      <c r="E247" s="62"/>
      <c r="F247" s="440"/>
      <c r="G247" s="62"/>
      <c r="H247" s="440"/>
      <c r="I247" s="62"/>
      <c r="J247" s="440"/>
      <c r="K247" s="62"/>
      <c r="L247" s="440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>
      <c r="A248" s="62"/>
      <c r="B248" s="62"/>
      <c r="C248" s="62"/>
      <c r="D248" s="440"/>
      <c r="E248" s="62"/>
      <c r="F248" s="440"/>
      <c r="G248" s="62"/>
      <c r="H248" s="440"/>
      <c r="I248" s="62"/>
      <c r="J248" s="440"/>
      <c r="K248" s="62"/>
      <c r="L248" s="440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>
      <c r="A249" s="62"/>
      <c r="B249" s="62"/>
      <c r="C249" s="62"/>
      <c r="D249" s="440"/>
      <c r="E249" s="62"/>
      <c r="F249" s="440"/>
      <c r="G249" s="62"/>
      <c r="H249" s="440"/>
      <c r="I249" s="62"/>
      <c r="J249" s="440"/>
      <c r="K249" s="62"/>
      <c r="L249" s="440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>
      <c r="A250" s="62"/>
      <c r="B250" s="62"/>
      <c r="C250" s="62"/>
      <c r="D250" s="440"/>
      <c r="E250" s="62"/>
      <c r="F250" s="440"/>
      <c r="G250" s="62"/>
      <c r="H250" s="440"/>
      <c r="I250" s="62"/>
      <c r="J250" s="440"/>
      <c r="K250" s="62"/>
      <c r="L250" s="440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>
      <c r="A251" s="62"/>
      <c r="B251" s="62"/>
      <c r="C251" s="62"/>
      <c r="D251" s="440"/>
      <c r="E251" s="62"/>
      <c r="F251" s="440"/>
      <c r="G251" s="62"/>
      <c r="H251" s="440"/>
      <c r="I251" s="62"/>
      <c r="J251" s="440"/>
      <c r="K251" s="62"/>
      <c r="L251" s="440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>
      <c r="A252" s="62"/>
      <c r="B252" s="62"/>
      <c r="C252" s="62"/>
      <c r="D252" s="440"/>
      <c r="E252" s="62"/>
      <c r="F252" s="440"/>
      <c r="G252" s="62"/>
      <c r="H252" s="440"/>
      <c r="I252" s="62"/>
      <c r="J252" s="440"/>
      <c r="K252" s="62"/>
      <c r="L252" s="440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>
      <c r="A253" s="62"/>
      <c r="B253" s="62"/>
      <c r="C253" s="62"/>
      <c r="D253" s="440"/>
      <c r="E253" s="62"/>
      <c r="F253" s="440"/>
      <c r="G253" s="62"/>
      <c r="H253" s="440"/>
      <c r="I253" s="62"/>
      <c r="J253" s="440"/>
      <c r="K253" s="62"/>
      <c r="L253" s="440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>
      <c r="A254" s="62"/>
      <c r="B254" s="62"/>
      <c r="C254" s="62"/>
      <c r="D254" s="440"/>
      <c r="E254" s="62"/>
      <c r="F254" s="440"/>
      <c r="G254" s="62"/>
      <c r="H254" s="440"/>
      <c r="I254" s="62"/>
      <c r="J254" s="440"/>
      <c r="K254" s="62"/>
      <c r="L254" s="440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>
      <c r="A255" s="62"/>
      <c r="B255" s="62"/>
      <c r="C255" s="62"/>
      <c r="D255" s="440"/>
      <c r="E255" s="62"/>
      <c r="F255" s="440"/>
      <c r="G255" s="62"/>
      <c r="H255" s="440"/>
      <c r="I255" s="62"/>
      <c r="J255" s="440"/>
      <c r="K255" s="62"/>
      <c r="L255" s="440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>
      <c r="A256" s="62"/>
      <c r="B256" s="62"/>
      <c r="C256" s="62"/>
      <c r="D256" s="440"/>
      <c r="E256" s="62"/>
      <c r="F256" s="440"/>
      <c r="G256" s="62"/>
      <c r="H256" s="440"/>
      <c r="I256" s="62"/>
      <c r="J256" s="440"/>
      <c r="K256" s="62"/>
      <c r="L256" s="440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>
      <c r="A257" s="62"/>
      <c r="B257" s="62"/>
      <c r="C257" s="62"/>
      <c r="D257" s="440"/>
      <c r="E257" s="62"/>
      <c r="F257" s="440"/>
      <c r="G257" s="62"/>
      <c r="H257" s="440"/>
      <c r="I257" s="62"/>
      <c r="J257" s="440"/>
      <c r="K257" s="62"/>
      <c r="L257" s="440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>
      <c r="A258" s="62"/>
      <c r="B258" s="62"/>
      <c r="C258" s="62"/>
      <c r="D258" s="440"/>
      <c r="E258" s="62"/>
      <c r="F258" s="440"/>
      <c r="G258" s="62"/>
      <c r="H258" s="440"/>
      <c r="I258" s="62"/>
      <c r="J258" s="440"/>
      <c r="K258" s="62"/>
      <c r="L258" s="440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>
      <c r="A259" s="62"/>
      <c r="B259" s="62"/>
      <c r="C259" s="62"/>
      <c r="D259" s="440"/>
      <c r="E259" s="62"/>
      <c r="F259" s="440"/>
      <c r="G259" s="62"/>
      <c r="H259" s="440"/>
      <c r="I259" s="62"/>
      <c r="J259" s="440"/>
      <c r="K259" s="62"/>
      <c r="L259" s="440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>
      <c r="A260" s="62"/>
      <c r="B260" s="62"/>
      <c r="C260" s="62"/>
      <c r="D260" s="440"/>
      <c r="E260" s="62"/>
      <c r="F260" s="440"/>
      <c r="G260" s="62"/>
      <c r="H260" s="440"/>
      <c r="I260" s="62"/>
      <c r="J260" s="440"/>
      <c r="K260" s="62"/>
      <c r="L260" s="440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>
      <c r="A261" s="62"/>
      <c r="B261" s="62"/>
      <c r="C261" s="62"/>
      <c r="D261" s="440"/>
      <c r="E261" s="62"/>
      <c r="F261" s="440"/>
      <c r="G261" s="62"/>
      <c r="H261" s="440"/>
      <c r="I261" s="62"/>
      <c r="J261" s="440"/>
      <c r="K261" s="62"/>
      <c r="L261" s="440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>
      <c r="A262" s="62"/>
      <c r="B262" s="62"/>
      <c r="C262" s="62"/>
      <c r="D262" s="440"/>
      <c r="E262" s="62"/>
      <c r="F262" s="440"/>
      <c r="G262" s="62"/>
      <c r="H262" s="440"/>
      <c r="I262" s="62"/>
      <c r="J262" s="440"/>
      <c r="K262" s="62"/>
      <c r="L262" s="440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>
      <c r="A263" s="62"/>
      <c r="B263" s="62"/>
      <c r="C263" s="62"/>
      <c r="D263" s="440"/>
      <c r="E263" s="62"/>
      <c r="F263" s="440"/>
      <c r="G263" s="62"/>
      <c r="H263" s="440"/>
      <c r="I263" s="62"/>
      <c r="J263" s="440"/>
      <c r="K263" s="62"/>
      <c r="L263" s="440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>
      <c r="A264" s="62"/>
      <c r="B264" s="62"/>
      <c r="C264" s="62"/>
      <c r="D264" s="440"/>
      <c r="E264" s="62"/>
      <c r="F264" s="440"/>
      <c r="G264" s="62"/>
      <c r="H264" s="440"/>
      <c r="I264" s="62"/>
      <c r="J264" s="440"/>
      <c r="K264" s="62"/>
      <c r="L264" s="440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>
      <c r="A265" s="62"/>
      <c r="B265" s="62"/>
      <c r="C265" s="62"/>
      <c r="D265" s="440"/>
      <c r="E265" s="62"/>
      <c r="F265" s="440"/>
      <c r="G265" s="62"/>
      <c r="H265" s="440"/>
      <c r="I265" s="62"/>
      <c r="J265" s="440"/>
      <c r="K265" s="62"/>
      <c r="L265" s="440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>
      <c r="A266" s="62"/>
      <c r="B266" s="62"/>
      <c r="C266" s="62"/>
      <c r="D266" s="440"/>
      <c r="E266" s="62"/>
      <c r="F266" s="440"/>
      <c r="G266" s="62"/>
      <c r="H266" s="440"/>
      <c r="I266" s="62"/>
      <c r="J266" s="440"/>
      <c r="K266" s="62"/>
      <c r="L266" s="440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>
      <c r="A267" s="62"/>
      <c r="B267" s="62"/>
      <c r="C267" s="62"/>
      <c r="D267" s="440"/>
      <c r="E267" s="62"/>
      <c r="F267" s="440"/>
      <c r="G267" s="62"/>
      <c r="H267" s="440"/>
      <c r="I267" s="62"/>
      <c r="J267" s="440"/>
      <c r="K267" s="62"/>
      <c r="L267" s="440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>
      <c r="A268" s="62"/>
      <c r="B268" s="62"/>
      <c r="C268" s="62"/>
      <c r="D268" s="440"/>
      <c r="E268" s="62"/>
      <c r="F268" s="440"/>
      <c r="G268" s="62"/>
      <c r="H268" s="440"/>
      <c r="I268" s="62"/>
      <c r="J268" s="440"/>
      <c r="K268" s="62"/>
      <c r="L268" s="440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>
      <c r="A269" s="62"/>
      <c r="B269" s="62"/>
      <c r="C269" s="62"/>
      <c r="D269" s="440"/>
      <c r="E269" s="62"/>
      <c r="F269" s="440"/>
      <c r="G269" s="62"/>
      <c r="H269" s="440"/>
      <c r="I269" s="62"/>
      <c r="J269" s="440"/>
      <c r="K269" s="62"/>
      <c r="L269" s="440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>
      <c r="A270" s="62"/>
      <c r="B270" s="62"/>
      <c r="C270" s="62"/>
      <c r="D270" s="440"/>
      <c r="E270" s="62"/>
      <c r="F270" s="440"/>
      <c r="G270" s="62"/>
      <c r="H270" s="440"/>
      <c r="I270" s="62"/>
      <c r="J270" s="440"/>
      <c r="K270" s="62"/>
      <c r="L270" s="440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>
      <c r="A271" s="62"/>
      <c r="B271" s="62"/>
      <c r="C271" s="62"/>
      <c r="D271" s="440"/>
      <c r="E271" s="62"/>
      <c r="F271" s="440"/>
      <c r="G271" s="62"/>
      <c r="H271" s="440"/>
      <c r="I271" s="62"/>
      <c r="J271" s="440"/>
      <c r="K271" s="62"/>
      <c r="L271" s="440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>
      <c r="A272" s="62"/>
      <c r="B272" s="62"/>
      <c r="C272" s="62"/>
      <c r="D272" s="440"/>
      <c r="E272" s="62"/>
      <c r="F272" s="440"/>
      <c r="G272" s="62"/>
      <c r="H272" s="440"/>
      <c r="I272" s="62"/>
      <c r="J272" s="440"/>
      <c r="K272" s="62"/>
      <c r="L272" s="440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>
      <c r="A273" s="62"/>
      <c r="B273" s="62"/>
      <c r="C273" s="62"/>
      <c r="D273" s="440"/>
      <c r="E273" s="62"/>
      <c r="F273" s="440"/>
      <c r="G273" s="62"/>
      <c r="H273" s="440"/>
      <c r="I273" s="62"/>
      <c r="J273" s="440"/>
      <c r="K273" s="62"/>
      <c r="L273" s="440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>
      <c r="A274" s="62"/>
      <c r="B274" s="62"/>
      <c r="C274" s="62"/>
      <c r="D274" s="440"/>
      <c r="E274" s="62"/>
      <c r="F274" s="440"/>
      <c r="G274" s="62"/>
      <c r="H274" s="440"/>
      <c r="I274" s="62"/>
      <c r="J274" s="440"/>
      <c r="K274" s="62"/>
      <c r="L274" s="440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>
      <c r="A275" s="62"/>
      <c r="B275" s="62"/>
      <c r="C275" s="62"/>
      <c r="D275" s="440"/>
      <c r="E275" s="62"/>
      <c r="F275" s="440"/>
      <c r="G275" s="62"/>
      <c r="H275" s="440"/>
      <c r="I275" s="62"/>
      <c r="J275" s="440"/>
      <c r="K275" s="62"/>
      <c r="L275" s="440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>
      <c r="A276" s="62"/>
      <c r="B276" s="62"/>
      <c r="C276" s="62"/>
      <c r="D276" s="440"/>
      <c r="E276" s="62"/>
      <c r="F276" s="440"/>
      <c r="G276" s="62"/>
      <c r="H276" s="440"/>
      <c r="I276" s="62"/>
      <c r="J276" s="440"/>
      <c r="K276" s="62"/>
      <c r="L276" s="440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>
      <c r="A277" s="62"/>
      <c r="B277" s="62"/>
      <c r="C277" s="62"/>
      <c r="D277" s="440"/>
      <c r="E277" s="62"/>
      <c r="F277" s="440"/>
      <c r="G277" s="62"/>
      <c r="H277" s="440"/>
      <c r="I277" s="62"/>
      <c r="J277" s="440"/>
      <c r="K277" s="62"/>
      <c r="L277" s="440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>
      <c r="A278" s="62"/>
      <c r="B278" s="62"/>
      <c r="C278" s="62"/>
      <c r="D278" s="440"/>
      <c r="E278" s="62"/>
      <c r="F278" s="440"/>
      <c r="G278" s="62"/>
      <c r="H278" s="440"/>
      <c r="I278" s="62"/>
      <c r="J278" s="440"/>
      <c r="K278" s="62"/>
      <c r="L278" s="440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>
      <c r="A279" s="62"/>
      <c r="B279" s="62"/>
      <c r="C279" s="62"/>
      <c r="D279" s="440"/>
      <c r="E279" s="62"/>
      <c r="F279" s="440"/>
      <c r="G279" s="62"/>
      <c r="H279" s="440"/>
      <c r="I279" s="62"/>
      <c r="J279" s="440"/>
      <c r="K279" s="62"/>
      <c r="L279" s="440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>
      <c r="A280" s="62"/>
      <c r="B280" s="62"/>
      <c r="C280" s="62"/>
      <c r="D280" s="440"/>
      <c r="E280" s="62"/>
      <c r="F280" s="440"/>
      <c r="G280" s="62"/>
      <c r="H280" s="440"/>
      <c r="I280" s="62"/>
      <c r="J280" s="440"/>
      <c r="K280" s="62"/>
      <c r="L280" s="440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>
      <c r="A281" s="62"/>
      <c r="B281" s="62"/>
      <c r="C281" s="62"/>
      <c r="D281" s="440"/>
      <c r="E281" s="62"/>
      <c r="F281" s="440"/>
      <c r="G281" s="62"/>
      <c r="H281" s="440"/>
      <c r="I281" s="62"/>
      <c r="J281" s="440"/>
      <c r="K281" s="62"/>
      <c r="L281" s="440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>
      <c r="A282" s="62"/>
      <c r="B282" s="62"/>
      <c r="C282" s="62"/>
      <c r="D282" s="440"/>
      <c r="E282" s="62"/>
      <c r="F282" s="440"/>
      <c r="G282" s="62"/>
      <c r="H282" s="440"/>
      <c r="I282" s="62"/>
      <c r="J282" s="440"/>
      <c r="K282" s="62"/>
      <c r="L282" s="440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>
      <c r="A283" s="62"/>
      <c r="B283" s="62"/>
      <c r="C283" s="62"/>
      <c r="D283" s="440"/>
      <c r="E283" s="62"/>
      <c r="F283" s="440"/>
      <c r="G283" s="62"/>
      <c r="H283" s="440"/>
      <c r="I283" s="62"/>
      <c r="J283" s="440"/>
      <c r="K283" s="62"/>
      <c r="L283" s="440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>
      <c r="A284" s="62"/>
      <c r="B284" s="62"/>
      <c r="C284" s="62"/>
      <c r="D284" s="440"/>
      <c r="E284" s="62"/>
      <c r="F284" s="440"/>
      <c r="G284" s="62"/>
      <c r="H284" s="440"/>
      <c r="I284" s="62"/>
      <c r="J284" s="440"/>
      <c r="K284" s="62"/>
      <c r="L284" s="440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>
      <c r="A285" s="62"/>
      <c r="B285" s="62"/>
      <c r="C285" s="62"/>
      <c r="D285" s="440"/>
      <c r="E285" s="62"/>
      <c r="F285" s="440"/>
      <c r="G285" s="62"/>
      <c r="H285" s="440"/>
      <c r="I285" s="62"/>
      <c r="J285" s="440"/>
      <c r="K285" s="62"/>
      <c r="L285" s="440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>
      <c r="A286" s="62"/>
      <c r="B286" s="62"/>
      <c r="C286" s="62"/>
      <c r="D286" s="440"/>
      <c r="E286" s="62"/>
      <c r="F286" s="440"/>
      <c r="G286" s="62"/>
      <c r="H286" s="440"/>
      <c r="I286" s="62"/>
      <c r="J286" s="440"/>
      <c r="K286" s="62"/>
      <c r="L286" s="440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>
      <c r="A287" s="62"/>
      <c r="B287" s="62"/>
      <c r="C287" s="62"/>
      <c r="D287" s="440"/>
      <c r="E287" s="62"/>
      <c r="F287" s="440"/>
      <c r="G287" s="62"/>
      <c r="H287" s="440"/>
      <c r="I287" s="62"/>
      <c r="J287" s="440"/>
      <c r="K287" s="62"/>
      <c r="L287" s="440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>
      <c r="A288" s="62"/>
      <c r="B288" s="62"/>
      <c r="C288" s="62"/>
      <c r="D288" s="440"/>
      <c r="E288" s="62"/>
      <c r="F288" s="440"/>
      <c r="G288" s="62"/>
      <c r="H288" s="440"/>
      <c r="I288" s="62"/>
      <c r="J288" s="440"/>
      <c r="K288" s="62"/>
      <c r="L288" s="440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>
      <c r="A289" s="62"/>
      <c r="B289" s="62"/>
      <c r="C289" s="62"/>
      <c r="D289" s="440"/>
      <c r="E289" s="62"/>
      <c r="F289" s="440"/>
      <c r="G289" s="62"/>
      <c r="H289" s="440"/>
      <c r="I289" s="62"/>
      <c r="J289" s="440"/>
      <c r="K289" s="62"/>
      <c r="L289" s="440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>
      <c r="A290" s="62"/>
      <c r="B290" s="62"/>
      <c r="C290" s="62"/>
      <c r="D290" s="440"/>
      <c r="E290" s="62"/>
      <c r="F290" s="440"/>
      <c r="G290" s="62"/>
      <c r="H290" s="440"/>
      <c r="I290" s="62"/>
      <c r="J290" s="440"/>
      <c r="K290" s="62"/>
      <c r="L290" s="440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>
      <c r="A291" s="62"/>
      <c r="B291" s="62"/>
      <c r="C291" s="62"/>
      <c r="D291" s="440"/>
      <c r="E291" s="62"/>
      <c r="F291" s="440"/>
      <c r="G291" s="62"/>
      <c r="H291" s="440"/>
      <c r="I291" s="62"/>
      <c r="J291" s="440"/>
      <c r="K291" s="62"/>
      <c r="L291" s="440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>
      <c r="A292" s="62"/>
      <c r="B292" s="62"/>
      <c r="C292" s="62"/>
      <c r="D292" s="440"/>
      <c r="E292" s="62"/>
      <c r="F292" s="440"/>
      <c r="G292" s="62"/>
      <c r="H292" s="440"/>
      <c r="I292" s="62"/>
      <c r="J292" s="440"/>
      <c r="K292" s="62"/>
      <c r="L292" s="440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>
      <c r="A293" s="62"/>
      <c r="B293" s="62"/>
      <c r="C293" s="62"/>
      <c r="D293" s="440"/>
      <c r="E293" s="62"/>
      <c r="F293" s="440"/>
      <c r="G293" s="62"/>
      <c r="H293" s="440"/>
      <c r="I293" s="62"/>
      <c r="J293" s="440"/>
      <c r="K293" s="62"/>
      <c r="L293" s="440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>
      <c r="A294" s="62"/>
      <c r="B294" s="62"/>
      <c r="C294" s="62"/>
      <c r="D294" s="440"/>
      <c r="E294" s="62"/>
      <c r="F294" s="440"/>
      <c r="G294" s="62"/>
      <c r="H294" s="440"/>
      <c r="I294" s="62"/>
      <c r="J294" s="440"/>
      <c r="K294" s="62"/>
      <c r="L294" s="440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>
      <c r="A295" s="62"/>
      <c r="B295" s="62"/>
      <c r="C295" s="62"/>
      <c r="D295" s="440"/>
      <c r="E295" s="62"/>
      <c r="F295" s="440"/>
      <c r="G295" s="62"/>
      <c r="H295" s="440"/>
      <c r="I295" s="62"/>
      <c r="J295" s="440"/>
      <c r="K295" s="62"/>
      <c r="L295" s="440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>
      <c r="A296" s="62"/>
      <c r="B296" s="62"/>
      <c r="C296" s="62"/>
      <c r="D296" s="440"/>
      <c r="E296" s="62"/>
      <c r="F296" s="440"/>
      <c r="G296" s="62"/>
      <c r="H296" s="440"/>
      <c r="I296" s="62"/>
      <c r="J296" s="440"/>
      <c r="K296" s="62"/>
      <c r="L296" s="440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>
      <c r="A297" s="62"/>
      <c r="B297" s="62"/>
      <c r="C297" s="62"/>
      <c r="D297" s="440"/>
      <c r="E297" s="62"/>
      <c r="F297" s="440"/>
      <c r="G297" s="62"/>
      <c r="H297" s="440"/>
      <c r="I297" s="62"/>
      <c r="J297" s="440"/>
      <c r="K297" s="62"/>
      <c r="L297" s="440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>
      <c r="A298" s="62"/>
      <c r="B298" s="62"/>
      <c r="C298" s="62"/>
      <c r="D298" s="440"/>
      <c r="E298" s="62"/>
      <c r="F298" s="440"/>
      <c r="G298" s="62"/>
      <c r="H298" s="440"/>
      <c r="I298" s="62"/>
      <c r="J298" s="440"/>
      <c r="K298" s="62"/>
      <c r="L298" s="440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>
      <c r="A299" s="62"/>
      <c r="B299" s="62"/>
      <c r="C299" s="62"/>
      <c r="D299" s="440"/>
      <c r="E299" s="62"/>
      <c r="F299" s="440"/>
      <c r="G299" s="62"/>
      <c r="H299" s="440"/>
      <c r="I299" s="62"/>
      <c r="J299" s="440"/>
      <c r="K299" s="62"/>
      <c r="L299" s="440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>
      <c r="A300" s="62"/>
      <c r="B300" s="62"/>
      <c r="C300" s="62"/>
      <c r="D300" s="440"/>
      <c r="E300" s="62"/>
      <c r="F300" s="440"/>
      <c r="G300" s="62"/>
      <c r="H300" s="440"/>
      <c r="I300" s="62"/>
      <c r="J300" s="440"/>
      <c r="K300" s="62"/>
      <c r="L300" s="440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>
      <c r="A301" s="62"/>
      <c r="B301" s="62"/>
      <c r="C301" s="62"/>
      <c r="D301" s="440"/>
      <c r="E301" s="62"/>
      <c r="F301" s="440"/>
      <c r="G301" s="62"/>
      <c r="H301" s="440"/>
      <c r="I301" s="62"/>
      <c r="J301" s="440"/>
      <c r="K301" s="62"/>
      <c r="L301" s="440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>
      <c r="A302" s="62"/>
      <c r="B302" s="62"/>
      <c r="C302" s="62"/>
      <c r="D302" s="440"/>
      <c r="E302" s="62"/>
      <c r="F302" s="440"/>
      <c r="G302" s="62"/>
      <c r="H302" s="440"/>
      <c r="I302" s="62"/>
      <c r="J302" s="440"/>
      <c r="K302" s="62"/>
      <c r="L302" s="440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>
      <c r="A303" s="62"/>
      <c r="B303" s="62"/>
      <c r="C303" s="62"/>
      <c r="D303" s="440"/>
      <c r="E303" s="62"/>
      <c r="F303" s="440"/>
      <c r="G303" s="62"/>
      <c r="H303" s="440"/>
      <c r="I303" s="62"/>
      <c r="J303" s="440"/>
      <c r="K303" s="62"/>
      <c r="L303" s="440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>
      <c r="A304" s="62"/>
      <c r="B304" s="62"/>
      <c r="C304" s="62"/>
      <c r="D304" s="440"/>
      <c r="E304" s="62"/>
      <c r="F304" s="440"/>
      <c r="G304" s="62"/>
      <c r="H304" s="440"/>
      <c r="I304" s="62"/>
      <c r="J304" s="440"/>
      <c r="K304" s="62"/>
      <c r="L304" s="440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>
      <c r="A305" s="62"/>
      <c r="B305" s="62"/>
      <c r="C305" s="62"/>
      <c r="D305" s="440"/>
      <c r="E305" s="62"/>
      <c r="F305" s="440"/>
      <c r="G305" s="62"/>
      <c r="H305" s="440"/>
      <c r="I305" s="62"/>
      <c r="J305" s="440"/>
      <c r="K305" s="62"/>
      <c r="L305" s="440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>
      <c r="A306" s="62"/>
      <c r="B306" s="62"/>
      <c r="C306" s="62"/>
      <c r="D306" s="440"/>
      <c r="E306" s="62"/>
      <c r="F306" s="440"/>
      <c r="G306" s="62"/>
      <c r="H306" s="440"/>
      <c r="I306" s="62"/>
      <c r="J306" s="440"/>
      <c r="K306" s="62"/>
      <c r="L306" s="440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>
      <c r="A307" s="62"/>
      <c r="B307" s="62"/>
      <c r="C307" s="62"/>
      <c r="D307" s="440"/>
      <c r="E307" s="62"/>
      <c r="F307" s="440"/>
      <c r="G307" s="62"/>
      <c r="H307" s="440"/>
      <c r="I307" s="62"/>
      <c r="J307" s="440"/>
      <c r="K307" s="62"/>
      <c r="L307" s="440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>
      <c r="A308" s="62"/>
      <c r="B308" s="62"/>
      <c r="C308" s="62"/>
      <c r="D308" s="440"/>
      <c r="E308" s="62"/>
      <c r="F308" s="440"/>
      <c r="G308" s="62"/>
      <c r="H308" s="440"/>
      <c r="I308" s="62"/>
      <c r="J308" s="440"/>
      <c r="K308" s="62"/>
      <c r="L308" s="440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>
      <c r="A309" s="62"/>
      <c r="B309" s="62"/>
      <c r="C309" s="62"/>
      <c r="D309" s="440"/>
      <c r="E309" s="62"/>
      <c r="F309" s="440"/>
      <c r="G309" s="62"/>
      <c r="H309" s="440"/>
      <c r="I309" s="62"/>
      <c r="J309" s="440"/>
      <c r="K309" s="62"/>
      <c r="L309" s="440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>
      <c r="A310" s="62"/>
      <c r="B310" s="62"/>
      <c r="C310" s="62"/>
      <c r="D310" s="440"/>
      <c r="E310" s="62"/>
      <c r="F310" s="440"/>
      <c r="G310" s="62"/>
      <c r="H310" s="440"/>
      <c r="I310" s="62"/>
      <c r="J310" s="440"/>
      <c r="K310" s="62"/>
      <c r="L310" s="440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>
      <c r="A311" s="62"/>
      <c r="B311" s="62"/>
      <c r="C311" s="62"/>
      <c r="D311" s="440"/>
      <c r="E311" s="62"/>
      <c r="F311" s="440"/>
      <c r="G311" s="62"/>
      <c r="H311" s="440"/>
      <c r="I311" s="62"/>
      <c r="J311" s="440"/>
      <c r="K311" s="62"/>
      <c r="L311" s="440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>
      <c r="A312" s="62"/>
      <c r="B312" s="62"/>
      <c r="C312" s="62"/>
      <c r="D312" s="440"/>
      <c r="E312" s="62"/>
      <c r="F312" s="440"/>
      <c r="G312" s="62"/>
      <c r="H312" s="440"/>
      <c r="I312" s="62"/>
      <c r="J312" s="440"/>
      <c r="K312" s="62"/>
      <c r="L312" s="440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>
      <c r="A313" s="62"/>
      <c r="B313" s="62"/>
      <c r="C313" s="62"/>
      <c r="D313" s="440"/>
      <c r="E313" s="62"/>
      <c r="F313" s="440"/>
      <c r="G313" s="62"/>
      <c r="H313" s="440"/>
      <c r="I313" s="62"/>
      <c r="J313" s="440"/>
      <c r="K313" s="62"/>
      <c r="L313" s="440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>
      <c r="A314" s="62"/>
      <c r="B314" s="62"/>
      <c r="C314" s="62"/>
      <c r="D314" s="440"/>
      <c r="E314" s="62"/>
      <c r="F314" s="440"/>
      <c r="G314" s="62"/>
      <c r="H314" s="440"/>
      <c r="I314" s="62"/>
      <c r="J314" s="440"/>
      <c r="K314" s="62"/>
      <c r="L314" s="440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>
      <c r="A315" s="62"/>
      <c r="B315" s="62"/>
      <c r="C315" s="62"/>
      <c r="D315" s="440"/>
      <c r="E315" s="62"/>
      <c r="F315" s="440"/>
      <c r="G315" s="62"/>
      <c r="H315" s="440"/>
      <c r="I315" s="62"/>
      <c r="J315" s="440"/>
      <c r="K315" s="62"/>
      <c r="L315" s="440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>
      <c r="A316" s="62"/>
      <c r="B316" s="62"/>
      <c r="C316" s="62"/>
      <c r="D316" s="440"/>
      <c r="E316" s="62"/>
      <c r="F316" s="440"/>
      <c r="G316" s="62"/>
      <c r="H316" s="440"/>
      <c r="I316" s="62"/>
      <c r="J316" s="440"/>
      <c r="K316" s="62"/>
      <c r="L316" s="440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>
      <c r="A317" s="62"/>
      <c r="B317" s="62"/>
      <c r="C317" s="62"/>
      <c r="D317" s="440"/>
      <c r="E317" s="62"/>
      <c r="F317" s="440"/>
      <c r="G317" s="62"/>
      <c r="H317" s="440"/>
      <c r="I317" s="62"/>
      <c r="J317" s="440"/>
      <c r="K317" s="62"/>
      <c r="L317" s="440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>
      <c r="A318" s="62"/>
      <c r="B318" s="62"/>
      <c r="C318" s="62"/>
      <c r="D318" s="440"/>
      <c r="E318" s="62"/>
      <c r="F318" s="440"/>
      <c r="G318" s="62"/>
      <c r="H318" s="440"/>
      <c r="I318" s="62"/>
      <c r="J318" s="440"/>
      <c r="K318" s="62"/>
      <c r="L318" s="440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>
      <c r="A319" s="62"/>
      <c r="B319" s="62"/>
      <c r="C319" s="62"/>
      <c r="D319" s="440"/>
      <c r="E319" s="62"/>
      <c r="F319" s="440"/>
      <c r="G319" s="62"/>
      <c r="H319" s="440"/>
      <c r="I319" s="62"/>
      <c r="J319" s="440"/>
      <c r="K319" s="62"/>
      <c r="L319" s="440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>
      <c r="A320" s="62"/>
      <c r="B320" s="62"/>
      <c r="C320" s="62"/>
      <c r="D320" s="440"/>
      <c r="E320" s="62"/>
      <c r="F320" s="440"/>
      <c r="G320" s="62"/>
      <c r="H320" s="440"/>
      <c r="I320" s="62"/>
      <c r="J320" s="440"/>
      <c r="K320" s="62"/>
      <c r="L320" s="440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>
      <c r="A321" s="62"/>
      <c r="B321" s="62"/>
      <c r="C321" s="62"/>
      <c r="D321" s="440"/>
      <c r="E321" s="62"/>
      <c r="F321" s="440"/>
      <c r="G321" s="62"/>
      <c r="H321" s="440"/>
      <c r="I321" s="62"/>
      <c r="J321" s="440"/>
      <c r="K321" s="62"/>
      <c r="L321" s="440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>
      <c r="A322" s="62"/>
      <c r="B322" s="62"/>
      <c r="C322" s="62"/>
      <c r="D322" s="440"/>
      <c r="E322" s="62"/>
      <c r="F322" s="440"/>
      <c r="G322" s="62"/>
      <c r="H322" s="440"/>
      <c r="I322" s="62"/>
      <c r="J322" s="440"/>
      <c r="K322" s="62"/>
      <c r="L322" s="440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>
      <c r="A323" s="62"/>
      <c r="B323" s="62"/>
      <c r="C323" s="62"/>
      <c r="D323" s="440"/>
      <c r="E323" s="62"/>
      <c r="F323" s="440"/>
      <c r="G323" s="62"/>
      <c r="H323" s="440"/>
      <c r="I323" s="62"/>
      <c r="J323" s="440"/>
      <c r="K323" s="62"/>
      <c r="L323" s="440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>
      <c r="A324" s="62"/>
      <c r="B324" s="62"/>
      <c r="C324" s="62"/>
      <c r="D324" s="440"/>
      <c r="E324" s="62"/>
      <c r="F324" s="440"/>
      <c r="G324" s="62"/>
      <c r="H324" s="440"/>
      <c r="I324" s="62"/>
      <c r="J324" s="440"/>
      <c r="K324" s="62"/>
      <c r="L324" s="440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>
      <c r="A325" s="62"/>
      <c r="B325" s="62"/>
      <c r="C325" s="62"/>
      <c r="D325" s="440"/>
      <c r="E325" s="62"/>
      <c r="F325" s="440"/>
      <c r="G325" s="62"/>
      <c r="H325" s="440"/>
      <c r="I325" s="62"/>
      <c r="J325" s="440"/>
      <c r="K325" s="62"/>
      <c r="L325" s="440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>
      <c r="A326" s="62"/>
      <c r="B326" s="62"/>
      <c r="C326" s="62"/>
      <c r="D326" s="440"/>
      <c r="E326" s="62"/>
      <c r="F326" s="440"/>
      <c r="G326" s="62"/>
      <c r="H326" s="440"/>
      <c r="I326" s="62"/>
      <c r="J326" s="440"/>
      <c r="K326" s="62"/>
      <c r="L326" s="440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>
      <c r="A327" s="62"/>
      <c r="B327" s="62"/>
      <c r="C327" s="62"/>
      <c r="D327" s="440"/>
      <c r="E327" s="62"/>
      <c r="F327" s="440"/>
      <c r="G327" s="62"/>
      <c r="H327" s="440"/>
      <c r="I327" s="62"/>
      <c r="J327" s="440"/>
      <c r="K327" s="62"/>
      <c r="L327" s="440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>
      <c r="A328" s="62"/>
      <c r="B328" s="62"/>
      <c r="C328" s="62"/>
      <c r="D328" s="440"/>
      <c r="E328" s="62"/>
      <c r="F328" s="440"/>
      <c r="G328" s="62"/>
      <c r="H328" s="440"/>
      <c r="I328" s="62"/>
      <c r="J328" s="440"/>
      <c r="K328" s="62"/>
      <c r="L328" s="440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>
      <c r="A329" s="62"/>
      <c r="B329" s="62"/>
      <c r="C329" s="62"/>
      <c r="D329" s="440"/>
      <c r="E329" s="62"/>
      <c r="F329" s="440"/>
      <c r="G329" s="62"/>
      <c r="H329" s="440"/>
      <c r="I329" s="62"/>
      <c r="J329" s="440"/>
      <c r="K329" s="62"/>
      <c r="L329" s="440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>
      <c r="A330" s="62"/>
      <c r="B330" s="62"/>
      <c r="C330" s="62"/>
      <c r="D330" s="440"/>
      <c r="E330" s="62"/>
      <c r="F330" s="440"/>
      <c r="G330" s="62"/>
      <c r="H330" s="440"/>
      <c r="I330" s="62"/>
      <c r="J330" s="440"/>
      <c r="K330" s="62"/>
      <c r="L330" s="440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>
      <c r="A331" s="62"/>
      <c r="B331" s="62"/>
      <c r="C331" s="62"/>
      <c r="D331" s="440"/>
      <c r="E331" s="62"/>
      <c r="F331" s="440"/>
      <c r="G331" s="62"/>
      <c r="H331" s="440"/>
      <c r="I331" s="62"/>
      <c r="J331" s="440"/>
      <c r="K331" s="62"/>
      <c r="L331" s="440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>
      <c r="A332" s="62"/>
      <c r="B332" s="62"/>
      <c r="C332" s="62"/>
      <c r="D332" s="440"/>
      <c r="E332" s="62"/>
      <c r="F332" s="440"/>
      <c r="G332" s="62"/>
      <c r="H332" s="440"/>
      <c r="I332" s="62"/>
      <c r="J332" s="440"/>
      <c r="K332" s="62"/>
      <c r="L332" s="440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>
      <c r="A333" s="62"/>
      <c r="B333" s="62"/>
      <c r="C333" s="62"/>
      <c r="D333" s="440"/>
      <c r="E333" s="62"/>
      <c r="F333" s="440"/>
      <c r="G333" s="62"/>
      <c r="H333" s="440"/>
      <c r="I333" s="62"/>
      <c r="J333" s="440"/>
      <c r="K333" s="62"/>
      <c r="L333" s="440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>
      <c r="A334" s="62"/>
      <c r="B334" s="62"/>
      <c r="C334" s="62"/>
      <c r="D334" s="440"/>
      <c r="E334" s="62"/>
      <c r="F334" s="440"/>
      <c r="G334" s="62"/>
      <c r="H334" s="440"/>
      <c r="I334" s="62"/>
      <c r="J334" s="440"/>
      <c r="K334" s="62"/>
      <c r="L334" s="440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>
      <c r="A335" s="62"/>
      <c r="B335" s="62"/>
      <c r="C335" s="62"/>
      <c r="D335" s="440"/>
      <c r="E335" s="62"/>
      <c r="F335" s="440"/>
      <c r="G335" s="62"/>
      <c r="H335" s="440"/>
      <c r="I335" s="62"/>
      <c r="J335" s="440"/>
      <c r="K335" s="62"/>
      <c r="L335" s="440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>
      <c r="A336" s="62"/>
      <c r="B336" s="62"/>
      <c r="C336" s="62"/>
      <c r="D336" s="440"/>
      <c r="E336" s="62"/>
      <c r="F336" s="440"/>
      <c r="G336" s="62"/>
      <c r="H336" s="440"/>
      <c r="I336" s="62"/>
      <c r="J336" s="440"/>
      <c r="K336" s="62"/>
      <c r="L336" s="440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>
      <c r="A337" s="62"/>
      <c r="B337" s="62"/>
      <c r="C337" s="62"/>
      <c r="D337" s="440"/>
      <c r="E337" s="62"/>
      <c r="F337" s="440"/>
      <c r="G337" s="62"/>
      <c r="H337" s="440"/>
      <c r="I337" s="62"/>
      <c r="J337" s="440"/>
      <c r="K337" s="62"/>
      <c r="L337" s="440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>
      <c r="A338" s="62"/>
      <c r="B338" s="62"/>
      <c r="C338" s="62"/>
      <c r="D338" s="440"/>
      <c r="E338" s="62"/>
      <c r="F338" s="440"/>
      <c r="G338" s="62"/>
      <c r="H338" s="440"/>
      <c r="I338" s="62"/>
      <c r="J338" s="440"/>
      <c r="K338" s="62"/>
      <c r="L338" s="440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>
      <c r="A339" s="62"/>
      <c r="B339" s="62"/>
      <c r="C339" s="62"/>
      <c r="D339" s="440"/>
      <c r="E339" s="62"/>
      <c r="F339" s="440"/>
      <c r="G339" s="62"/>
      <c r="H339" s="440"/>
      <c r="I339" s="62"/>
      <c r="J339" s="440"/>
      <c r="K339" s="62"/>
      <c r="L339" s="440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>
      <c r="A340" s="62"/>
      <c r="B340" s="62"/>
      <c r="C340" s="62"/>
      <c r="D340" s="440"/>
      <c r="E340" s="62"/>
      <c r="F340" s="440"/>
      <c r="G340" s="62"/>
      <c r="H340" s="440"/>
      <c r="I340" s="62"/>
      <c r="J340" s="440"/>
      <c r="K340" s="62"/>
      <c r="L340" s="440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>
      <c r="A341" s="62"/>
      <c r="B341" s="62"/>
      <c r="C341" s="62"/>
      <c r="D341" s="440"/>
      <c r="E341" s="62"/>
      <c r="F341" s="440"/>
      <c r="G341" s="62"/>
      <c r="H341" s="440"/>
      <c r="I341" s="62"/>
      <c r="J341" s="440"/>
      <c r="K341" s="62"/>
      <c r="L341" s="440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>
      <c r="A342" s="62"/>
      <c r="B342" s="62"/>
      <c r="C342" s="62"/>
      <c r="D342" s="440"/>
      <c r="E342" s="62"/>
      <c r="F342" s="440"/>
      <c r="G342" s="62"/>
      <c r="H342" s="440"/>
      <c r="I342" s="62"/>
      <c r="J342" s="440"/>
      <c r="K342" s="62"/>
      <c r="L342" s="440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>
      <c r="A343" s="62"/>
      <c r="B343" s="62"/>
      <c r="C343" s="62"/>
      <c r="D343" s="440"/>
      <c r="E343" s="62"/>
      <c r="F343" s="440"/>
      <c r="G343" s="62"/>
      <c r="H343" s="440"/>
      <c r="I343" s="62"/>
      <c r="J343" s="440"/>
      <c r="K343" s="62"/>
      <c r="L343" s="440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>
      <c r="A344" s="62"/>
      <c r="B344" s="62"/>
      <c r="C344" s="62"/>
      <c r="D344" s="440"/>
      <c r="E344" s="62"/>
      <c r="F344" s="440"/>
      <c r="G344" s="62"/>
      <c r="H344" s="440"/>
      <c r="I344" s="62"/>
      <c r="J344" s="440"/>
      <c r="K344" s="62"/>
      <c r="L344" s="440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>
      <c r="A345" s="62"/>
      <c r="B345" s="62"/>
      <c r="C345" s="62"/>
      <c r="D345" s="440"/>
      <c r="E345" s="62"/>
      <c r="F345" s="440"/>
      <c r="G345" s="62"/>
      <c r="H345" s="440"/>
      <c r="I345" s="62"/>
      <c r="J345" s="440"/>
      <c r="K345" s="62"/>
      <c r="L345" s="440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>
      <c r="A346" s="62"/>
      <c r="B346" s="62"/>
      <c r="C346" s="62"/>
      <c r="D346" s="440"/>
      <c r="E346" s="62"/>
      <c r="F346" s="440"/>
      <c r="G346" s="62"/>
      <c r="H346" s="440"/>
      <c r="I346" s="62"/>
      <c r="J346" s="440"/>
      <c r="K346" s="62"/>
      <c r="L346" s="440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>
      <c r="A347" s="62"/>
      <c r="B347" s="62"/>
      <c r="C347" s="62"/>
      <c r="D347" s="440"/>
      <c r="E347" s="62"/>
      <c r="F347" s="440"/>
      <c r="G347" s="62"/>
      <c r="H347" s="440"/>
      <c r="I347" s="62"/>
      <c r="J347" s="440"/>
      <c r="K347" s="62"/>
      <c r="L347" s="440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>
      <c r="A348" s="62"/>
      <c r="B348" s="62"/>
      <c r="C348" s="62"/>
      <c r="D348" s="440"/>
      <c r="E348" s="62"/>
      <c r="F348" s="440"/>
      <c r="G348" s="62"/>
      <c r="H348" s="440"/>
      <c r="I348" s="62"/>
      <c r="J348" s="440"/>
      <c r="K348" s="62"/>
      <c r="L348" s="440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>
      <c r="A349" s="62"/>
      <c r="B349" s="62"/>
      <c r="C349" s="62"/>
      <c r="D349" s="440"/>
      <c r="E349" s="62"/>
      <c r="F349" s="440"/>
      <c r="G349" s="62"/>
      <c r="H349" s="440"/>
      <c r="I349" s="62"/>
      <c r="J349" s="440"/>
      <c r="K349" s="62"/>
      <c r="L349" s="440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>
      <c r="A350" s="62"/>
      <c r="B350" s="62"/>
      <c r="C350" s="62"/>
      <c r="D350" s="440"/>
      <c r="E350" s="62"/>
      <c r="F350" s="440"/>
      <c r="G350" s="62"/>
      <c r="H350" s="440"/>
      <c r="I350" s="62"/>
      <c r="J350" s="440"/>
      <c r="K350" s="62"/>
      <c r="L350" s="440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>
      <c r="A351" s="62"/>
      <c r="B351" s="62"/>
      <c r="C351" s="62"/>
      <c r="D351" s="440"/>
      <c r="E351" s="62"/>
      <c r="F351" s="440"/>
      <c r="G351" s="62"/>
      <c r="H351" s="440"/>
      <c r="I351" s="62"/>
      <c r="J351" s="440"/>
      <c r="K351" s="62"/>
      <c r="L351" s="440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>
      <c r="A352" s="62"/>
      <c r="B352" s="62"/>
      <c r="C352" s="62"/>
      <c r="D352" s="440"/>
      <c r="E352" s="62"/>
      <c r="F352" s="440"/>
      <c r="G352" s="62"/>
      <c r="H352" s="440"/>
      <c r="I352" s="62"/>
      <c r="J352" s="440"/>
      <c r="K352" s="62"/>
      <c r="L352" s="440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>
      <c r="A353" s="62"/>
      <c r="B353" s="62"/>
      <c r="C353" s="62"/>
      <c r="D353" s="440"/>
      <c r="E353" s="62"/>
      <c r="F353" s="440"/>
      <c r="G353" s="62"/>
      <c r="H353" s="440"/>
      <c r="I353" s="62"/>
      <c r="J353" s="440"/>
      <c r="K353" s="62"/>
      <c r="L353" s="440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>
      <c r="A354" s="62"/>
      <c r="B354" s="62"/>
      <c r="C354" s="62"/>
      <c r="D354" s="440"/>
      <c r="E354" s="62"/>
      <c r="F354" s="440"/>
      <c r="G354" s="62"/>
      <c r="H354" s="440"/>
      <c r="I354" s="62"/>
      <c r="J354" s="440"/>
      <c r="K354" s="62"/>
      <c r="L354" s="440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>
      <c r="A355" s="62"/>
      <c r="B355" s="62"/>
      <c r="C355" s="62"/>
      <c r="D355" s="440"/>
      <c r="E355" s="62"/>
      <c r="F355" s="440"/>
      <c r="G355" s="62"/>
      <c r="H355" s="440"/>
      <c r="I355" s="62"/>
      <c r="J355" s="440"/>
      <c r="K355" s="62"/>
      <c r="L355" s="440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>
      <c r="A356" s="62"/>
      <c r="B356" s="62"/>
      <c r="C356" s="62"/>
      <c r="D356" s="440"/>
      <c r="E356" s="62"/>
      <c r="F356" s="440"/>
      <c r="G356" s="62"/>
      <c r="H356" s="440"/>
      <c r="I356" s="62"/>
      <c r="J356" s="440"/>
      <c r="K356" s="62"/>
      <c r="L356" s="440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>
      <c r="A357" s="62"/>
      <c r="B357" s="62"/>
      <c r="C357" s="62"/>
      <c r="D357" s="440"/>
      <c r="E357" s="62"/>
      <c r="F357" s="440"/>
      <c r="G357" s="62"/>
      <c r="H357" s="440"/>
      <c r="I357" s="62"/>
      <c r="J357" s="440"/>
      <c r="K357" s="62"/>
      <c r="L357" s="440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>
      <c r="A358" s="62"/>
      <c r="B358" s="62"/>
      <c r="C358" s="62"/>
      <c r="D358" s="440"/>
      <c r="E358" s="62"/>
      <c r="F358" s="440"/>
      <c r="G358" s="62"/>
      <c r="H358" s="440"/>
      <c r="I358" s="62"/>
      <c r="J358" s="440"/>
      <c r="K358" s="62"/>
      <c r="L358" s="440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>
      <c r="A359" s="62"/>
      <c r="B359" s="62"/>
      <c r="C359" s="62"/>
      <c r="D359" s="440"/>
      <c r="E359" s="62"/>
      <c r="F359" s="440"/>
      <c r="G359" s="62"/>
      <c r="H359" s="440"/>
      <c r="I359" s="62"/>
      <c r="J359" s="440"/>
      <c r="K359" s="62"/>
      <c r="L359" s="440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>
      <c r="A360" s="62"/>
      <c r="B360" s="62"/>
      <c r="C360" s="62"/>
      <c r="D360" s="440"/>
      <c r="E360" s="62"/>
      <c r="F360" s="440"/>
      <c r="G360" s="62"/>
      <c r="H360" s="440"/>
      <c r="I360" s="62"/>
      <c r="J360" s="440"/>
      <c r="K360" s="62"/>
      <c r="L360" s="440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>
      <c r="A361" s="62"/>
      <c r="B361" s="62"/>
      <c r="C361" s="62"/>
      <c r="D361" s="440"/>
      <c r="E361" s="62"/>
      <c r="F361" s="440"/>
      <c r="G361" s="62"/>
      <c r="H361" s="440"/>
      <c r="I361" s="62"/>
      <c r="J361" s="440"/>
      <c r="K361" s="62"/>
      <c r="L361" s="440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>
      <c r="A362" s="62"/>
      <c r="B362" s="62"/>
      <c r="C362" s="62"/>
      <c r="D362" s="440"/>
      <c r="E362" s="62"/>
      <c r="F362" s="440"/>
      <c r="G362" s="62"/>
      <c r="H362" s="440"/>
      <c r="I362" s="62"/>
      <c r="J362" s="440"/>
      <c r="K362" s="62"/>
      <c r="L362" s="440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>
      <c r="A363" s="62"/>
      <c r="B363" s="62"/>
      <c r="C363" s="62"/>
      <c r="D363" s="440"/>
      <c r="E363" s="62"/>
      <c r="F363" s="440"/>
      <c r="G363" s="62"/>
      <c r="H363" s="440"/>
      <c r="I363" s="62"/>
      <c r="J363" s="440"/>
      <c r="K363" s="62"/>
      <c r="L363" s="440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>
      <c r="A364" s="62"/>
      <c r="B364" s="62"/>
      <c r="C364" s="62"/>
      <c r="D364" s="440"/>
      <c r="E364" s="62"/>
      <c r="F364" s="440"/>
      <c r="G364" s="62"/>
      <c r="H364" s="440"/>
      <c r="I364" s="62"/>
      <c r="J364" s="440"/>
      <c r="K364" s="62"/>
      <c r="L364" s="440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>
      <c r="A365" s="62"/>
      <c r="B365" s="62"/>
      <c r="C365" s="62"/>
      <c r="D365" s="440"/>
      <c r="E365" s="62"/>
      <c r="F365" s="440"/>
      <c r="G365" s="62"/>
      <c r="H365" s="440"/>
      <c r="I365" s="62"/>
      <c r="J365" s="440"/>
      <c r="K365" s="62"/>
      <c r="L365" s="440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</row>
    <row r="366">
      <c r="A366" s="62"/>
      <c r="B366" s="62"/>
      <c r="C366" s="62"/>
      <c r="D366" s="440"/>
      <c r="E366" s="62"/>
      <c r="F366" s="440"/>
      <c r="G366" s="62"/>
      <c r="H366" s="440"/>
      <c r="I366" s="62"/>
      <c r="J366" s="440"/>
      <c r="K366" s="62"/>
      <c r="L366" s="440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>
      <c r="A367" s="62"/>
      <c r="B367" s="62"/>
      <c r="C367" s="62"/>
      <c r="D367" s="440"/>
      <c r="E367" s="62"/>
      <c r="F367" s="440"/>
      <c r="G367" s="62"/>
      <c r="H367" s="440"/>
      <c r="I367" s="62"/>
      <c r="J367" s="440"/>
      <c r="K367" s="62"/>
      <c r="L367" s="440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</row>
    <row r="368">
      <c r="A368" s="62"/>
      <c r="B368" s="62"/>
      <c r="C368" s="62"/>
      <c r="D368" s="440"/>
      <c r="E368" s="62"/>
      <c r="F368" s="440"/>
      <c r="G368" s="62"/>
      <c r="H368" s="440"/>
      <c r="I368" s="62"/>
      <c r="J368" s="440"/>
      <c r="K368" s="62"/>
      <c r="L368" s="440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</row>
    <row r="369">
      <c r="A369" s="62"/>
      <c r="B369" s="62"/>
      <c r="C369" s="62"/>
      <c r="D369" s="440"/>
      <c r="E369" s="62"/>
      <c r="F369" s="440"/>
      <c r="G369" s="62"/>
      <c r="H369" s="440"/>
      <c r="I369" s="62"/>
      <c r="J369" s="440"/>
      <c r="K369" s="62"/>
      <c r="L369" s="440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</row>
    <row r="370">
      <c r="A370" s="62"/>
      <c r="B370" s="62"/>
      <c r="C370" s="62"/>
      <c r="D370" s="440"/>
      <c r="E370" s="62"/>
      <c r="F370" s="440"/>
      <c r="G370" s="62"/>
      <c r="H370" s="440"/>
      <c r="I370" s="62"/>
      <c r="J370" s="440"/>
      <c r="K370" s="62"/>
      <c r="L370" s="440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>
      <c r="A371" s="62"/>
      <c r="B371" s="62"/>
      <c r="C371" s="62"/>
      <c r="D371" s="440"/>
      <c r="E371" s="62"/>
      <c r="F371" s="440"/>
      <c r="G371" s="62"/>
      <c r="H371" s="440"/>
      <c r="I371" s="62"/>
      <c r="J371" s="440"/>
      <c r="K371" s="62"/>
      <c r="L371" s="440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>
      <c r="A372" s="62"/>
      <c r="B372" s="62"/>
      <c r="C372" s="62"/>
      <c r="D372" s="440"/>
      <c r="E372" s="62"/>
      <c r="F372" s="440"/>
      <c r="G372" s="62"/>
      <c r="H372" s="440"/>
      <c r="I372" s="62"/>
      <c r="J372" s="440"/>
      <c r="K372" s="62"/>
      <c r="L372" s="440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>
      <c r="A373" s="62"/>
      <c r="B373" s="62"/>
      <c r="C373" s="62"/>
      <c r="D373" s="440"/>
      <c r="E373" s="62"/>
      <c r="F373" s="440"/>
      <c r="G373" s="62"/>
      <c r="H373" s="440"/>
      <c r="I373" s="62"/>
      <c r="J373" s="440"/>
      <c r="K373" s="62"/>
      <c r="L373" s="440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>
      <c r="A374" s="62"/>
      <c r="B374" s="62"/>
      <c r="C374" s="62"/>
      <c r="D374" s="440"/>
      <c r="E374" s="62"/>
      <c r="F374" s="440"/>
      <c r="G374" s="62"/>
      <c r="H374" s="440"/>
      <c r="I374" s="62"/>
      <c r="J374" s="440"/>
      <c r="K374" s="62"/>
      <c r="L374" s="440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>
      <c r="A375" s="62"/>
      <c r="B375" s="62"/>
      <c r="C375" s="62"/>
      <c r="D375" s="440"/>
      <c r="E375" s="62"/>
      <c r="F375" s="440"/>
      <c r="G375" s="62"/>
      <c r="H375" s="440"/>
      <c r="I375" s="62"/>
      <c r="J375" s="440"/>
      <c r="K375" s="62"/>
      <c r="L375" s="440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>
      <c r="A376" s="62"/>
      <c r="B376" s="62"/>
      <c r="C376" s="62"/>
      <c r="D376" s="440"/>
      <c r="E376" s="62"/>
      <c r="F376" s="440"/>
      <c r="G376" s="62"/>
      <c r="H376" s="440"/>
      <c r="I376" s="62"/>
      <c r="J376" s="440"/>
      <c r="K376" s="62"/>
      <c r="L376" s="440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>
      <c r="A377" s="62"/>
      <c r="B377" s="62"/>
      <c r="C377" s="62"/>
      <c r="D377" s="440"/>
      <c r="E377" s="62"/>
      <c r="F377" s="440"/>
      <c r="G377" s="62"/>
      <c r="H377" s="440"/>
      <c r="I377" s="62"/>
      <c r="J377" s="440"/>
      <c r="K377" s="62"/>
      <c r="L377" s="440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>
      <c r="A378" s="62"/>
      <c r="B378" s="62"/>
      <c r="C378" s="62"/>
      <c r="D378" s="440"/>
      <c r="E378" s="62"/>
      <c r="F378" s="440"/>
      <c r="G378" s="62"/>
      <c r="H378" s="440"/>
      <c r="I378" s="62"/>
      <c r="J378" s="440"/>
      <c r="K378" s="62"/>
      <c r="L378" s="440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>
      <c r="A379" s="62"/>
      <c r="B379" s="62"/>
      <c r="C379" s="62"/>
      <c r="D379" s="440"/>
      <c r="E379" s="62"/>
      <c r="F379" s="440"/>
      <c r="G379" s="62"/>
      <c r="H379" s="440"/>
      <c r="I379" s="62"/>
      <c r="J379" s="440"/>
      <c r="K379" s="62"/>
      <c r="L379" s="440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>
      <c r="A380" s="62"/>
      <c r="B380" s="62"/>
      <c r="C380" s="62"/>
      <c r="D380" s="440"/>
      <c r="E380" s="62"/>
      <c r="F380" s="440"/>
      <c r="G380" s="62"/>
      <c r="H380" s="440"/>
      <c r="I380" s="62"/>
      <c r="J380" s="440"/>
      <c r="K380" s="62"/>
      <c r="L380" s="440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>
      <c r="A381" s="62"/>
      <c r="B381" s="62"/>
      <c r="C381" s="62"/>
      <c r="D381" s="440"/>
      <c r="E381" s="62"/>
      <c r="F381" s="440"/>
      <c r="G381" s="62"/>
      <c r="H381" s="440"/>
      <c r="I381" s="62"/>
      <c r="J381" s="440"/>
      <c r="K381" s="62"/>
      <c r="L381" s="440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>
      <c r="A382" s="62"/>
      <c r="B382" s="62"/>
      <c r="C382" s="62"/>
      <c r="D382" s="440"/>
      <c r="E382" s="62"/>
      <c r="F382" s="440"/>
      <c r="G382" s="62"/>
      <c r="H382" s="440"/>
      <c r="I382" s="62"/>
      <c r="J382" s="440"/>
      <c r="K382" s="62"/>
      <c r="L382" s="440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>
      <c r="A383" s="62"/>
      <c r="B383" s="62"/>
      <c r="C383" s="62"/>
      <c r="D383" s="440"/>
      <c r="E383" s="62"/>
      <c r="F383" s="440"/>
      <c r="G383" s="62"/>
      <c r="H383" s="440"/>
      <c r="I383" s="62"/>
      <c r="J383" s="440"/>
      <c r="K383" s="62"/>
      <c r="L383" s="440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>
      <c r="A384" s="62"/>
      <c r="B384" s="62"/>
      <c r="C384" s="62"/>
      <c r="D384" s="440"/>
      <c r="E384" s="62"/>
      <c r="F384" s="440"/>
      <c r="G384" s="62"/>
      <c r="H384" s="440"/>
      <c r="I384" s="62"/>
      <c r="J384" s="440"/>
      <c r="K384" s="62"/>
      <c r="L384" s="440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>
      <c r="A385" s="62"/>
      <c r="B385" s="62"/>
      <c r="C385" s="62"/>
      <c r="D385" s="440"/>
      <c r="E385" s="62"/>
      <c r="F385" s="440"/>
      <c r="G385" s="62"/>
      <c r="H385" s="440"/>
      <c r="I385" s="62"/>
      <c r="J385" s="440"/>
      <c r="K385" s="62"/>
      <c r="L385" s="440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>
      <c r="A386" s="62"/>
      <c r="B386" s="62"/>
      <c r="C386" s="62"/>
      <c r="D386" s="440"/>
      <c r="E386" s="62"/>
      <c r="F386" s="440"/>
      <c r="G386" s="62"/>
      <c r="H386" s="440"/>
      <c r="I386" s="62"/>
      <c r="J386" s="440"/>
      <c r="K386" s="62"/>
      <c r="L386" s="440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>
      <c r="A387" s="62"/>
      <c r="B387" s="62"/>
      <c r="C387" s="62"/>
      <c r="D387" s="440"/>
      <c r="E387" s="62"/>
      <c r="F387" s="440"/>
      <c r="G387" s="62"/>
      <c r="H387" s="440"/>
      <c r="I387" s="62"/>
      <c r="J387" s="440"/>
      <c r="K387" s="62"/>
      <c r="L387" s="440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>
      <c r="A388" s="62"/>
      <c r="B388" s="62"/>
      <c r="C388" s="62"/>
      <c r="D388" s="440"/>
      <c r="E388" s="62"/>
      <c r="F388" s="440"/>
      <c r="G388" s="62"/>
      <c r="H388" s="440"/>
      <c r="I388" s="62"/>
      <c r="J388" s="440"/>
      <c r="K388" s="62"/>
      <c r="L388" s="440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>
      <c r="A389" s="62"/>
      <c r="B389" s="62"/>
      <c r="C389" s="62"/>
      <c r="D389" s="440"/>
      <c r="E389" s="62"/>
      <c r="F389" s="440"/>
      <c r="G389" s="62"/>
      <c r="H389" s="440"/>
      <c r="I389" s="62"/>
      <c r="J389" s="440"/>
      <c r="K389" s="62"/>
      <c r="L389" s="440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>
      <c r="A390" s="62"/>
      <c r="B390" s="62"/>
      <c r="C390" s="62"/>
      <c r="D390" s="440"/>
      <c r="E390" s="62"/>
      <c r="F390" s="440"/>
      <c r="G390" s="62"/>
      <c r="H390" s="440"/>
      <c r="I390" s="62"/>
      <c r="J390" s="440"/>
      <c r="K390" s="62"/>
      <c r="L390" s="440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>
      <c r="A391" s="62"/>
      <c r="B391" s="62"/>
      <c r="C391" s="62"/>
      <c r="D391" s="440"/>
      <c r="E391" s="62"/>
      <c r="F391" s="440"/>
      <c r="G391" s="62"/>
      <c r="H391" s="440"/>
      <c r="I391" s="62"/>
      <c r="J391" s="440"/>
      <c r="K391" s="62"/>
      <c r="L391" s="440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>
      <c r="A392" s="62"/>
      <c r="B392" s="62"/>
      <c r="C392" s="62"/>
      <c r="D392" s="440"/>
      <c r="E392" s="62"/>
      <c r="F392" s="440"/>
      <c r="G392" s="62"/>
      <c r="H392" s="440"/>
      <c r="I392" s="62"/>
      <c r="J392" s="440"/>
      <c r="K392" s="62"/>
      <c r="L392" s="440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>
      <c r="A393" s="62"/>
      <c r="B393" s="62"/>
      <c r="C393" s="62"/>
      <c r="D393" s="440"/>
      <c r="E393" s="62"/>
      <c r="F393" s="440"/>
      <c r="G393" s="62"/>
      <c r="H393" s="440"/>
      <c r="I393" s="62"/>
      <c r="J393" s="440"/>
      <c r="K393" s="62"/>
      <c r="L393" s="440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>
      <c r="A394" s="62"/>
      <c r="B394" s="62"/>
      <c r="C394" s="62"/>
      <c r="D394" s="440"/>
      <c r="E394" s="62"/>
      <c r="F394" s="440"/>
      <c r="G394" s="62"/>
      <c r="H394" s="440"/>
      <c r="I394" s="62"/>
      <c r="J394" s="440"/>
      <c r="K394" s="62"/>
      <c r="L394" s="440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>
      <c r="A395" s="62"/>
      <c r="B395" s="62"/>
      <c r="C395" s="62"/>
      <c r="D395" s="440"/>
      <c r="E395" s="62"/>
      <c r="F395" s="440"/>
      <c r="G395" s="62"/>
      <c r="H395" s="440"/>
      <c r="I395" s="62"/>
      <c r="J395" s="440"/>
      <c r="K395" s="62"/>
      <c r="L395" s="440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>
      <c r="A396" s="62"/>
      <c r="B396" s="62"/>
      <c r="C396" s="62"/>
      <c r="D396" s="440"/>
      <c r="E396" s="62"/>
      <c r="F396" s="440"/>
      <c r="G396" s="62"/>
      <c r="H396" s="440"/>
      <c r="I396" s="62"/>
      <c r="J396" s="440"/>
      <c r="K396" s="62"/>
      <c r="L396" s="440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>
      <c r="A397" s="62"/>
      <c r="B397" s="62"/>
      <c r="C397" s="62"/>
      <c r="D397" s="440"/>
      <c r="E397" s="62"/>
      <c r="F397" s="440"/>
      <c r="G397" s="62"/>
      <c r="H397" s="440"/>
      <c r="I397" s="62"/>
      <c r="J397" s="440"/>
      <c r="K397" s="62"/>
      <c r="L397" s="440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>
      <c r="A398" s="62"/>
      <c r="B398" s="62"/>
      <c r="C398" s="62"/>
      <c r="D398" s="440"/>
      <c r="E398" s="62"/>
      <c r="F398" s="440"/>
      <c r="G398" s="62"/>
      <c r="H398" s="440"/>
      <c r="I398" s="62"/>
      <c r="J398" s="440"/>
      <c r="K398" s="62"/>
      <c r="L398" s="440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>
      <c r="A399" s="62"/>
      <c r="B399" s="62"/>
      <c r="C399" s="62"/>
      <c r="D399" s="440"/>
      <c r="E399" s="62"/>
      <c r="F399" s="440"/>
      <c r="G399" s="62"/>
      <c r="H399" s="440"/>
      <c r="I399" s="62"/>
      <c r="J399" s="440"/>
      <c r="K399" s="62"/>
      <c r="L399" s="440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>
      <c r="A400" s="62"/>
      <c r="B400" s="62"/>
      <c r="C400" s="62"/>
      <c r="D400" s="440"/>
      <c r="E400" s="62"/>
      <c r="F400" s="440"/>
      <c r="G400" s="62"/>
      <c r="H400" s="440"/>
      <c r="I400" s="62"/>
      <c r="J400" s="440"/>
      <c r="K400" s="62"/>
      <c r="L400" s="440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>
      <c r="A401" s="62"/>
      <c r="B401" s="62"/>
      <c r="C401" s="62"/>
      <c r="D401" s="440"/>
      <c r="E401" s="62"/>
      <c r="F401" s="440"/>
      <c r="G401" s="62"/>
      <c r="H401" s="440"/>
      <c r="I401" s="62"/>
      <c r="J401" s="440"/>
      <c r="K401" s="62"/>
      <c r="L401" s="440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>
      <c r="A402" s="62"/>
      <c r="B402" s="62"/>
      <c r="C402" s="62"/>
      <c r="D402" s="440"/>
      <c r="E402" s="62"/>
      <c r="F402" s="440"/>
      <c r="G402" s="62"/>
      <c r="H402" s="440"/>
      <c r="I402" s="62"/>
      <c r="J402" s="440"/>
      <c r="K402" s="62"/>
      <c r="L402" s="440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>
      <c r="A403" s="62"/>
      <c r="B403" s="62"/>
      <c r="C403" s="62"/>
      <c r="D403" s="440"/>
      <c r="E403" s="62"/>
      <c r="F403" s="440"/>
      <c r="G403" s="62"/>
      <c r="H403" s="440"/>
      <c r="I403" s="62"/>
      <c r="J403" s="440"/>
      <c r="K403" s="62"/>
      <c r="L403" s="440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>
      <c r="A404" s="62"/>
      <c r="B404" s="62"/>
      <c r="C404" s="62"/>
      <c r="D404" s="440"/>
      <c r="E404" s="62"/>
      <c r="F404" s="440"/>
      <c r="G404" s="62"/>
      <c r="H404" s="440"/>
      <c r="I404" s="62"/>
      <c r="J404" s="440"/>
      <c r="K404" s="62"/>
      <c r="L404" s="440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>
      <c r="A405" s="62"/>
      <c r="B405" s="62"/>
      <c r="C405" s="62"/>
      <c r="D405" s="440"/>
      <c r="E405" s="62"/>
      <c r="F405" s="440"/>
      <c r="G405" s="62"/>
      <c r="H405" s="440"/>
      <c r="I405" s="62"/>
      <c r="J405" s="440"/>
      <c r="K405" s="62"/>
      <c r="L405" s="440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>
      <c r="A406" s="62"/>
      <c r="B406" s="62"/>
      <c r="C406" s="62"/>
      <c r="D406" s="440"/>
      <c r="E406" s="62"/>
      <c r="F406" s="440"/>
      <c r="G406" s="62"/>
      <c r="H406" s="440"/>
      <c r="I406" s="62"/>
      <c r="J406" s="440"/>
      <c r="K406" s="62"/>
      <c r="L406" s="440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>
      <c r="A407" s="62"/>
      <c r="B407" s="62"/>
      <c r="C407" s="62"/>
      <c r="D407" s="440"/>
      <c r="E407" s="62"/>
      <c r="F407" s="440"/>
      <c r="G407" s="62"/>
      <c r="H407" s="440"/>
      <c r="I407" s="62"/>
      <c r="J407" s="440"/>
      <c r="K407" s="62"/>
      <c r="L407" s="440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>
      <c r="A408" s="62"/>
      <c r="B408" s="62"/>
      <c r="C408" s="62"/>
      <c r="D408" s="440"/>
      <c r="E408" s="62"/>
      <c r="F408" s="440"/>
      <c r="G408" s="62"/>
      <c r="H408" s="440"/>
      <c r="I408" s="62"/>
      <c r="J408" s="440"/>
      <c r="K408" s="62"/>
      <c r="L408" s="440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>
      <c r="A409" s="62"/>
      <c r="B409" s="62"/>
      <c r="C409" s="62"/>
      <c r="D409" s="440"/>
      <c r="E409" s="62"/>
      <c r="F409" s="440"/>
      <c r="G409" s="62"/>
      <c r="H409" s="440"/>
      <c r="I409" s="62"/>
      <c r="J409" s="440"/>
      <c r="K409" s="62"/>
      <c r="L409" s="440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>
      <c r="A410" s="62"/>
      <c r="B410" s="62"/>
      <c r="C410" s="62"/>
      <c r="D410" s="440"/>
      <c r="E410" s="62"/>
      <c r="F410" s="440"/>
      <c r="G410" s="62"/>
      <c r="H410" s="440"/>
      <c r="I410" s="62"/>
      <c r="J410" s="440"/>
      <c r="K410" s="62"/>
      <c r="L410" s="440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>
      <c r="A411" s="62"/>
      <c r="B411" s="62"/>
      <c r="C411" s="62"/>
      <c r="D411" s="440"/>
      <c r="E411" s="62"/>
      <c r="F411" s="440"/>
      <c r="G411" s="62"/>
      <c r="H411" s="440"/>
      <c r="I411" s="62"/>
      <c r="J411" s="440"/>
      <c r="K411" s="62"/>
      <c r="L411" s="440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>
      <c r="A412" s="62"/>
      <c r="B412" s="62"/>
      <c r="C412" s="62"/>
      <c r="D412" s="440"/>
      <c r="E412" s="62"/>
      <c r="F412" s="440"/>
      <c r="G412" s="62"/>
      <c r="H412" s="440"/>
      <c r="I412" s="62"/>
      <c r="J412" s="440"/>
      <c r="K412" s="62"/>
      <c r="L412" s="440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>
      <c r="A413" s="62"/>
      <c r="B413" s="62"/>
      <c r="C413" s="62"/>
      <c r="D413" s="440"/>
      <c r="E413" s="62"/>
      <c r="F413" s="440"/>
      <c r="G413" s="62"/>
      <c r="H413" s="440"/>
      <c r="I413" s="62"/>
      <c r="J413" s="440"/>
      <c r="K413" s="62"/>
      <c r="L413" s="440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>
      <c r="A414" s="62"/>
      <c r="B414" s="62"/>
      <c r="C414" s="62"/>
      <c r="D414" s="440"/>
      <c r="E414" s="62"/>
      <c r="F414" s="440"/>
      <c r="G414" s="62"/>
      <c r="H414" s="440"/>
      <c r="I414" s="62"/>
      <c r="J414" s="440"/>
      <c r="K414" s="62"/>
      <c r="L414" s="440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>
      <c r="A415" s="62"/>
      <c r="B415" s="62"/>
      <c r="C415" s="62"/>
      <c r="D415" s="440"/>
      <c r="E415" s="62"/>
      <c r="F415" s="440"/>
      <c r="G415" s="62"/>
      <c r="H415" s="440"/>
      <c r="I415" s="62"/>
      <c r="J415" s="440"/>
      <c r="K415" s="62"/>
      <c r="L415" s="440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>
      <c r="A416" s="62"/>
      <c r="B416" s="62"/>
      <c r="C416" s="62"/>
      <c r="D416" s="440"/>
      <c r="E416" s="62"/>
      <c r="F416" s="440"/>
      <c r="G416" s="62"/>
      <c r="H416" s="440"/>
      <c r="I416" s="62"/>
      <c r="J416" s="440"/>
      <c r="K416" s="62"/>
      <c r="L416" s="440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>
      <c r="A417" s="62"/>
      <c r="B417" s="62"/>
      <c r="C417" s="62"/>
      <c r="D417" s="440"/>
      <c r="E417" s="62"/>
      <c r="F417" s="440"/>
      <c r="G417" s="62"/>
      <c r="H417" s="440"/>
      <c r="I417" s="62"/>
      <c r="J417" s="440"/>
      <c r="K417" s="62"/>
      <c r="L417" s="440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>
      <c r="A418" s="62"/>
      <c r="B418" s="62"/>
      <c r="C418" s="62"/>
      <c r="D418" s="440"/>
      <c r="E418" s="62"/>
      <c r="F418" s="440"/>
      <c r="G418" s="62"/>
      <c r="H418" s="440"/>
      <c r="I418" s="62"/>
      <c r="J418" s="440"/>
      <c r="K418" s="62"/>
      <c r="L418" s="440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>
      <c r="A419" s="62"/>
      <c r="B419" s="62"/>
      <c r="C419" s="62"/>
      <c r="D419" s="440"/>
      <c r="E419" s="62"/>
      <c r="F419" s="440"/>
      <c r="G419" s="62"/>
      <c r="H419" s="440"/>
      <c r="I419" s="62"/>
      <c r="J419" s="440"/>
      <c r="K419" s="62"/>
      <c r="L419" s="440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>
      <c r="A420" s="62"/>
      <c r="B420" s="62"/>
      <c r="C420" s="62"/>
      <c r="D420" s="440"/>
      <c r="E420" s="62"/>
      <c r="F420" s="440"/>
      <c r="G420" s="62"/>
      <c r="H420" s="440"/>
      <c r="I420" s="62"/>
      <c r="J420" s="440"/>
      <c r="K420" s="62"/>
      <c r="L420" s="440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>
      <c r="A421" s="62"/>
      <c r="B421" s="62"/>
      <c r="C421" s="62"/>
      <c r="D421" s="440"/>
      <c r="E421" s="62"/>
      <c r="F421" s="440"/>
      <c r="G421" s="62"/>
      <c r="H421" s="440"/>
      <c r="I421" s="62"/>
      <c r="J421" s="440"/>
      <c r="K421" s="62"/>
      <c r="L421" s="440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>
      <c r="A422" s="62"/>
      <c r="B422" s="62"/>
      <c r="C422" s="62"/>
      <c r="D422" s="440"/>
      <c r="E422" s="62"/>
      <c r="F422" s="440"/>
      <c r="G422" s="62"/>
      <c r="H422" s="440"/>
      <c r="I422" s="62"/>
      <c r="J422" s="440"/>
      <c r="K422" s="62"/>
      <c r="L422" s="440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>
      <c r="A423" s="62"/>
      <c r="B423" s="62"/>
      <c r="C423" s="62"/>
      <c r="D423" s="440"/>
      <c r="E423" s="62"/>
      <c r="F423" s="440"/>
      <c r="G423" s="62"/>
      <c r="H423" s="440"/>
      <c r="I423" s="62"/>
      <c r="J423" s="440"/>
      <c r="K423" s="62"/>
      <c r="L423" s="440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>
      <c r="A424" s="62"/>
      <c r="B424" s="62"/>
      <c r="C424" s="62"/>
      <c r="D424" s="440"/>
      <c r="E424" s="62"/>
      <c r="F424" s="440"/>
      <c r="G424" s="62"/>
      <c r="H424" s="440"/>
      <c r="I424" s="62"/>
      <c r="J424" s="440"/>
      <c r="K424" s="62"/>
      <c r="L424" s="440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>
      <c r="A425" s="62"/>
      <c r="B425" s="62"/>
      <c r="C425" s="62"/>
      <c r="D425" s="440"/>
      <c r="E425" s="62"/>
      <c r="F425" s="440"/>
      <c r="G425" s="62"/>
      <c r="H425" s="440"/>
      <c r="I425" s="62"/>
      <c r="J425" s="440"/>
      <c r="K425" s="62"/>
      <c r="L425" s="440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>
      <c r="A426" s="62"/>
      <c r="B426" s="62"/>
      <c r="C426" s="62"/>
      <c r="D426" s="440"/>
      <c r="E426" s="62"/>
      <c r="F426" s="440"/>
      <c r="G426" s="62"/>
      <c r="H426" s="440"/>
      <c r="I426" s="62"/>
      <c r="J426" s="440"/>
      <c r="K426" s="62"/>
      <c r="L426" s="440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>
      <c r="A427" s="62"/>
      <c r="B427" s="62"/>
      <c r="C427" s="62"/>
      <c r="D427" s="440"/>
      <c r="E427" s="62"/>
      <c r="F427" s="440"/>
      <c r="G427" s="62"/>
      <c r="H427" s="440"/>
      <c r="I427" s="62"/>
      <c r="J427" s="440"/>
      <c r="K427" s="62"/>
      <c r="L427" s="440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>
      <c r="A428" s="62"/>
      <c r="B428" s="62"/>
      <c r="C428" s="62"/>
      <c r="D428" s="440"/>
      <c r="E428" s="62"/>
      <c r="F428" s="440"/>
      <c r="G428" s="62"/>
      <c r="H428" s="440"/>
      <c r="I428" s="62"/>
      <c r="J428" s="440"/>
      <c r="K428" s="62"/>
      <c r="L428" s="440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>
      <c r="A429" s="62"/>
      <c r="B429" s="62"/>
      <c r="C429" s="62"/>
      <c r="D429" s="440"/>
      <c r="E429" s="62"/>
      <c r="F429" s="440"/>
      <c r="G429" s="62"/>
      <c r="H429" s="440"/>
      <c r="I429" s="62"/>
      <c r="J429" s="440"/>
      <c r="K429" s="62"/>
      <c r="L429" s="440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>
      <c r="A430" s="62"/>
      <c r="B430" s="62"/>
      <c r="C430" s="62"/>
      <c r="D430" s="440"/>
      <c r="E430" s="62"/>
      <c r="F430" s="440"/>
      <c r="G430" s="62"/>
      <c r="H430" s="440"/>
      <c r="I430" s="62"/>
      <c r="J430" s="440"/>
      <c r="K430" s="62"/>
      <c r="L430" s="440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>
      <c r="A431" s="62"/>
      <c r="B431" s="62"/>
      <c r="C431" s="62"/>
      <c r="D431" s="440"/>
      <c r="E431" s="62"/>
      <c r="F431" s="440"/>
      <c r="G431" s="62"/>
      <c r="H431" s="440"/>
      <c r="I431" s="62"/>
      <c r="J431" s="440"/>
      <c r="K431" s="62"/>
      <c r="L431" s="440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>
      <c r="A432" s="62"/>
      <c r="B432" s="62"/>
      <c r="C432" s="62"/>
      <c r="D432" s="440"/>
      <c r="E432" s="62"/>
      <c r="F432" s="440"/>
      <c r="G432" s="62"/>
      <c r="H432" s="440"/>
      <c r="I432" s="62"/>
      <c r="J432" s="440"/>
      <c r="K432" s="62"/>
      <c r="L432" s="440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>
      <c r="A433" s="62"/>
      <c r="B433" s="62"/>
      <c r="C433" s="62"/>
      <c r="D433" s="440"/>
      <c r="E433" s="62"/>
      <c r="F433" s="440"/>
      <c r="G433" s="62"/>
      <c r="H433" s="440"/>
      <c r="I433" s="62"/>
      <c r="J433" s="440"/>
      <c r="K433" s="62"/>
      <c r="L433" s="440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>
      <c r="A434" s="62"/>
      <c r="B434" s="62"/>
      <c r="C434" s="62"/>
      <c r="D434" s="440"/>
      <c r="E434" s="62"/>
      <c r="F434" s="440"/>
      <c r="G434" s="62"/>
      <c r="H434" s="440"/>
      <c r="I434" s="62"/>
      <c r="J434" s="440"/>
      <c r="K434" s="62"/>
      <c r="L434" s="440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>
      <c r="A435" s="62"/>
      <c r="B435" s="62"/>
      <c r="C435" s="62"/>
      <c r="D435" s="440"/>
      <c r="E435" s="62"/>
      <c r="F435" s="440"/>
      <c r="G435" s="62"/>
      <c r="H435" s="440"/>
      <c r="I435" s="62"/>
      <c r="J435" s="440"/>
      <c r="K435" s="62"/>
      <c r="L435" s="440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>
      <c r="A436" s="62"/>
      <c r="B436" s="62"/>
      <c r="C436" s="62"/>
      <c r="D436" s="440"/>
      <c r="E436" s="62"/>
      <c r="F436" s="440"/>
      <c r="G436" s="62"/>
      <c r="H436" s="440"/>
      <c r="I436" s="62"/>
      <c r="J436" s="440"/>
      <c r="K436" s="62"/>
      <c r="L436" s="440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>
      <c r="A437" s="62"/>
      <c r="B437" s="62"/>
      <c r="C437" s="62"/>
      <c r="D437" s="440"/>
      <c r="E437" s="62"/>
      <c r="F437" s="440"/>
      <c r="G437" s="62"/>
      <c r="H437" s="440"/>
      <c r="I437" s="62"/>
      <c r="J437" s="440"/>
      <c r="K437" s="62"/>
      <c r="L437" s="440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>
      <c r="A438" s="62"/>
      <c r="B438" s="62"/>
      <c r="C438" s="62"/>
      <c r="D438" s="440"/>
      <c r="E438" s="62"/>
      <c r="F438" s="440"/>
      <c r="G438" s="62"/>
      <c r="H438" s="440"/>
      <c r="I438" s="62"/>
      <c r="J438" s="440"/>
      <c r="K438" s="62"/>
      <c r="L438" s="440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>
      <c r="A439" s="62"/>
      <c r="B439" s="62"/>
      <c r="C439" s="62"/>
      <c r="D439" s="440"/>
      <c r="E439" s="62"/>
      <c r="F439" s="440"/>
      <c r="G439" s="62"/>
      <c r="H439" s="440"/>
      <c r="I439" s="62"/>
      <c r="J439" s="440"/>
      <c r="K439" s="62"/>
      <c r="L439" s="440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>
      <c r="A440" s="62"/>
      <c r="B440" s="62"/>
      <c r="C440" s="62"/>
      <c r="D440" s="440"/>
      <c r="E440" s="62"/>
      <c r="F440" s="440"/>
      <c r="G440" s="62"/>
      <c r="H440" s="440"/>
      <c r="I440" s="62"/>
      <c r="J440" s="440"/>
      <c r="K440" s="62"/>
      <c r="L440" s="440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>
      <c r="A441" s="62"/>
      <c r="B441" s="62"/>
      <c r="C441" s="62"/>
      <c r="D441" s="440"/>
      <c r="E441" s="62"/>
      <c r="F441" s="440"/>
      <c r="G441" s="62"/>
      <c r="H441" s="440"/>
      <c r="I441" s="62"/>
      <c r="J441" s="440"/>
      <c r="K441" s="62"/>
      <c r="L441" s="440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>
      <c r="A442" s="62"/>
      <c r="B442" s="62"/>
      <c r="C442" s="62"/>
      <c r="D442" s="440"/>
      <c r="E442" s="62"/>
      <c r="F442" s="440"/>
      <c r="G442" s="62"/>
      <c r="H442" s="440"/>
      <c r="I442" s="62"/>
      <c r="J442" s="440"/>
      <c r="K442" s="62"/>
      <c r="L442" s="440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>
      <c r="A443" s="62"/>
      <c r="B443" s="62"/>
      <c r="C443" s="62"/>
      <c r="D443" s="440"/>
      <c r="E443" s="62"/>
      <c r="F443" s="440"/>
      <c r="G443" s="62"/>
      <c r="H443" s="440"/>
      <c r="I443" s="62"/>
      <c r="J443" s="440"/>
      <c r="K443" s="62"/>
      <c r="L443" s="440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>
      <c r="A444" s="62"/>
      <c r="B444" s="62"/>
      <c r="C444" s="62"/>
      <c r="D444" s="440"/>
      <c r="E444" s="62"/>
      <c r="F444" s="440"/>
      <c r="G444" s="62"/>
      <c r="H444" s="440"/>
      <c r="I444" s="62"/>
      <c r="J444" s="440"/>
      <c r="K444" s="62"/>
      <c r="L444" s="440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>
      <c r="A445" s="62"/>
      <c r="B445" s="62"/>
      <c r="C445" s="62"/>
      <c r="D445" s="440"/>
      <c r="E445" s="62"/>
      <c r="F445" s="440"/>
      <c r="G445" s="62"/>
      <c r="H445" s="440"/>
      <c r="I445" s="62"/>
      <c r="J445" s="440"/>
      <c r="K445" s="62"/>
      <c r="L445" s="440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>
      <c r="A446" s="62"/>
      <c r="B446" s="62"/>
      <c r="C446" s="62"/>
      <c r="D446" s="440"/>
      <c r="E446" s="62"/>
      <c r="F446" s="440"/>
      <c r="G446" s="62"/>
      <c r="H446" s="440"/>
      <c r="I446" s="62"/>
      <c r="J446" s="440"/>
      <c r="K446" s="62"/>
      <c r="L446" s="440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>
      <c r="A447" s="62"/>
      <c r="B447" s="62"/>
      <c r="C447" s="62"/>
      <c r="D447" s="440"/>
      <c r="E447" s="62"/>
      <c r="F447" s="440"/>
      <c r="G447" s="62"/>
      <c r="H447" s="440"/>
      <c r="I447" s="62"/>
      <c r="J447" s="440"/>
      <c r="K447" s="62"/>
      <c r="L447" s="440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>
      <c r="A448" s="62"/>
      <c r="B448" s="62"/>
      <c r="C448" s="62"/>
      <c r="D448" s="440"/>
      <c r="E448" s="62"/>
      <c r="F448" s="440"/>
      <c r="G448" s="62"/>
      <c r="H448" s="440"/>
      <c r="I448" s="62"/>
      <c r="J448" s="440"/>
      <c r="K448" s="62"/>
      <c r="L448" s="440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>
      <c r="A449" s="62"/>
      <c r="B449" s="62"/>
      <c r="C449" s="62"/>
      <c r="D449" s="440"/>
      <c r="E449" s="62"/>
      <c r="F449" s="440"/>
      <c r="G449" s="62"/>
      <c r="H449" s="440"/>
      <c r="I449" s="62"/>
      <c r="J449" s="440"/>
      <c r="K449" s="62"/>
      <c r="L449" s="440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>
      <c r="A450" s="62"/>
      <c r="B450" s="62"/>
      <c r="C450" s="62"/>
      <c r="D450" s="440"/>
      <c r="E450" s="62"/>
      <c r="F450" s="440"/>
      <c r="G450" s="62"/>
      <c r="H450" s="440"/>
      <c r="I450" s="62"/>
      <c r="J450" s="440"/>
      <c r="K450" s="62"/>
      <c r="L450" s="440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>
      <c r="A451" s="62"/>
      <c r="B451" s="62"/>
      <c r="C451" s="62"/>
      <c r="D451" s="440"/>
      <c r="E451" s="62"/>
      <c r="F451" s="440"/>
      <c r="G451" s="62"/>
      <c r="H451" s="440"/>
      <c r="I451" s="62"/>
      <c r="J451" s="440"/>
      <c r="K451" s="62"/>
      <c r="L451" s="440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>
      <c r="A452" s="62"/>
      <c r="B452" s="62"/>
      <c r="C452" s="62"/>
      <c r="D452" s="440"/>
      <c r="E452" s="62"/>
      <c r="F452" s="440"/>
      <c r="G452" s="62"/>
      <c r="H452" s="440"/>
      <c r="I452" s="62"/>
      <c r="J452" s="440"/>
      <c r="K452" s="62"/>
      <c r="L452" s="440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>
      <c r="A453" s="62"/>
      <c r="B453" s="62"/>
      <c r="C453" s="62"/>
      <c r="D453" s="440"/>
      <c r="E453" s="62"/>
      <c r="F453" s="440"/>
      <c r="G453" s="62"/>
      <c r="H453" s="440"/>
      <c r="I453" s="62"/>
      <c r="J453" s="440"/>
      <c r="K453" s="62"/>
      <c r="L453" s="440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>
      <c r="A454" s="62"/>
      <c r="B454" s="62"/>
      <c r="C454" s="62"/>
      <c r="D454" s="440"/>
      <c r="E454" s="62"/>
      <c r="F454" s="440"/>
      <c r="G454" s="62"/>
      <c r="H454" s="440"/>
      <c r="I454" s="62"/>
      <c r="J454" s="440"/>
      <c r="K454" s="62"/>
      <c r="L454" s="440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>
      <c r="A455" s="62"/>
      <c r="B455" s="62"/>
      <c r="C455" s="62"/>
      <c r="D455" s="440"/>
      <c r="E455" s="62"/>
      <c r="F455" s="440"/>
      <c r="G455" s="62"/>
      <c r="H455" s="440"/>
      <c r="I455" s="62"/>
      <c r="J455" s="440"/>
      <c r="K455" s="62"/>
      <c r="L455" s="440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>
      <c r="A456" s="62"/>
      <c r="B456" s="62"/>
      <c r="C456" s="62"/>
      <c r="D456" s="440"/>
      <c r="E456" s="62"/>
      <c r="F456" s="440"/>
      <c r="G456" s="62"/>
      <c r="H456" s="440"/>
      <c r="I456" s="62"/>
      <c r="J456" s="440"/>
      <c r="K456" s="62"/>
      <c r="L456" s="440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>
      <c r="A457" s="62"/>
      <c r="B457" s="62"/>
      <c r="C457" s="62"/>
      <c r="D457" s="440"/>
      <c r="E457" s="62"/>
      <c r="F457" s="440"/>
      <c r="G457" s="62"/>
      <c r="H457" s="440"/>
      <c r="I457" s="62"/>
      <c r="J457" s="440"/>
      <c r="K457" s="62"/>
      <c r="L457" s="440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>
      <c r="A458" s="62"/>
      <c r="B458" s="62"/>
      <c r="C458" s="62"/>
      <c r="D458" s="440"/>
      <c r="E458" s="62"/>
      <c r="F458" s="440"/>
      <c r="G458" s="62"/>
      <c r="H458" s="440"/>
      <c r="I458" s="62"/>
      <c r="J458" s="440"/>
      <c r="K458" s="62"/>
      <c r="L458" s="440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>
      <c r="A459" s="62"/>
      <c r="B459" s="62"/>
      <c r="C459" s="62"/>
      <c r="D459" s="440"/>
      <c r="E459" s="62"/>
      <c r="F459" s="440"/>
      <c r="G459" s="62"/>
      <c r="H459" s="440"/>
      <c r="I459" s="62"/>
      <c r="J459" s="440"/>
      <c r="K459" s="62"/>
      <c r="L459" s="440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>
      <c r="A460" s="62"/>
      <c r="B460" s="62"/>
      <c r="C460" s="62"/>
      <c r="D460" s="440"/>
      <c r="E460" s="62"/>
      <c r="F460" s="440"/>
      <c r="G460" s="62"/>
      <c r="H460" s="440"/>
      <c r="I460" s="62"/>
      <c r="J460" s="440"/>
      <c r="K460" s="62"/>
      <c r="L460" s="440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>
      <c r="A461" s="62"/>
      <c r="B461" s="62"/>
      <c r="C461" s="62"/>
      <c r="D461" s="440"/>
      <c r="E461" s="62"/>
      <c r="F461" s="440"/>
      <c r="G461" s="62"/>
      <c r="H461" s="440"/>
      <c r="I461" s="62"/>
      <c r="J461" s="440"/>
      <c r="K461" s="62"/>
      <c r="L461" s="440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>
      <c r="A462" s="62"/>
      <c r="B462" s="62"/>
      <c r="C462" s="62"/>
      <c r="D462" s="440"/>
      <c r="E462" s="62"/>
      <c r="F462" s="440"/>
      <c r="G462" s="62"/>
      <c r="H462" s="440"/>
      <c r="I462" s="62"/>
      <c r="J462" s="440"/>
      <c r="K462" s="62"/>
      <c r="L462" s="440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>
      <c r="A463" s="62"/>
      <c r="B463" s="62"/>
      <c r="C463" s="62"/>
      <c r="D463" s="440"/>
      <c r="E463" s="62"/>
      <c r="F463" s="440"/>
      <c r="G463" s="62"/>
      <c r="H463" s="440"/>
      <c r="I463" s="62"/>
      <c r="J463" s="440"/>
      <c r="K463" s="62"/>
      <c r="L463" s="440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>
      <c r="A464" s="62"/>
      <c r="B464" s="62"/>
      <c r="C464" s="62"/>
      <c r="D464" s="440"/>
      <c r="E464" s="62"/>
      <c r="F464" s="440"/>
      <c r="G464" s="62"/>
      <c r="H464" s="440"/>
      <c r="I464" s="62"/>
      <c r="J464" s="440"/>
      <c r="K464" s="62"/>
      <c r="L464" s="440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>
      <c r="A465" s="62"/>
      <c r="B465" s="62"/>
      <c r="C465" s="62"/>
      <c r="D465" s="440"/>
      <c r="E465" s="62"/>
      <c r="F465" s="440"/>
      <c r="G465" s="62"/>
      <c r="H465" s="440"/>
      <c r="I465" s="62"/>
      <c r="J465" s="440"/>
      <c r="K465" s="62"/>
      <c r="L465" s="440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>
      <c r="A466" s="62"/>
      <c r="B466" s="62"/>
      <c r="C466" s="62"/>
      <c r="D466" s="440"/>
      <c r="E466" s="62"/>
      <c r="F466" s="440"/>
      <c r="G466" s="62"/>
      <c r="H466" s="440"/>
      <c r="I466" s="62"/>
      <c r="J466" s="440"/>
      <c r="K466" s="62"/>
      <c r="L466" s="440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>
      <c r="A467" s="62"/>
      <c r="B467" s="62"/>
      <c r="C467" s="62"/>
      <c r="D467" s="440"/>
      <c r="E467" s="62"/>
      <c r="F467" s="440"/>
      <c r="G467" s="62"/>
      <c r="H467" s="440"/>
      <c r="I467" s="62"/>
      <c r="J467" s="440"/>
      <c r="K467" s="62"/>
      <c r="L467" s="440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>
      <c r="A468" s="62"/>
      <c r="B468" s="62"/>
      <c r="C468" s="62"/>
      <c r="D468" s="440"/>
      <c r="E468" s="62"/>
      <c r="F468" s="440"/>
      <c r="G468" s="62"/>
      <c r="H468" s="440"/>
      <c r="I468" s="62"/>
      <c r="J468" s="440"/>
      <c r="K468" s="62"/>
      <c r="L468" s="440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>
      <c r="A469" s="62"/>
      <c r="B469" s="62"/>
      <c r="C469" s="62"/>
      <c r="D469" s="440"/>
      <c r="E469" s="62"/>
      <c r="F469" s="440"/>
      <c r="G469" s="62"/>
      <c r="H469" s="440"/>
      <c r="I469" s="62"/>
      <c r="J469" s="440"/>
      <c r="K469" s="62"/>
      <c r="L469" s="440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>
      <c r="A470" s="62"/>
      <c r="B470" s="62"/>
      <c r="C470" s="62"/>
      <c r="D470" s="440"/>
      <c r="E470" s="62"/>
      <c r="F470" s="440"/>
      <c r="G470" s="62"/>
      <c r="H470" s="440"/>
      <c r="I470" s="62"/>
      <c r="J470" s="440"/>
      <c r="K470" s="62"/>
      <c r="L470" s="440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>
      <c r="A471" s="62"/>
      <c r="B471" s="62"/>
      <c r="C471" s="62"/>
      <c r="D471" s="440"/>
      <c r="E471" s="62"/>
      <c r="F471" s="440"/>
      <c r="G471" s="62"/>
      <c r="H471" s="440"/>
      <c r="I471" s="62"/>
      <c r="J471" s="440"/>
      <c r="K471" s="62"/>
      <c r="L471" s="440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>
      <c r="A472" s="62"/>
      <c r="B472" s="62"/>
      <c r="C472" s="62"/>
      <c r="D472" s="440"/>
      <c r="E472" s="62"/>
      <c r="F472" s="440"/>
      <c r="G472" s="62"/>
      <c r="H472" s="440"/>
      <c r="I472" s="62"/>
      <c r="J472" s="440"/>
      <c r="K472" s="62"/>
      <c r="L472" s="440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>
      <c r="A473" s="62"/>
      <c r="B473" s="62"/>
      <c r="C473" s="62"/>
      <c r="D473" s="440"/>
      <c r="E473" s="62"/>
      <c r="F473" s="440"/>
      <c r="G473" s="62"/>
      <c r="H473" s="440"/>
      <c r="I473" s="62"/>
      <c r="J473" s="440"/>
      <c r="K473" s="62"/>
      <c r="L473" s="440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>
      <c r="A474" s="62"/>
      <c r="B474" s="62"/>
      <c r="C474" s="62"/>
      <c r="D474" s="440"/>
      <c r="E474" s="62"/>
      <c r="F474" s="440"/>
      <c r="G474" s="62"/>
      <c r="H474" s="440"/>
      <c r="I474" s="62"/>
      <c r="J474" s="440"/>
      <c r="K474" s="62"/>
      <c r="L474" s="440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>
      <c r="A475" s="62"/>
      <c r="B475" s="62"/>
      <c r="C475" s="62"/>
      <c r="D475" s="440"/>
      <c r="E475" s="62"/>
      <c r="F475" s="440"/>
      <c r="G475" s="62"/>
      <c r="H475" s="440"/>
      <c r="I475" s="62"/>
      <c r="J475" s="440"/>
      <c r="K475" s="62"/>
      <c r="L475" s="440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>
      <c r="A476" s="62"/>
      <c r="B476" s="62"/>
      <c r="C476" s="62"/>
      <c r="D476" s="440"/>
      <c r="E476" s="62"/>
      <c r="F476" s="440"/>
      <c r="G476" s="62"/>
      <c r="H476" s="440"/>
      <c r="I476" s="62"/>
      <c r="J476" s="440"/>
      <c r="K476" s="62"/>
      <c r="L476" s="440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>
      <c r="A477" s="62"/>
      <c r="B477" s="62"/>
      <c r="C477" s="62"/>
      <c r="D477" s="440"/>
      <c r="E477" s="62"/>
      <c r="F477" s="440"/>
      <c r="G477" s="62"/>
      <c r="H477" s="440"/>
      <c r="I477" s="62"/>
      <c r="J477" s="440"/>
      <c r="K477" s="62"/>
      <c r="L477" s="440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>
      <c r="A478" s="62"/>
      <c r="B478" s="62"/>
      <c r="C478" s="62"/>
      <c r="D478" s="440"/>
      <c r="E478" s="62"/>
      <c r="F478" s="440"/>
      <c r="G478" s="62"/>
      <c r="H478" s="440"/>
      <c r="I478" s="62"/>
      <c r="J478" s="440"/>
      <c r="K478" s="62"/>
      <c r="L478" s="440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>
      <c r="A479" s="62"/>
      <c r="B479" s="62"/>
      <c r="C479" s="62"/>
      <c r="D479" s="440"/>
      <c r="E479" s="62"/>
      <c r="F479" s="440"/>
      <c r="G479" s="62"/>
      <c r="H479" s="440"/>
      <c r="I479" s="62"/>
      <c r="J479" s="440"/>
      <c r="K479" s="62"/>
      <c r="L479" s="440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>
      <c r="A480" s="62"/>
      <c r="B480" s="62"/>
      <c r="C480" s="62"/>
      <c r="D480" s="440"/>
      <c r="E480" s="62"/>
      <c r="F480" s="440"/>
      <c r="G480" s="62"/>
      <c r="H480" s="440"/>
      <c r="I480" s="62"/>
      <c r="J480" s="440"/>
      <c r="K480" s="62"/>
      <c r="L480" s="440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>
      <c r="A481" s="62"/>
      <c r="B481" s="62"/>
      <c r="C481" s="62"/>
      <c r="D481" s="440"/>
      <c r="E481" s="62"/>
      <c r="F481" s="440"/>
      <c r="G481" s="62"/>
      <c r="H481" s="440"/>
      <c r="I481" s="62"/>
      <c r="J481" s="440"/>
      <c r="K481" s="62"/>
      <c r="L481" s="440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>
      <c r="A482" s="62"/>
      <c r="B482" s="62"/>
      <c r="C482" s="62"/>
      <c r="D482" s="440"/>
      <c r="E482" s="62"/>
      <c r="F482" s="440"/>
      <c r="G482" s="62"/>
      <c r="H482" s="440"/>
      <c r="I482" s="62"/>
      <c r="J482" s="440"/>
      <c r="K482" s="62"/>
      <c r="L482" s="440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>
      <c r="A483" s="62"/>
      <c r="B483" s="62"/>
      <c r="C483" s="62"/>
      <c r="D483" s="440"/>
      <c r="E483" s="62"/>
      <c r="F483" s="440"/>
      <c r="G483" s="62"/>
      <c r="H483" s="440"/>
      <c r="I483" s="62"/>
      <c r="J483" s="440"/>
      <c r="K483" s="62"/>
      <c r="L483" s="440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>
      <c r="A484" s="62"/>
      <c r="B484" s="62"/>
      <c r="C484" s="62"/>
      <c r="D484" s="440"/>
      <c r="E484" s="62"/>
      <c r="F484" s="440"/>
      <c r="G484" s="62"/>
      <c r="H484" s="440"/>
      <c r="I484" s="62"/>
      <c r="J484" s="440"/>
      <c r="K484" s="62"/>
      <c r="L484" s="440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>
      <c r="A485" s="62"/>
      <c r="B485" s="62"/>
      <c r="C485" s="62"/>
      <c r="D485" s="440"/>
      <c r="E485" s="62"/>
      <c r="F485" s="440"/>
      <c r="G485" s="62"/>
      <c r="H485" s="440"/>
      <c r="I485" s="62"/>
      <c r="J485" s="440"/>
      <c r="K485" s="62"/>
      <c r="L485" s="440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>
      <c r="A486" s="62"/>
      <c r="B486" s="62"/>
      <c r="C486" s="62"/>
      <c r="D486" s="440"/>
      <c r="E486" s="62"/>
      <c r="F486" s="440"/>
      <c r="G486" s="62"/>
      <c r="H486" s="440"/>
      <c r="I486" s="62"/>
      <c r="J486" s="440"/>
      <c r="K486" s="62"/>
      <c r="L486" s="440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>
      <c r="A487" s="62"/>
      <c r="B487" s="62"/>
      <c r="C487" s="62"/>
      <c r="D487" s="440"/>
      <c r="E487" s="62"/>
      <c r="F487" s="440"/>
      <c r="G487" s="62"/>
      <c r="H487" s="440"/>
      <c r="I487" s="62"/>
      <c r="J487" s="440"/>
      <c r="K487" s="62"/>
      <c r="L487" s="440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>
      <c r="A488" s="62"/>
      <c r="B488" s="62"/>
      <c r="C488" s="62"/>
      <c r="D488" s="440"/>
      <c r="E488" s="62"/>
      <c r="F488" s="440"/>
      <c r="G488" s="62"/>
      <c r="H488" s="440"/>
      <c r="I488" s="62"/>
      <c r="J488" s="440"/>
      <c r="K488" s="62"/>
      <c r="L488" s="440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>
      <c r="A489" s="62"/>
      <c r="B489" s="62"/>
      <c r="C489" s="62"/>
      <c r="D489" s="440"/>
      <c r="E489" s="62"/>
      <c r="F489" s="440"/>
      <c r="G489" s="62"/>
      <c r="H489" s="440"/>
      <c r="I489" s="62"/>
      <c r="J489" s="440"/>
      <c r="K489" s="62"/>
      <c r="L489" s="440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>
      <c r="A490" s="62"/>
      <c r="B490" s="62"/>
      <c r="C490" s="62"/>
      <c r="D490" s="440"/>
      <c r="E490" s="62"/>
      <c r="F490" s="440"/>
      <c r="G490" s="62"/>
      <c r="H490" s="440"/>
      <c r="I490" s="62"/>
      <c r="J490" s="440"/>
      <c r="K490" s="62"/>
      <c r="L490" s="440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>
      <c r="A491" s="62"/>
      <c r="B491" s="62"/>
      <c r="C491" s="62"/>
      <c r="D491" s="440"/>
      <c r="E491" s="62"/>
      <c r="F491" s="440"/>
      <c r="G491" s="62"/>
      <c r="H491" s="440"/>
      <c r="I491" s="62"/>
      <c r="J491" s="440"/>
      <c r="K491" s="62"/>
      <c r="L491" s="440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>
      <c r="A492" s="62"/>
      <c r="B492" s="62"/>
      <c r="C492" s="62"/>
      <c r="D492" s="440"/>
      <c r="E492" s="62"/>
      <c r="F492" s="440"/>
      <c r="G492" s="62"/>
      <c r="H492" s="440"/>
      <c r="I492" s="62"/>
      <c r="J492" s="440"/>
      <c r="K492" s="62"/>
      <c r="L492" s="440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>
      <c r="A493" s="62"/>
      <c r="B493" s="62"/>
      <c r="C493" s="62"/>
      <c r="D493" s="440"/>
      <c r="E493" s="62"/>
      <c r="F493" s="440"/>
      <c r="G493" s="62"/>
      <c r="H493" s="440"/>
      <c r="I493" s="62"/>
      <c r="J493" s="440"/>
      <c r="K493" s="62"/>
      <c r="L493" s="440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>
      <c r="A494" s="62"/>
      <c r="B494" s="62"/>
      <c r="C494" s="62"/>
      <c r="D494" s="440"/>
      <c r="E494" s="62"/>
      <c r="F494" s="440"/>
      <c r="G494" s="62"/>
      <c r="H494" s="440"/>
      <c r="I494" s="62"/>
      <c r="J494" s="440"/>
      <c r="K494" s="62"/>
      <c r="L494" s="440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>
      <c r="A495" s="62"/>
      <c r="B495" s="62"/>
      <c r="C495" s="62"/>
      <c r="D495" s="440"/>
      <c r="E495" s="62"/>
      <c r="F495" s="440"/>
      <c r="G495" s="62"/>
      <c r="H495" s="440"/>
      <c r="I495" s="62"/>
      <c r="J495" s="440"/>
      <c r="K495" s="62"/>
      <c r="L495" s="440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>
      <c r="A496" s="62"/>
      <c r="B496" s="62"/>
      <c r="C496" s="62"/>
      <c r="D496" s="440"/>
      <c r="E496" s="62"/>
      <c r="F496" s="440"/>
      <c r="G496" s="62"/>
      <c r="H496" s="440"/>
      <c r="I496" s="62"/>
      <c r="J496" s="440"/>
      <c r="K496" s="62"/>
      <c r="L496" s="440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>
      <c r="A497" s="62"/>
      <c r="B497" s="62"/>
      <c r="C497" s="62"/>
      <c r="D497" s="440"/>
      <c r="E497" s="62"/>
      <c r="F497" s="440"/>
      <c r="G497" s="62"/>
      <c r="H497" s="440"/>
      <c r="I497" s="62"/>
      <c r="J497" s="440"/>
      <c r="K497" s="62"/>
      <c r="L497" s="440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>
      <c r="A498" s="62"/>
      <c r="B498" s="62"/>
      <c r="C498" s="62"/>
      <c r="D498" s="440"/>
      <c r="E498" s="62"/>
      <c r="F498" s="440"/>
      <c r="G498" s="62"/>
      <c r="H498" s="440"/>
      <c r="I498" s="62"/>
      <c r="J498" s="440"/>
      <c r="K498" s="62"/>
      <c r="L498" s="440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>
      <c r="A499" s="62"/>
      <c r="B499" s="62"/>
      <c r="C499" s="62"/>
      <c r="D499" s="440"/>
      <c r="E499" s="62"/>
      <c r="F499" s="440"/>
      <c r="G499" s="62"/>
      <c r="H499" s="440"/>
      <c r="I499" s="62"/>
      <c r="J499" s="440"/>
      <c r="K499" s="62"/>
      <c r="L499" s="440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>
      <c r="A500" s="62"/>
      <c r="B500" s="62"/>
      <c r="C500" s="62"/>
      <c r="D500" s="440"/>
      <c r="E500" s="62"/>
      <c r="F500" s="440"/>
      <c r="G500" s="62"/>
      <c r="H500" s="440"/>
      <c r="I500" s="62"/>
      <c r="J500" s="440"/>
      <c r="K500" s="62"/>
      <c r="L500" s="440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>
      <c r="A501" s="62"/>
      <c r="B501" s="62"/>
      <c r="C501" s="62"/>
      <c r="D501" s="440"/>
      <c r="E501" s="62"/>
      <c r="F501" s="440"/>
      <c r="G501" s="62"/>
      <c r="H501" s="440"/>
      <c r="I501" s="62"/>
      <c r="J501" s="440"/>
      <c r="K501" s="62"/>
      <c r="L501" s="440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>
      <c r="A502" s="62"/>
      <c r="B502" s="62"/>
      <c r="C502" s="62"/>
      <c r="D502" s="440"/>
      <c r="E502" s="62"/>
      <c r="F502" s="440"/>
      <c r="G502" s="62"/>
      <c r="H502" s="440"/>
      <c r="I502" s="62"/>
      <c r="J502" s="440"/>
      <c r="K502" s="62"/>
      <c r="L502" s="440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>
      <c r="A503" s="62"/>
      <c r="B503" s="62"/>
      <c r="C503" s="62"/>
      <c r="D503" s="440"/>
      <c r="E503" s="62"/>
      <c r="F503" s="440"/>
      <c r="G503" s="62"/>
      <c r="H503" s="440"/>
      <c r="I503" s="62"/>
      <c r="J503" s="440"/>
      <c r="K503" s="62"/>
      <c r="L503" s="440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>
      <c r="A504" s="62"/>
      <c r="B504" s="62"/>
      <c r="C504" s="62"/>
      <c r="D504" s="440"/>
      <c r="E504" s="62"/>
      <c r="F504" s="440"/>
      <c r="G504" s="62"/>
      <c r="H504" s="440"/>
      <c r="I504" s="62"/>
      <c r="J504" s="440"/>
      <c r="K504" s="62"/>
      <c r="L504" s="440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>
      <c r="A505" s="62"/>
      <c r="B505" s="62"/>
      <c r="C505" s="62"/>
      <c r="D505" s="440"/>
      <c r="E505" s="62"/>
      <c r="F505" s="440"/>
      <c r="G505" s="62"/>
      <c r="H505" s="440"/>
      <c r="I505" s="62"/>
      <c r="J505" s="440"/>
      <c r="K505" s="62"/>
      <c r="L505" s="440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>
      <c r="A506" s="62"/>
      <c r="B506" s="62"/>
      <c r="C506" s="62"/>
      <c r="D506" s="440"/>
      <c r="E506" s="62"/>
      <c r="F506" s="440"/>
      <c r="G506" s="62"/>
      <c r="H506" s="440"/>
      <c r="I506" s="62"/>
      <c r="J506" s="440"/>
      <c r="K506" s="62"/>
      <c r="L506" s="440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>
      <c r="A507" s="62"/>
      <c r="B507" s="62"/>
      <c r="C507" s="62"/>
      <c r="D507" s="440"/>
      <c r="E507" s="62"/>
      <c r="F507" s="440"/>
      <c r="G507" s="62"/>
      <c r="H507" s="440"/>
      <c r="I507" s="62"/>
      <c r="J507" s="440"/>
      <c r="K507" s="62"/>
      <c r="L507" s="440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>
      <c r="A508" s="62"/>
      <c r="B508" s="62"/>
      <c r="C508" s="62"/>
      <c r="D508" s="440"/>
      <c r="E508" s="62"/>
      <c r="F508" s="440"/>
      <c r="G508" s="62"/>
      <c r="H508" s="440"/>
      <c r="I508" s="62"/>
      <c r="J508" s="440"/>
      <c r="K508" s="62"/>
      <c r="L508" s="440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>
      <c r="A509" s="62"/>
      <c r="B509" s="62"/>
      <c r="C509" s="62"/>
      <c r="D509" s="440"/>
      <c r="E509" s="62"/>
      <c r="F509" s="440"/>
      <c r="G509" s="62"/>
      <c r="H509" s="440"/>
      <c r="I509" s="62"/>
      <c r="J509" s="440"/>
      <c r="K509" s="62"/>
      <c r="L509" s="440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>
      <c r="A510" s="62"/>
      <c r="B510" s="62"/>
      <c r="C510" s="62"/>
      <c r="D510" s="440"/>
      <c r="E510" s="62"/>
      <c r="F510" s="440"/>
      <c r="G510" s="62"/>
      <c r="H510" s="440"/>
      <c r="I510" s="62"/>
      <c r="J510" s="440"/>
      <c r="K510" s="62"/>
      <c r="L510" s="440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>
      <c r="A511" s="62"/>
      <c r="B511" s="62"/>
      <c r="C511" s="62"/>
      <c r="D511" s="440"/>
      <c r="E511" s="62"/>
      <c r="F511" s="440"/>
      <c r="G511" s="62"/>
      <c r="H511" s="440"/>
      <c r="I511" s="62"/>
      <c r="J511" s="440"/>
      <c r="K511" s="62"/>
      <c r="L511" s="440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>
      <c r="A512" s="62"/>
      <c r="B512" s="62"/>
      <c r="C512" s="62"/>
      <c r="D512" s="440"/>
      <c r="E512" s="62"/>
      <c r="F512" s="440"/>
      <c r="G512" s="62"/>
      <c r="H512" s="440"/>
      <c r="I512" s="62"/>
      <c r="J512" s="440"/>
      <c r="K512" s="62"/>
      <c r="L512" s="440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>
      <c r="A513" s="62"/>
      <c r="B513" s="62"/>
      <c r="C513" s="62"/>
      <c r="D513" s="440"/>
      <c r="E513" s="62"/>
      <c r="F513" s="440"/>
      <c r="G513" s="62"/>
      <c r="H513" s="440"/>
      <c r="I513" s="62"/>
      <c r="J513" s="440"/>
      <c r="K513" s="62"/>
      <c r="L513" s="440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>
      <c r="A514" s="62"/>
      <c r="B514" s="62"/>
      <c r="C514" s="62"/>
      <c r="D514" s="440"/>
      <c r="E514" s="62"/>
      <c r="F514" s="440"/>
      <c r="G514" s="62"/>
      <c r="H514" s="440"/>
      <c r="I514" s="62"/>
      <c r="J514" s="440"/>
      <c r="K514" s="62"/>
      <c r="L514" s="440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>
      <c r="A515" s="62"/>
      <c r="B515" s="62"/>
      <c r="C515" s="62"/>
      <c r="D515" s="440"/>
      <c r="E515" s="62"/>
      <c r="F515" s="440"/>
      <c r="G515" s="62"/>
      <c r="H515" s="440"/>
      <c r="I515" s="62"/>
      <c r="J515" s="440"/>
      <c r="K515" s="62"/>
      <c r="L515" s="440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>
      <c r="A516" s="62"/>
      <c r="B516" s="62"/>
      <c r="C516" s="62"/>
      <c r="D516" s="440"/>
      <c r="E516" s="62"/>
      <c r="F516" s="440"/>
      <c r="G516" s="62"/>
      <c r="H516" s="440"/>
      <c r="I516" s="62"/>
      <c r="J516" s="440"/>
      <c r="K516" s="62"/>
      <c r="L516" s="440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>
      <c r="A517" s="62"/>
      <c r="B517" s="62"/>
      <c r="C517" s="62"/>
      <c r="D517" s="440"/>
      <c r="E517" s="62"/>
      <c r="F517" s="440"/>
      <c r="G517" s="62"/>
      <c r="H517" s="440"/>
      <c r="I517" s="62"/>
      <c r="J517" s="440"/>
      <c r="K517" s="62"/>
      <c r="L517" s="440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>
      <c r="A518" s="62"/>
      <c r="B518" s="62"/>
      <c r="C518" s="62"/>
      <c r="D518" s="440"/>
      <c r="E518" s="62"/>
      <c r="F518" s="440"/>
      <c r="G518" s="62"/>
      <c r="H518" s="440"/>
      <c r="I518" s="62"/>
      <c r="J518" s="440"/>
      <c r="K518" s="62"/>
      <c r="L518" s="440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>
      <c r="A519" s="62"/>
      <c r="B519" s="62"/>
      <c r="C519" s="62"/>
      <c r="D519" s="440"/>
      <c r="E519" s="62"/>
      <c r="F519" s="440"/>
      <c r="G519" s="62"/>
      <c r="H519" s="440"/>
      <c r="I519" s="62"/>
      <c r="J519" s="440"/>
      <c r="K519" s="62"/>
      <c r="L519" s="440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>
      <c r="A520" s="62"/>
      <c r="B520" s="62"/>
      <c r="C520" s="62"/>
      <c r="D520" s="440"/>
      <c r="E520" s="62"/>
      <c r="F520" s="440"/>
      <c r="G520" s="62"/>
      <c r="H520" s="440"/>
      <c r="I520" s="62"/>
      <c r="J520" s="440"/>
      <c r="K520" s="62"/>
      <c r="L520" s="440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>
      <c r="A521" s="62"/>
      <c r="B521" s="62"/>
      <c r="C521" s="62"/>
      <c r="D521" s="440"/>
      <c r="E521" s="62"/>
      <c r="F521" s="440"/>
      <c r="G521" s="62"/>
      <c r="H521" s="440"/>
      <c r="I521" s="62"/>
      <c r="J521" s="440"/>
      <c r="K521" s="62"/>
      <c r="L521" s="440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>
      <c r="A522" s="62"/>
      <c r="B522" s="62"/>
      <c r="C522" s="62"/>
      <c r="D522" s="440"/>
      <c r="E522" s="62"/>
      <c r="F522" s="440"/>
      <c r="G522" s="62"/>
      <c r="H522" s="440"/>
      <c r="I522" s="62"/>
      <c r="J522" s="440"/>
      <c r="K522" s="62"/>
      <c r="L522" s="440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>
      <c r="A523" s="62"/>
      <c r="B523" s="62"/>
      <c r="C523" s="62"/>
      <c r="D523" s="440"/>
      <c r="E523" s="62"/>
      <c r="F523" s="440"/>
      <c r="G523" s="62"/>
      <c r="H523" s="440"/>
      <c r="I523" s="62"/>
      <c r="J523" s="440"/>
      <c r="K523" s="62"/>
      <c r="L523" s="440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>
      <c r="A524" s="62"/>
      <c r="B524" s="62"/>
      <c r="C524" s="62"/>
      <c r="D524" s="440"/>
      <c r="E524" s="62"/>
      <c r="F524" s="440"/>
      <c r="G524" s="62"/>
      <c r="H524" s="440"/>
      <c r="I524" s="62"/>
      <c r="J524" s="440"/>
      <c r="K524" s="62"/>
      <c r="L524" s="440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>
      <c r="A525" s="62"/>
      <c r="B525" s="62"/>
      <c r="C525" s="62"/>
      <c r="D525" s="440"/>
      <c r="E525" s="62"/>
      <c r="F525" s="440"/>
      <c r="G525" s="62"/>
      <c r="H525" s="440"/>
      <c r="I525" s="62"/>
      <c r="J525" s="440"/>
      <c r="K525" s="62"/>
      <c r="L525" s="440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>
      <c r="A526" s="62"/>
      <c r="B526" s="62"/>
      <c r="C526" s="62"/>
      <c r="D526" s="440"/>
      <c r="E526" s="62"/>
      <c r="F526" s="440"/>
      <c r="G526" s="62"/>
      <c r="H526" s="440"/>
      <c r="I526" s="62"/>
      <c r="J526" s="440"/>
      <c r="K526" s="62"/>
      <c r="L526" s="440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>
      <c r="A527" s="62"/>
      <c r="B527" s="62"/>
      <c r="C527" s="62"/>
      <c r="D527" s="440"/>
      <c r="E527" s="62"/>
      <c r="F527" s="440"/>
      <c r="G527" s="62"/>
      <c r="H527" s="440"/>
      <c r="I527" s="62"/>
      <c r="J527" s="440"/>
      <c r="K527" s="62"/>
      <c r="L527" s="440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>
      <c r="A528" s="62"/>
      <c r="B528" s="62"/>
      <c r="C528" s="62"/>
      <c r="D528" s="440"/>
      <c r="E528" s="62"/>
      <c r="F528" s="440"/>
      <c r="G528" s="62"/>
      <c r="H528" s="440"/>
      <c r="I528" s="62"/>
      <c r="J528" s="440"/>
      <c r="K528" s="62"/>
      <c r="L528" s="440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>
      <c r="A529" s="62"/>
      <c r="B529" s="62"/>
      <c r="C529" s="62"/>
      <c r="D529" s="440"/>
      <c r="E529" s="62"/>
      <c r="F529" s="440"/>
      <c r="G529" s="62"/>
      <c r="H529" s="440"/>
      <c r="I529" s="62"/>
      <c r="J529" s="440"/>
      <c r="K529" s="62"/>
      <c r="L529" s="440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>
      <c r="A530" s="62"/>
      <c r="B530" s="62"/>
      <c r="C530" s="62"/>
      <c r="D530" s="440"/>
      <c r="E530" s="62"/>
      <c r="F530" s="440"/>
      <c r="G530" s="62"/>
      <c r="H530" s="440"/>
      <c r="I530" s="62"/>
      <c r="J530" s="440"/>
      <c r="K530" s="62"/>
      <c r="L530" s="440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>
      <c r="A531" s="62"/>
      <c r="B531" s="62"/>
      <c r="C531" s="62"/>
      <c r="D531" s="440"/>
      <c r="E531" s="62"/>
      <c r="F531" s="440"/>
      <c r="G531" s="62"/>
      <c r="H531" s="440"/>
      <c r="I531" s="62"/>
      <c r="J531" s="440"/>
      <c r="K531" s="62"/>
      <c r="L531" s="440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>
      <c r="A532" s="62"/>
      <c r="B532" s="62"/>
      <c r="C532" s="62"/>
      <c r="D532" s="440"/>
      <c r="E532" s="62"/>
      <c r="F532" s="440"/>
      <c r="G532" s="62"/>
      <c r="H532" s="440"/>
      <c r="I532" s="62"/>
      <c r="J532" s="440"/>
      <c r="K532" s="62"/>
      <c r="L532" s="440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>
      <c r="A533" s="62"/>
      <c r="B533" s="62"/>
      <c r="C533" s="62"/>
      <c r="D533" s="440"/>
      <c r="E533" s="62"/>
      <c r="F533" s="440"/>
      <c r="G533" s="62"/>
      <c r="H533" s="440"/>
      <c r="I533" s="62"/>
      <c r="J533" s="440"/>
      <c r="K533" s="62"/>
      <c r="L533" s="440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>
      <c r="A534" s="62"/>
      <c r="B534" s="62"/>
      <c r="C534" s="62"/>
      <c r="D534" s="440"/>
      <c r="E534" s="62"/>
      <c r="F534" s="440"/>
      <c r="G534" s="62"/>
      <c r="H534" s="440"/>
      <c r="I534" s="62"/>
      <c r="J534" s="440"/>
      <c r="K534" s="62"/>
      <c r="L534" s="440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>
      <c r="A535" s="62"/>
      <c r="B535" s="62"/>
      <c r="C535" s="62"/>
      <c r="D535" s="440"/>
      <c r="E535" s="62"/>
      <c r="F535" s="440"/>
      <c r="G535" s="62"/>
      <c r="H535" s="440"/>
      <c r="I535" s="62"/>
      <c r="J535" s="440"/>
      <c r="K535" s="62"/>
      <c r="L535" s="440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>
      <c r="A536" s="62"/>
      <c r="B536" s="62"/>
      <c r="C536" s="62"/>
      <c r="D536" s="440"/>
      <c r="E536" s="62"/>
      <c r="F536" s="440"/>
      <c r="G536" s="62"/>
      <c r="H536" s="440"/>
      <c r="I536" s="62"/>
      <c r="J536" s="440"/>
      <c r="K536" s="62"/>
      <c r="L536" s="440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>
      <c r="A537" s="62"/>
      <c r="B537" s="62"/>
      <c r="C537" s="62"/>
      <c r="D537" s="440"/>
      <c r="E537" s="62"/>
      <c r="F537" s="440"/>
      <c r="G537" s="62"/>
      <c r="H537" s="440"/>
      <c r="I537" s="62"/>
      <c r="J537" s="440"/>
      <c r="K537" s="62"/>
      <c r="L537" s="440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>
      <c r="A538" s="62"/>
      <c r="B538" s="62"/>
      <c r="C538" s="62"/>
      <c r="D538" s="440"/>
      <c r="E538" s="62"/>
      <c r="F538" s="440"/>
      <c r="G538" s="62"/>
      <c r="H538" s="440"/>
      <c r="I538" s="62"/>
      <c r="J538" s="440"/>
      <c r="K538" s="62"/>
      <c r="L538" s="440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>
      <c r="A539" s="62"/>
      <c r="B539" s="62"/>
      <c r="C539" s="62"/>
      <c r="D539" s="440"/>
      <c r="E539" s="62"/>
      <c r="F539" s="440"/>
      <c r="G539" s="62"/>
      <c r="H539" s="440"/>
      <c r="I539" s="62"/>
      <c r="J539" s="440"/>
      <c r="K539" s="62"/>
      <c r="L539" s="440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>
      <c r="A540" s="62"/>
      <c r="B540" s="62"/>
      <c r="C540" s="62"/>
      <c r="D540" s="440"/>
      <c r="E540" s="62"/>
      <c r="F540" s="440"/>
      <c r="G540" s="62"/>
      <c r="H540" s="440"/>
      <c r="I540" s="62"/>
      <c r="J540" s="440"/>
      <c r="K540" s="62"/>
      <c r="L540" s="440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>
      <c r="A541" s="62"/>
      <c r="B541" s="62"/>
      <c r="C541" s="62"/>
      <c r="D541" s="440"/>
      <c r="E541" s="62"/>
      <c r="F541" s="440"/>
      <c r="G541" s="62"/>
      <c r="H541" s="440"/>
      <c r="I541" s="62"/>
      <c r="J541" s="440"/>
      <c r="K541" s="62"/>
      <c r="L541" s="440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>
      <c r="A542" s="62"/>
      <c r="B542" s="62"/>
      <c r="C542" s="62"/>
      <c r="D542" s="440"/>
      <c r="E542" s="62"/>
      <c r="F542" s="440"/>
      <c r="G542" s="62"/>
      <c r="H542" s="440"/>
      <c r="I542" s="62"/>
      <c r="J542" s="440"/>
      <c r="K542" s="62"/>
      <c r="L542" s="440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>
      <c r="A543" s="62"/>
      <c r="B543" s="62"/>
      <c r="C543" s="62"/>
      <c r="D543" s="440"/>
      <c r="E543" s="62"/>
      <c r="F543" s="440"/>
      <c r="G543" s="62"/>
      <c r="H543" s="440"/>
      <c r="I543" s="62"/>
      <c r="J543" s="440"/>
      <c r="K543" s="62"/>
      <c r="L543" s="440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>
      <c r="A544" s="62"/>
      <c r="B544" s="62"/>
      <c r="C544" s="62"/>
      <c r="D544" s="440"/>
      <c r="E544" s="62"/>
      <c r="F544" s="440"/>
      <c r="G544" s="62"/>
      <c r="H544" s="440"/>
      <c r="I544" s="62"/>
      <c r="J544" s="440"/>
      <c r="K544" s="62"/>
      <c r="L544" s="440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>
      <c r="A545" s="62"/>
      <c r="B545" s="62"/>
      <c r="C545" s="62"/>
      <c r="D545" s="440"/>
      <c r="E545" s="62"/>
      <c r="F545" s="440"/>
      <c r="G545" s="62"/>
      <c r="H545" s="440"/>
      <c r="I545" s="62"/>
      <c r="J545" s="440"/>
      <c r="K545" s="62"/>
      <c r="L545" s="440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>
      <c r="A546" s="62"/>
      <c r="B546" s="62"/>
      <c r="C546" s="62"/>
      <c r="D546" s="440"/>
      <c r="E546" s="62"/>
      <c r="F546" s="440"/>
      <c r="G546" s="62"/>
      <c r="H546" s="440"/>
      <c r="I546" s="62"/>
      <c r="J546" s="440"/>
      <c r="K546" s="62"/>
      <c r="L546" s="440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>
      <c r="A547" s="62"/>
      <c r="B547" s="62"/>
      <c r="C547" s="62"/>
      <c r="D547" s="440"/>
      <c r="E547" s="62"/>
      <c r="F547" s="440"/>
      <c r="G547" s="62"/>
      <c r="H547" s="440"/>
      <c r="I547" s="62"/>
      <c r="J547" s="440"/>
      <c r="K547" s="62"/>
      <c r="L547" s="440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>
      <c r="A548" s="62"/>
      <c r="B548" s="62"/>
      <c r="C548" s="62"/>
      <c r="D548" s="440"/>
      <c r="E548" s="62"/>
      <c r="F548" s="440"/>
      <c r="G548" s="62"/>
      <c r="H548" s="440"/>
      <c r="I548" s="62"/>
      <c r="J548" s="440"/>
      <c r="K548" s="62"/>
      <c r="L548" s="440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>
      <c r="A549" s="62"/>
      <c r="B549" s="62"/>
      <c r="C549" s="62"/>
      <c r="D549" s="440"/>
      <c r="E549" s="62"/>
      <c r="F549" s="440"/>
      <c r="G549" s="62"/>
      <c r="H549" s="440"/>
      <c r="I549" s="62"/>
      <c r="J549" s="440"/>
      <c r="K549" s="62"/>
      <c r="L549" s="440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>
      <c r="A550" s="62"/>
      <c r="B550" s="62"/>
      <c r="C550" s="62"/>
      <c r="D550" s="440"/>
      <c r="E550" s="62"/>
      <c r="F550" s="440"/>
      <c r="G550" s="62"/>
      <c r="H550" s="440"/>
      <c r="I550" s="62"/>
      <c r="J550" s="440"/>
      <c r="K550" s="62"/>
      <c r="L550" s="440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>
      <c r="A551" s="62"/>
      <c r="B551" s="62"/>
      <c r="C551" s="62"/>
      <c r="D551" s="440"/>
      <c r="E551" s="62"/>
      <c r="F551" s="440"/>
      <c r="G551" s="62"/>
      <c r="H551" s="440"/>
      <c r="I551" s="62"/>
      <c r="J551" s="440"/>
      <c r="K551" s="62"/>
      <c r="L551" s="440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>
      <c r="A552" s="62"/>
      <c r="B552" s="62"/>
      <c r="C552" s="62"/>
      <c r="D552" s="440"/>
      <c r="E552" s="62"/>
      <c r="F552" s="440"/>
      <c r="G552" s="62"/>
      <c r="H552" s="440"/>
      <c r="I552" s="62"/>
      <c r="J552" s="440"/>
      <c r="K552" s="62"/>
      <c r="L552" s="440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>
      <c r="A553" s="62"/>
      <c r="B553" s="62"/>
      <c r="C553" s="62"/>
      <c r="D553" s="440"/>
      <c r="E553" s="62"/>
      <c r="F553" s="440"/>
      <c r="G553" s="62"/>
      <c r="H553" s="440"/>
      <c r="I553" s="62"/>
      <c r="J553" s="440"/>
      <c r="K553" s="62"/>
      <c r="L553" s="440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>
      <c r="A554" s="62"/>
      <c r="B554" s="62"/>
      <c r="C554" s="62"/>
      <c r="D554" s="440"/>
      <c r="E554" s="62"/>
      <c r="F554" s="440"/>
      <c r="G554" s="62"/>
      <c r="H554" s="440"/>
      <c r="I554" s="62"/>
      <c r="J554" s="440"/>
      <c r="K554" s="62"/>
      <c r="L554" s="440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>
      <c r="A555" s="62"/>
      <c r="B555" s="62"/>
      <c r="C555" s="62"/>
      <c r="D555" s="440"/>
      <c r="E555" s="62"/>
      <c r="F555" s="440"/>
      <c r="G555" s="62"/>
      <c r="H555" s="440"/>
      <c r="I555" s="62"/>
      <c r="J555" s="440"/>
      <c r="K555" s="62"/>
      <c r="L555" s="440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>
      <c r="A556" s="62"/>
      <c r="B556" s="62"/>
      <c r="C556" s="62"/>
      <c r="D556" s="440"/>
      <c r="E556" s="62"/>
      <c r="F556" s="440"/>
      <c r="G556" s="62"/>
      <c r="H556" s="440"/>
      <c r="I556" s="62"/>
      <c r="J556" s="440"/>
      <c r="K556" s="62"/>
      <c r="L556" s="440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>
      <c r="A557" s="62"/>
      <c r="B557" s="62"/>
      <c r="C557" s="62"/>
      <c r="D557" s="440"/>
      <c r="E557" s="62"/>
      <c r="F557" s="440"/>
      <c r="G557" s="62"/>
      <c r="H557" s="440"/>
      <c r="I557" s="62"/>
      <c r="J557" s="440"/>
      <c r="K557" s="62"/>
      <c r="L557" s="440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>
      <c r="A558" s="62"/>
      <c r="B558" s="62"/>
      <c r="C558" s="62"/>
      <c r="D558" s="440"/>
      <c r="E558" s="62"/>
      <c r="F558" s="440"/>
      <c r="G558" s="62"/>
      <c r="H558" s="440"/>
      <c r="I558" s="62"/>
      <c r="J558" s="440"/>
      <c r="K558" s="62"/>
      <c r="L558" s="440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>
      <c r="A559" s="62"/>
      <c r="B559" s="62"/>
      <c r="C559" s="62"/>
      <c r="D559" s="440"/>
      <c r="E559" s="62"/>
      <c r="F559" s="440"/>
      <c r="G559" s="62"/>
      <c r="H559" s="440"/>
      <c r="I559" s="62"/>
      <c r="J559" s="440"/>
      <c r="K559" s="62"/>
      <c r="L559" s="440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>
      <c r="A560" s="62"/>
      <c r="B560" s="62"/>
      <c r="C560" s="62"/>
      <c r="D560" s="440"/>
      <c r="E560" s="62"/>
      <c r="F560" s="440"/>
      <c r="G560" s="62"/>
      <c r="H560" s="440"/>
      <c r="I560" s="62"/>
      <c r="J560" s="440"/>
      <c r="K560" s="62"/>
      <c r="L560" s="440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>
      <c r="A561" s="62"/>
      <c r="B561" s="62"/>
      <c r="C561" s="62"/>
      <c r="D561" s="440"/>
      <c r="E561" s="62"/>
      <c r="F561" s="440"/>
      <c r="G561" s="62"/>
      <c r="H561" s="440"/>
      <c r="I561" s="62"/>
      <c r="J561" s="440"/>
      <c r="K561" s="62"/>
      <c r="L561" s="440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>
      <c r="A562" s="62"/>
      <c r="B562" s="62"/>
      <c r="C562" s="62"/>
      <c r="D562" s="440"/>
      <c r="E562" s="62"/>
      <c r="F562" s="440"/>
      <c r="G562" s="62"/>
      <c r="H562" s="440"/>
      <c r="I562" s="62"/>
      <c r="J562" s="440"/>
      <c r="K562" s="62"/>
      <c r="L562" s="440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>
      <c r="A563" s="62"/>
      <c r="B563" s="62"/>
      <c r="C563" s="62"/>
      <c r="D563" s="440"/>
      <c r="E563" s="62"/>
      <c r="F563" s="440"/>
      <c r="G563" s="62"/>
      <c r="H563" s="440"/>
      <c r="I563" s="62"/>
      <c r="J563" s="440"/>
      <c r="K563" s="62"/>
      <c r="L563" s="440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>
      <c r="A564" s="62"/>
      <c r="B564" s="62"/>
      <c r="C564" s="62"/>
      <c r="D564" s="440"/>
      <c r="E564" s="62"/>
      <c r="F564" s="440"/>
      <c r="G564" s="62"/>
      <c r="H564" s="440"/>
      <c r="I564" s="62"/>
      <c r="J564" s="440"/>
      <c r="K564" s="62"/>
      <c r="L564" s="440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>
      <c r="A565" s="62"/>
      <c r="B565" s="62"/>
      <c r="C565" s="62"/>
      <c r="D565" s="440"/>
      <c r="E565" s="62"/>
      <c r="F565" s="440"/>
      <c r="G565" s="62"/>
      <c r="H565" s="440"/>
      <c r="I565" s="62"/>
      <c r="J565" s="440"/>
      <c r="K565" s="62"/>
      <c r="L565" s="440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>
      <c r="A566" s="62"/>
      <c r="B566" s="62"/>
      <c r="C566" s="62"/>
      <c r="D566" s="440"/>
      <c r="E566" s="62"/>
      <c r="F566" s="440"/>
      <c r="G566" s="62"/>
      <c r="H566" s="440"/>
      <c r="I566" s="62"/>
      <c r="J566" s="440"/>
      <c r="K566" s="62"/>
      <c r="L566" s="440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>
      <c r="A567" s="62"/>
      <c r="B567" s="62"/>
      <c r="C567" s="62"/>
      <c r="D567" s="440"/>
      <c r="E567" s="62"/>
      <c r="F567" s="440"/>
      <c r="G567" s="62"/>
      <c r="H567" s="440"/>
      <c r="I567" s="62"/>
      <c r="J567" s="440"/>
      <c r="K567" s="62"/>
      <c r="L567" s="440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>
      <c r="A568" s="62"/>
      <c r="B568" s="62"/>
      <c r="C568" s="62"/>
      <c r="D568" s="440"/>
      <c r="E568" s="62"/>
      <c r="F568" s="440"/>
      <c r="G568" s="62"/>
      <c r="H568" s="440"/>
      <c r="I568" s="62"/>
      <c r="J568" s="440"/>
      <c r="K568" s="62"/>
      <c r="L568" s="440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>
      <c r="A569" s="62"/>
      <c r="B569" s="62"/>
      <c r="C569" s="62"/>
      <c r="D569" s="440"/>
      <c r="E569" s="62"/>
      <c r="F569" s="440"/>
      <c r="G569" s="62"/>
      <c r="H569" s="440"/>
      <c r="I569" s="62"/>
      <c r="J569" s="440"/>
      <c r="K569" s="62"/>
      <c r="L569" s="440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>
      <c r="A570" s="62"/>
      <c r="B570" s="62"/>
      <c r="C570" s="62"/>
      <c r="D570" s="440"/>
      <c r="E570" s="62"/>
      <c r="F570" s="440"/>
      <c r="G570" s="62"/>
      <c r="H570" s="440"/>
      <c r="I570" s="62"/>
      <c r="J570" s="440"/>
      <c r="K570" s="62"/>
      <c r="L570" s="440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>
      <c r="A571" s="62"/>
      <c r="B571" s="62"/>
      <c r="C571" s="62"/>
      <c r="D571" s="440"/>
      <c r="E571" s="62"/>
      <c r="F571" s="440"/>
      <c r="G571" s="62"/>
      <c r="H571" s="440"/>
      <c r="I571" s="62"/>
      <c r="J571" s="440"/>
      <c r="K571" s="62"/>
      <c r="L571" s="440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>
      <c r="A572" s="62"/>
      <c r="B572" s="62"/>
      <c r="C572" s="62"/>
      <c r="D572" s="440"/>
      <c r="E572" s="62"/>
      <c r="F572" s="440"/>
      <c r="G572" s="62"/>
      <c r="H572" s="440"/>
      <c r="I572" s="62"/>
      <c r="J572" s="440"/>
      <c r="K572" s="62"/>
      <c r="L572" s="440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>
      <c r="A573" s="62"/>
      <c r="B573" s="62"/>
      <c r="C573" s="62"/>
      <c r="D573" s="440"/>
      <c r="E573" s="62"/>
      <c r="F573" s="440"/>
      <c r="G573" s="62"/>
      <c r="H573" s="440"/>
      <c r="I573" s="62"/>
      <c r="J573" s="440"/>
      <c r="K573" s="62"/>
      <c r="L573" s="440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>
      <c r="A574" s="62"/>
      <c r="B574" s="62"/>
      <c r="C574" s="62"/>
      <c r="D574" s="440"/>
      <c r="E574" s="62"/>
      <c r="F574" s="440"/>
      <c r="G574" s="62"/>
      <c r="H574" s="440"/>
      <c r="I574" s="62"/>
      <c r="J574" s="440"/>
      <c r="K574" s="62"/>
      <c r="L574" s="440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>
      <c r="A575" s="62"/>
      <c r="B575" s="62"/>
      <c r="C575" s="62"/>
      <c r="D575" s="440"/>
      <c r="E575" s="62"/>
      <c r="F575" s="440"/>
      <c r="G575" s="62"/>
      <c r="H575" s="440"/>
      <c r="I575" s="62"/>
      <c r="J575" s="440"/>
      <c r="K575" s="62"/>
      <c r="L575" s="440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>
      <c r="A576" s="62"/>
      <c r="B576" s="62"/>
      <c r="C576" s="62"/>
      <c r="D576" s="440"/>
      <c r="E576" s="62"/>
      <c r="F576" s="440"/>
      <c r="G576" s="62"/>
      <c r="H576" s="440"/>
      <c r="I576" s="62"/>
      <c r="J576" s="440"/>
      <c r="K576" s="62"/>
      <c r="L576" s="440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>
      <c r="A577" s="62"/>
      <c r="B577" s="62"/>
      <c r="C577" s="62"/>
      <c r="D577" s="440"/>
      <c r="E577" s="62"/>
      <c r="F577" s="440"/>
      <c r="G577" s="62"/>
      <c r="H577" s="440"/>
      <c r="I577" s="62"/>
      <c r="J577" s="440"/>
      <c r="K577" s="62"/>
      <c r="L577" s="440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>
      <c r="A578" s="62"/>
      <c r="B578" s="62"/>
      <c r="C578" s="62"/>
      <c r="D578" s="440"/>
      <c r="E578" s="62"/>
      <c r="F578" s="440"/>
      <c r="G578" s="62"/>
      <c r="H578" s="440"/>
      <c r="I578" s="62"/>
      <c r="J578" s="440"/>
      <c r="K578" s="62"/>
      <c r="L578" s="440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>
      <c r="A579" s="62"/>
      <c r="B579" s="62"/>
      <c r="C579" s="62"/>
      <c r="D579" s="440"/>
      <c r="E579" s="62"/>
      <c r="F579" s="440"/>
      <c r="G579" s="62"/>
      <c r="H579" s="440"/>
      <c r="I579" s="62"/>
      <c r="J579" s="440"/>
      <c r="K579" s="62"/>
      <c r="L579" s="440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>
      <c r="A580" s="62"/>
      <c r="B580" s="62"/>
      <c r="C580" s="62"/>
      <c r="D580" s="440"/>
      <c r="E580" s="62"/>
      <c r="F580" s="440"/>
      <c r="G580" s="62"/>
      <c r="H580" s="440"/>
      <c r="I580" s="62"/>
      <c r="J580" s="440"/>
      <c r="K580" s="62"/>
      <c r="L580" s="440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>
      <c r="A581" s="62"/>
      <c r="B581" s="62"/>
      <c r="C581" s="62"/>
      <c r="D581" s="440"/>
      <c r="E581" s="62"/>
      <c r="F581" s="440"/>
      <c r="G581" s="62"/>
      <c r="H581" s="440"/>
      <c r="I581" s="62"/>
      <c r="J581" s="440"/>
      <c r="K581" s="62"/>
      <c r="L581" s="440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>
      <c r="A582" s="62"/>
      <c r="B582" s="62"/>
      <c r="C582" s="62"/>
      <c r="D582" s="440"/>
      <c r="E582" s="62"/>
      <c r="F582" s="440"/>
      <c r="G582" s="62"/>
      <c r="H582" s="440"/>
      <c r="I582" s="62"/>
      <c r="J582" s="440"/>
      <c r="K582" s="62"/>
      <c r="L582" s="440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>
      <c r="A583" s="62"/>
      <c r="B583" s="62"/>
      <c r="C583" s="62"/>
      <c r="D583" s="440"/>
      <c r="E583" s="62"/>
      <c r="F583" s="440"/>
      <c r="G583" s="62"/>
      <c r="H583" s="440"/>
      <c r="I583" s="62"/>
      <c r="J583" s="440"/>
      <c r="K583" s="62"/>
      <c r="L583" s="440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>
      <c r="A584" s="62"/>
      <c r="B584" s="62"/>
      <c r="C584" s="62"/>
      <c r="D584" s="440"/>
      <c r="E584" s="62"/>
      <c r="F584" s="440"/>
      <c r="G584" s="62"/>
      <c r="H584" s="440"/>
      <c r="I584" s="62"/>
      <c r="J584" s="440"/>
      <c r="K584" s="62"/>
      <c r="L584" s="440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>
      <c r="A585" s="62"/>
      <c r="B585" s="62"/>
      <c r="C585" s="62"/>
      <c r="D585" s="440"/>
      <c r="E585" s="62"/>
      <c r="F585" s="440"/>
      <c r="G585" s="62"/>
      <c r="H585" s="440"/>
      <c r="I585" s="62"/>
      <c r="J585" s="440"/>
      <c r="K585" s="62"/>
      <c r="L585" s="440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>
      <c r="A586" s="62"/>
      <c r="B586" s="62"/>
      <c r="C586" s="62"/>
      <c r="D586" s="440"/>
      <c r="E586" s="62"/>
      <c r="F586" s="440"/>
      <c r="G586" s="62"/>
      <c r="H586" s="440"/>
      <c r="I586" s="62"/>
      <c r="J586" s="440"/>
      <c r="K586" s="62"/>
      <c r="L586" s="440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>
      <c r="A587" s="62"/>
      <c r="B587" s="62"/>
      <c r="C587" s="62"/>
      <c r="D587" s="440"/>
      <c r="E587" s="62"/>
      <c r="F587" s="440"/>
      <c r="G587" s="62"/>
      <c r="H587" s="440"/>
      <c r="I587" s="62"/>
      <c r="J587" s="440"/>
      <c r="K587" s="62"/>
      <c r="L587" s="440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>
      <c r="A588" s="62"/>
      <c r="B588" s="62"/>
      <c r="C588" s="62"/>
      <c r="D588" s="440"/>
      <c r="E588" s="62"/>
      <c r="F588" s="440"/>
      <c r="G588" s="62"/>
      <c r="H588" s="440"/>
      <c r="I588" s="62"/>
      <c r="J588" s="440"/>
      <c r="K588" s="62"/>
      <c r="L588" s="440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>
      <c r="A589" s="62"/>
      <c r="B589" s="62"/>
      <c r="C589" s="62"/>
      <c r="D589" s="440"/>
      <c r="E589" s="62"/>
      <c r="F589" s="440"/>
      <c r="G589" s="62"/>
      <c r="H589" s="440"/>
      <c r="I589" s="62"/>
      <c r="J589" s="440"/>
      <c r="K589" s="62"/>
      <c r="L589" s="440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>
      <c r="A590" s="62"/>
      <c r="B590" s="62"/>
      <c r="C590" s="62"/>
      <c r="D590" s="440"/>
      <c r="E590" s="62"/>
      <c r="F590" s="440"/>
      <c r="G590" s="62"/>
      <c r="H590" s="440"/>
      <c r="I590" s="62"/>
      <c r="J590" s="440"/>
      <c r="K590" s="62"/>
      <c r="L590" s="440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>
      <c r="A591" s="62"/>
      <c r="B591" s="62"/>
      <c r="C591" s="62"/>
      <c r="D591" s="440"/>
      <c r="E591" s="62"/>
      <c r="F591" s="440"/>
      <c r="G591" s="62"/>
      <c r="H591" s="440"/>
      <c r="I591" s="62"/>
      <c r="J591" s="440"/>
      <c r="K591" s="62"/>
      <c r="L591" s="440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>
      <c r="A592" s="62"/>
      <c r="B592" s="62"/>
      <c r="C592" s="62"/>
      <c r="D592" s="440"/>
      <c r="E592" s="62"/>
      <c r="F592" s="440"/>
      <c r="G592" s="62"/>
      <c r="H592" s="440"/>
      <c r="I592" s="62"/>
      <c r="J592" s="440"/>
      <c r="K592" s="62"/>
      <c r="L592" s="440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>
      <c r="A593" s="62"/>
      <c r="B593" s="62"/>
      <c r="C593" s="62"/>
      <c r="D593" s="440"/>
      <c r="E593" s="62"/>
      <c r="F593" s="440"/>
      <c r="G593" s="62"/>
      <c r="H593" s="440"/>
      <c r="I593" s="62"/>
      <c r="J593" s="440"/>
      <c r="K593" s="62"/>
      <c r="L593" s="440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>
      <c r="A594" s="62"/>
      <c r="B594" s="62"/>
      <c r="C594" s="62"/>
      <c r="D594" s="440"/>
      <c r="E594" s="62"/>
      <c r="F594" s="440"/>
      <c r="G594" s="62"/>
      <c r="H594" s="440"/>
      <c r="I594" s="62"/>
      <c r="J594" s="440"/>
      <c r="K594" s="62"/>
      <c r="L594" s="440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>
      <c r="A595" s="62"/>
      <c r="B595" s="62"/>
      <c r="C595" s="62"/>
      <c r="D595" s="440"/>
      <c r="E595" s="62"/>
      <c r="F595" s="440"/>
      <c r="G595" s="62"/>
      <c r="H595" s="440"/>
      <c r="I595" s="62"/>
      <c r="J595" s="440"/>
      <c r="K595" s="62"/>
      <c r="L595" s="440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>
      <c r="A596" s="62"/>
      <c r="B596" s="62"/>
      <c r="C596" s="62"/>
      <c r="D596" s="440"/>
      <c r="E596" s="62"/>
      <c r="F596" s="440"/>
      <c r="G596" s="62"/>
      <c r="H596" s="440"/>
      <c r="I596" s="62"/>
      <c r="J596" s="440"/>
      <c r="K596" s="62"/>
      <c r="L596" s="440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>
      <c r="A597" s="62"/>
      <c r="B597" s="62"/>
      <c r="C597" s="62"/>
      <c r="D597" s="440"/>
      <c r="E597" s="62"/>
      <c r="F597" s="440"/>
      <c r="G597" s="62"/>
      <c r="H597" s="440"/>
      <c r="I597" s="62"/>
      <c r="J597" s="440"/>
      <c r="K597" s="62"/>
      <c r="L597" s="440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>
      <c r="A598" s="62"/>
      <c r="B598" s="62"/>
      <c r="C598" s="62"/>
      <c r="D598" s="440"/>
      <c r="E598" s="62"/>
      <c r="F598" s="440"/>
      <c r="G598" s="62"/>
      <c r="H598" s="440"/>
      <c r="I598" s="62"/>
      <c r="J598" s="440"/>
      <c r="K598" s="62"/>
      <c r="L598" s="440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>
      <c r="A599" s="62"/>
      <c r="B599" s="62"/>
      <c r="C599" s="62"/>
      <c r="D599" s="440"/>
      <c r="E599" s="62"/>
      <c r="F599" s="440"/>
      <c r="G599" s="62"/>
      <c r="H599" s="440"/>
      <c r="I599" s="62"/>
      <c r="J599" s="440"/>
      <c r="K599" s="62"/>
      <c r="L599" s="440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>
      <c r="A600" s="62"/>
      <c r="B600" s="62"/>
      <c r="C600" s="62"/>
      <c r="D600" s="440"/>
      <c r="E600" s="62"/>
      <c r="F600" s="440"/>
      <c r="G600" s="62"/>
      <c r="H600" s="440"/>
      <c r="I600" s="62"/>
      <c r="J600" s="440"/>
      <c r="K600" s="62"/>
      <c r="L600" s="440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>
      <c r="A601" s="62"/>
      <c r="B601" s="62"/>
      <c r="C601" s="62"/>
      <c r="D601" s="440"/>
      <c r="E601" s="62"/>
      <c r="F601" s="440"/>
      <c r="G601" s="62"/>
      <c r="H601" s="440"/>
      <c r="I601" s="62"/>
      <c r="J601" s="440"/>
      <c r="K601" s="62"/>
      <c r="L601" s="440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>
      <c r="A602" s="62"/>
      <c r="B602" s="62"/>
      <c r="C602" s="62"/>
      <c r="D602" s="440"/>
      <c r="E602" s="62"/>
      <c r="F602" s="440"/>
      <c r="G602" s="62"/>
      <c r="H602" s="440"/>
      <c r="I602" s="62"/>
      <c r="J602" s="440"/>
      <c r="K602" s="62"/>
      <c r="L602" s="440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>
      <c r="A603" s="62"/>
      <c r="B603" s="62"/>
      <c r="C603" s="62"/>
      <c r="D603" s="440"/>
      <c r="E603" s="62"/>
      <c r="F603" s="440"/>
      <c r="G603" s="62"/>
      <c r="H603" s="440"/>
      <c r="I603" s="62"/>
      <c r="J603" s="440"/>
      <c r="K603" s="62"/>
      <c r="L603" s="440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>
      <c r="A604" s="62"/>
      <c r="B604" s="62"/>
      <c r="C604" s="62"/>
      <c r="D604" s="440"/>
      <c r="E604" s="62"/>
      <c r="F604" s="440"/>
      <c r="G604" s="62"/>
      <c r="H604" s="440"/>
      <c r="I604" s="62"/>
      <c r="J604" s="440"/>
      <c r="K604" s="62"/>
      <c r="L604" s="440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>
      <c r="A605" s="62"/>
      <c r="B605" s="62"/>
      <c r="C605" s="62"/>
      <c r="D605" s="440"/>
      <c r="E605" s="62"/>
      <c r="F605" s="440"/>
      <c r="G605" s="62"/>
      <c r="H605" s="440"/>
      <c r="I605" s="62"/>
      <c r="J605" s="440"/>
      <c r="K605" s="62"/>
      <c r="L605" s="440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>
      <c r="A606" s="62"/>
      <c r="B606" s="62"/>
      <c r="C606" s="62"/>
      <c r="D606" s="440"/>
      <c r="E606" s="62"/>
      <c r="F606" s="440"/>
      <c r="G606" s="62"/>
      <c r="H606" s="440"/>
      <c r="I606" s="62"/>
      <c r="J606" s="440"/>
      <c r="K606" s="62"/>
      <c r="L606" s="440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>
      <c r="A607" s="62"/>
      <c r="B607" s="62"/>
      <c r="C607" s="62"/>
      <c r="D607" s="440"/>
      <c r="E607" s="62"/>
      <c r="F607" s="440"/>
      <c r="G607" s="62"/>
      <c r="H607" s="440"/>
      <c r="I607" s="62"/>
      <c r="J607" s="440"/>
      <c r="K607" s="62"/>
      <c r="L607" s="440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>
      <c r="A608" s="62"/>
      <c r="B608" s="62"/>
      <c r="C608" s="62"/>
      <c r="D608" s="440"/>
      <c r="E608" s="62"/>
      <c r="F608" s="440"/>
      <c r="G608" s="62"/>
      <c r="H608" s="440"/>
      <c r="I608" s="62"/>
      <c r="J608" s="440"/>
      <c r="K608" s="62"/>
      <c r="L608" s="440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>
      <c r="A609" s="62"/>
      <c r="B609" s="62"/>
      <c r="C609" s="62"/>
      <c r="D609" s="440"/>
      <c r="E609" s="62"/>
      <c r="F609" s="440"/>
      <c r="G609" s="62"/>
      <c r="H609" s="440"/>
      <c r="I609" s="62"/>
      <c r="J609" s="440"/>
      <c r="K609" s="62"/>
      <c r="L609" s="440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>
      <c r="A610" s="62"/>
      <c r="B610" s="62"/>
      <c r="C610" s="62"/>
      <c r="D610" s="440"/>
      <c r="E610" s="62"/>
      <c r="F610" s="440"/>
      <c r="G610" s="62"/>
      <c r="H610" s="440"/>
      <c r="I610" s="62"/>
      <c r="J610" s="440"/>
      <c r="K610" s="62"/>
      <c r="L610" s="440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>
      <c r="A611" s="62"/>
      <c r="B611" s="62"/>
      <c r="C611" s="62"/>
      <c r="D611" s="440"/>
      <c r="E611" s="62"/>
      <c r="F611" s="440"/>
      <c r="G611" s="62"/>
      <c r="H611" s="440"/>
      <c r="I611" s="62"/>
      <c r="J611" s="440"/>
      <c r="K611" s="62"/>
      <c r="L611" s="440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>
      <c r="A612" s="62"/>
      <c r="B612" s="62"/>
      <c r="C612" s="62"/>
      <c r="D612" s="440"/>
      <c r="E612" s="62"/>
      <c r="F612" s="440"/>
      <c r="G612" s="62"/>
      <c r="H612" s="440"/>
      <c r="I612" s="62"/>
      <c r="J612" s="440"/>
      <c r="K612" s="62"/>
      <c r="L612" s="440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>
      <c r="A613" s="62"/>
      <c r="B613" s="62"/>
      <c r="C613" s="62"/>
      <c r="D613" s="440"/>
      <c r="E613" s="62"/>
      <c r="F613" s="440"/>
      <c r="G613" s="62"/>
      <c r="H613" s="440"/>
      <c r="I613" s="62"/>
      <c r="J613" s="440"/>
      <c r="K613" s="62"/>
      <c r="L613" s="440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>
      <c r="A614" s="62"/>
      <c r="B614" s="62"/>
      <c r="C614" s="62"/>
      <c r="D614" s="440"/>
      <c r="E614" s="62"/>
      <c r="F614" s="440"/>
      <c r="G614" s="62"/>
      <c r="H614" s="440"/>
      <c r="I614" s="62"/>
      <c r="J614" s="440"/>
      <c r="K614" s="62"/>
      <c r="L614" s="440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>
      <c r="A615" s="62"/>
      <c r="B615" s="62"/>
      <c r="C615" s="62"/>
      <c r="D615" s="440"/>
      <c r="E615" s="62"/>
      <c r="F615" s="440"/>
      <c r="G615" s="62"/>
      <c r="H615" s="440"/>
      <c r="I615" s="62"/>
      <c r="J615" s="440"/>
      <c r="K615" s="62"/>
      <c r="L615" s="440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>
      <c r="A616" s="62"/>
      <c r="B616" s="62"/>
      <c r="C616" s="62"/>
      <c r="D616" s="440"/>
      <c r="E616" s="62"/>
      <c r="F616" s="440"/>
      <c r="G616" s="62"/>
      <c r="H616" s="440"/>
      <c r="I616" s="62"/>
      <c r="J616" s="440"/>
      <c r="K616" s="62"/>
      <c r="L616" s="440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>
      <c r="A617" s="62"/>
      <c r="B617" s="62"/>
      <c r="C617" s="62"/>
      <c r="D617" s="440"/>
      <c r="E617" s="62"/>
      <c r="F617" s="440"/>
      <c r="G617" s="62"/>
      <c r="H617" s="440"/>
      <c r="I617" s="62"/>
      <c r="J617" s="440"/>
      <c r="K617" s="62"/>
      <c r="L617" s="440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>
      <c r="A618" s="62"/>
      <c r="B618" s="62"/>
      <c r="C618" s="62"/>
      <c r="D618" s="440"/>
      <c r="E618" s="62"/>
      <c r="F618" s="440"/>
      <c r="G618" s="62"/>
      <c r="H618" s="440"/>
      <c r="I618" s="62"/>
      <c r="J618" s="440"/>
      <c r="K618" s="62"/>
      <c r="L618" s="440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>
      <c r="A619" s="62"/>
      <c r="B619" s="62"/>
      <c r="C619" s="62"/>
      <c r="D619" s="440"/>
      <c r="E619" s="62"/>
      <c r="F619" s="440"/>
      <c r="G619" s="62"/>
      <c r="H619" s="440"/>
      <c r="I619" s="62"/>
      <c r="J619" s="440"/>
      <c r="K619" s="62"/>
      <c r="L619" s="440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>
      <c r="A620" s="62"/>
      <c r="B620" s="62"/>
      <c r="C620" s="62"/>
      <c r="D620" s="440"/>
      <c r="E620" s="62"/>
      <c r="F620" s="440"/>
      <c r="G620" s="62"/>
      <c r="H620" s="440"/>
      <c r="I620" s="62"/>
      <c r="J620" s="440"/>
      <c r="K620" s="62"/>
      <c r="L620" s="440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>
      <c r="A621" s="62"/>
      <c r="B621" s="62"/>
      <c r="C621" s="62"/>
      <c r="D621" s="440"/>
      <c r="E621" s="62"/>
      <c r="F621" s="440"/>
      <c r="G621" s="62"/>
      <c r="H621" s="440"/>
      <c r="I621" s="62"/>
      <c r="J621" s="440"/>
      <c r="K621" s="62"/>
      <c r="L621" s="440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>
      <c r="A622" s="62"/>
      <c r="B622" s="62"/>
      <c r="C622" s="62"/>
      <c r="D622" s="440"/>
      <c r="E622" s="62"/>
      <c r="F622" s="440"/>
      <c r="G622" s="62"/>
      <c r="H622" s="440"/>
      <c r="I622" s="62"/>
      <c r="J622" s="440"/>
      <c r="K622" s="62"/>
      <c r="L622" s="440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>
      <c r="A623" s="62"/>
      <c r="B623" s="62"/>
      <c r="C623" s="62"/>
      <c r="D623" s="440"/>
      <c r="E623" s="62"/>
      <c r="F623" s="440"/>
      <c r="G623" s="62"/>
      <c r="H623" s="440"/>
      <c r="I623" s="62"/>
      <c r="J623" s="440"/>
      <c r="K623" s="62"/>
      <c r="L623" s="440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>
      <c r="A624" s="62"/>
      <c r="B624" s="62"/>
      <c r="C624" s="62"/>
      <c r="D624" s="440"/>
      <c r="E624" s="62"/>
      <c r="F624" s="440"/>
      <c r="G624" s="62"/>
      <c r="H624" s="440"/>
      <c r="I624" s="62"/>
      <c r="J624" s="440"/>
      <c r="K624" s="62"/>
      <c r="L624" s="440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>
      <c r="A625" s="62"/>
      <c r="B625" s="62"/>
      <c r="C625" s="62"/>
      <c r="D625" s="440"/>
      <c r="E625" s="62"/>
      <c r="F625" s="440"/>
      <c r="G625" s="62"/>
      <c r="H625" s="440"/>
      <c r="I625" s="62"/>
      <c r="J625" s="440"/>
      <c r="K625" s="62"/>
      <c r="L625" s="440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>
      <c r="A626" s="62"/>
      <c r="B626" s="62"/>
      <c r="C626" s="62"/>
      <c r="D626" s="440"/>
      <c r="E626" s="62"/>
      <c r="F626" s="440"/>
      <c r="G626" s="62"/>
      <c r="H626" s="440"/>
      <c r="I626" s="62"/>
      <c r="J626" s="440"/>
      <c r="K626" s="62"/>
      <c r="L626" s="440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>
      <c r="A627" s="62"/>
      <c r="B627" s="62"/>
      <c r="C627" s="62"/>
      <c r="D627" s="440"/>
      <c r="E627" s="62"/>
      <c r="F627" s="440"/>
      <c r="G627" s="62"/>
      <c r="H627" s="440"/>
      <c r="I627" s="62"/>
      <c r="J627" s="440"/>
      <c r="K627" s="62"/>
      <c r="L627" s="440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>
      <c r="A628" s="62"/>
      <c r="B628" s="62"/>
      <c r="C628" s="62"/>
      <c r="D628" s="440"/>
      <c r="E628" s="62"/>
      <c r="F628" s="440"/>
      <c r="G628" s="62"/>
      <c r="H628" s="440"/>
      <c r="I628" s="62"/>
      <c r="J628" s="440"/>
      <c r="K628" s="62"/>
      <c r="L628" s="440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>
      <c r="A629" s="62"/>
      <c r="B629" s="62"/>
      <c r="C629" s="62"/>
      <c r="D629" s="440"/>
      <c r="E629" s="62"/>
      <c r="F629" s="440"/>
      <c r="G629" s="62"/>
      <c r="H629" s="440"/>
      <c r="I629" s="62"/>
      <c r="J629" s="440"/>
      <c r="K629" s="62"/>
      <c r="L629" s="440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>
      <c r="A630" s="62"/>
      <c r="B630" s="62"/>
      <c r="C630" s="62"/>
      <c r="D630" s="440"/>
      <c r="E630" s="62"/>
      <c r="F630" s="440"/>
      <c r="G630" s="62"/>
      <c r="H630" s="440"/>
      <c r="I630" s="62"/>
      <c r="J630" s="440"/>
      <c r="K630" s="62"/>
      <c r="L630" s="440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>
      <c r="A631" s="62"/>
      <c r="B631" s="62"/>
      <c r="C631" s="62"/>
      <c r="D631" s="440"/>
      <c r="E631" s="62"/>
      <c r="F631" s="440"/>
      <c r="G631" s="62"/>
      <c r="H631" s="440"/>
      <c r="I631" s="62"/>
      <c r="J631" s="440"/>
      <c r="K631" s="62"/>
      <c r="L631" s="440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>
      <c r="A632" s="62"/>
      <c r="B632" s="62"/>
      <c r="C632" s="62"/>
      <c r="D632" s="440"/>
      <c r="E632" s="62"/>
      <c r="F632" s="440"/>
      <c r="G632" s="62"/>
      <c r="H632" s="440"/>
      <c r="I632" s="62"/>
      <c r="J632" s="440"/>
      <c r="K632" s="62"/>
      <c r="L632" s="440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>
      <c r="A633" s="62"/>
      <c r="B633" s="62"/>
      <c r="C633" s="62"/>
      <c r="D633" s="440"/>
      <c r="E633" s="62"/>
      <c r="F633" s="440"/>
      <c r="G633" s="62"/>
      <c r="H633" s="440"/>
      <c r="I633" s="62"/>
      <c r="J633" s="440"/>
      <c r="K633" s="62"/>
      <c r="L633" s="440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>
      <c r="A634" s="62"/>
      <c r="B634" s="62"/>
      <c r="C634" s="62"/>
      <c r="D634" s="440"/>
      <c r="E634" s="62"/>
      <c r="F634" s="440"/>
      <c r="G634" s="62"/>
      <c r="H634" s="440"/>
      <c r="I634" s="62"/>
      <c r="J634" s="440"/>
      <c r="K634" s="62"/>
      <c r="L634" s="440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>
      <c r="A635" s="62"/>
      <c r="B635" s="62"/>
      <c r="C635" s="62"/>
      <c r="D635" s="440"/>
      <c r="E635" s="62"/>
      <c r="F635" s="440"/>
      <c r="G635" s="62"/>
      <c r="H635" s="440"/>
      <c r="I635" s="62"/>
      <c r="J635" s="440"/>
      <c r="K635" s="62"/>
      <c r="L635" s="440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>
      <c r="A636" s="62"/>
      <c r="B636" s="62"/>
      <c r="C636" s="62"/>
      <c r="D636" s="440"/>
      <c r="E636" s="62"/>
      <c r="F636" s="440"/>
      <c r="G636" s="62"/>
      <c r="H636" s="440"/>
      <c r="I636" s="62"/>
      <c r="J636" s="440"/>
      <c r="K636" s="62"/>
      <c r="L636" s="440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>
      <c r="A637" s="62"/>
      <c r="B637" s="62"/>
      <c r="C637" s="62"/>
      <c r="D637" s="440"/>
      <c r="E637" s="62"/>
      <c r="F637" s="440"/>
      <c r="G637" s="62"/>
      <c r="H637" s="440"/>
      <c r="I637" s="62"/>
      <c r="J637" s="440"/>
      <c r="K637" s="62"/>
      <c r="L637" s="440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>
      <c r="A638" s="62"/>
      <c r="B638" s="62"/>
      <c r="C638" s="62"/>
      <c r="D638" s="440"/>
      <c r="E638" s="62"/>
      <c r="F638" s="440"/>
      <c r="G638" s="62"/>
      <c r="H638" s="440"/>
      <c r="I638" s="62"/>
      <c r="J638" s="440"/>
      <c r="K638" s="62"/>
      <c r="L638" s="440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>
      <c r="A639" s="62"/>
      <c r="B639" s="62"/>
      <c r="C639" s="62"/>
      <c r="D639" s="440"/>
      <c r="E639" s="62"/>
      <c r="F639" s="440"/>
      <c r="G639" s="62"/>
      <c r="H639" s="440"/>
      <c r="I639" s="62"/>
      <c r="J639" s="440"/>
      <c r="K639" s="62"/>
      <c r="L639" s="440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>
      <c r="A640" s="62"/>
      <c r="B640" s="62"/>
      <c r="C640" s="62"/>
      <c r="D640" s="440"/>
      <c r="E640" s="62"/>
      <c r="F640" s="440"/>
      <c r="G640" s="62"/>
      <c r="H640" s="440"/>
      <c r="I640" s="62"/>
      <c r="J640" s="440"/>
      <c r="K640" s="62"/>
      <c r="L640" s="440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>
      <c r="A641" s="62"/>
      <c r="B641" s="62"/>
      <c r="C641" s="62"/>
      <c r="D641" s="440"/>
      <c r="E641" s="62"/>
      <c r="F641" s="440"/>
      <c r="G641" s="62"/>
      <c r="H641" s="440"/>
      <c r="I641" s="62"/>
      <c r="J641" s="440"/>
      <c r="K641" s="62"/>
      <c r="L641" s="440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>
      <c r="A642" s="62"/>
      <c r="B642" s="62"/>
      <c r="C642" s="62"/>
      <c r="D642" s="440"/>
      <c r="E642" s="62"/>
      <c r="F642" s="440"/>
      <c r="G642" s="62"/>
      <c r="H642" s="440"/>
      <c r="I642" s="62"/>
      <c r="J642" s="440"/>
      <c r="K642" s="62"/>
      <c r="L642" s="440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>
      <c r="A643" s="62"/>
      <c r="B643" s="62"/>
      <c r="C643" s="62"/>
      <c r="D643" s="440"/>
      <c r="E643" s="62"/>
      <c r="F643" s="440"/>
      <c r="G643" s="62"/>
      <c r="H643" s="440"/>
      <c r="I643" s="62"/>
      <c r="J643" s="440"/>
      <c r="K643" s="62"/>
      <c r="L643" s="440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>
      <c r="A644" s="62"/>
      <c r="B644" s="62"/>
      <c r="C644" s="62"/>
      <c r="D644" s="440"/>
      <c r="E644" s="62"/>
      <c r="F644" s="440"/>
      <c r="G644" s="62"/>
      <c r="H644" s="440"/>
      <c r="I644" s="62"/>
      <c r="J644" s="440"/>
      <c r="K644" s="62"/>
      <c r="L644" s="440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>
      <c r="A645" s="62"/>
      <c r="B645" s="62"/>
      <c r="C645" s="62"/>
      <c r="D645" s="440"/>
      <c r="E645" s="62"/>
      <c r="F645" s="440"/>
      <c r="G645" s="62"/>
      <c r="H645" s="440"/>
      <c r="I645" s="62"/>
      <c r="J645" s="440"/>
      <c r="K645" s="62"/>
      <c r="L645" s="440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>
      <c r="A646" s="62"/>
      <c r="B646" s="62"/>
      <c r="C646" s="62"/>
      <c r="D646" s="440"/>
      <c r="E646" s="62"/>
      <c r="F646" s="440"/>
      <c r="G646" s="62"/>
      <c r="H646" s="440"/>
      <c r="I646" s="62"/>
      <c r="J646" s="440"/>
      <c r="K646" s="62"/>
      <c r="L646" s="440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>
      <c r="A647" s="62"/>
      <c r="B647" s="62"/>
      <c r="C647" s="62"/>
      <c r="D647" s="440"/>
      <c r="E647" s="62"/>
      <c r="F647" s="440"/>
      <c r="G647" s="62"/>
      <c r="H647" s="440"/>
      <c r="I647" s="62"/>
      <c r="J647" s="440"/>
      <c r="K647" s="62"/>
      <c r="L647" s="440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>
      <c r="A648" s="62"/>
      <c r="B648" s="62"/>
      <c r="C648" s="62"/>
      <c r="D648" s="440"/>
      <c r="E648" s="62"/>
      <c r="F648" s="440"/>
      <c r="G648" s="62"/>
      <c r="H648" s="440"/>
      <c r="I648" s="62"/>
      <c r="J648" s="440"/>
      <c r="K648" s="62"/>
      <c r="L648" s="440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>
      <c r="A649" s="62"/>
      <c r="B649" s="62"/>
      <c r="C649" s="62"/>
      <c r="D649" s="440"/>
      <c r="E649" s="62"/>
      <c r="F649" s="440"/>
      <c r="G649" s="62"/>
      <c r="H649" s="440"/>
      <c r="I649" s="62"/>
      <c r="J649" s="440"/>
      <c r="K649" s="62"/>
      <c r="L649" s="440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>
      <c r="A650" s="62"/>
      <c r="B650" s="62"/>
      <c r="C650" s="62"/>
      <c r="D650" s="440"/>
      <c r="E650" s="62"/>
      <c r="F650" s="440"/>
      <c r="G650" s="62"/>
      <c r="H650" s="440"/>
      <c r="I650" s="62"/>
      <c r="J650" s="440"/>
      <c r="K650" s="62"/>
      <c r="L650" s="440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>
      <c r="A651" s="62"/>
      <c r="B651" s="62"/>
      <c r="C651" s="62"/>
      <c r="D651" s="440"/>
      <c r="E651" s="62"/>
      <c r="F651" s="440"/>
      <c r="G651" s="62"/>
      <c r="H651" s="440"/>
      <c r="I651" s="62"/>
      <c r="J651" s="440"/>
      <c r="K651" s="62"/>
      <c r="L651" s="440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>
      <c r="A652" s="62"/>
      <c r="B652" s="62"/>
      <c r="C652" s="62"/>
      <c r="D652" s="440"/>
      <c r="E652" s="62"/>
      <c r="F652" s="440"/>
      <c r="G652" s="62"/>
      <c r="H652" s="440"/>
      <c r="I652" s="62"/>
      <c r="J652" s="440"/>
      <c r="K652" s="62"/>
      <c r="L652" s="440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>
      <c r="A653" s="62"/>
      <c r="B653" s="62"/>
      <c r="C653" s="62"/>
      <c r="D653" s="440"/>
      <c r="E653" s="62"/>
      <c r="F653" s="440"/>
      <c r="G653" s="62"/>
      <c r="H653" s="440"/>
      <c r="I653" s="62"/>
      <c r="J653" s="440"/>
      <c r="K653" s="62"/>
      <c r="L653" s="440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>
      <c r="A654" s="62"/>
      <c r="B654" s="62"/>
      <c r="C654" s="62"/>
      <c r="D654" s="440"/>
      <c r="E654" s="62"/>
      <c r="F654" s="440"/>
      <c r="G654" s="62"/>
      <c r="H654" s="440"/>
      <c r="I654" s="62"/>
      <c r="J654" s="440"/>
      <c r="K654" s="62"/>
      <c r="L654" s="440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>
      <c r="A655" s="62"/>
      <c r="B655" s="62"/>
      <c r="C655" s="62"/>
      <c r="D655" s="440"/>
      <c r="E655" s="62"/>
      <c r="F655" s="440"/>
      <c r="G655" s="62"/>
      <c r="H655" s="440"/>
      <c r="I655" s="62"/>
      <c r="J655" s="440"/>
      <c r="K655" s="62"/>
      <c r="L655" s="440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>
      <c r="A656" s="62"/>
      <c r="B656" s="62"/>
      <c r="C656" s="62"/>
      <c r="D656" s="440"/>
      <c r="E656" s="62"/>
      <c r="F656" s="440"/>
      <c r="G656" s="62"/>
      <c r="H656" s="440"/>
      <c r="I656" s="62"/>
      <c r="J656" s="440"/>
      <c r="K656" s="62"/>
      <c r="L656" s="440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>
      <c r="A657" s="62"/>
      <c r="B657" s="62"/>
      <c r="C657" s="62"/>
      <c r="D657" s="440"/>
      <c r="E657" s="62"/>
      <c r="F657" s="440"/>
      <c r="G657" s="62"/>
      <c r="H657" s="440"/>
      <c r="I657" s="62"/>
      <c r="J657" s="440"/>
      <c r="K657" s="62"/>
      <c r="L657" s="440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>
      <c r="A658" s="62"/>
      <c r="B658" s="62"/>
      <c r="C658" s="62"/>
      <c r="D658" s="440"/>
      <c r="E658" s="62"/>
      <c r="F658" s="440"/>
      <c r="G658" s="62"/>
      <c r="H658" s="440"/>
      <c r="I658" s="62"/>
      <c r="J658" s="440"/>
      <c r="K658" s="62"/>
      <c r="L658" s="440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>
      <c r="A659" s="62"/>
      <c r="B659" s="62"/>
      <c r="C659" s="62"/>
      <c r="D659" s="440"/>
      <c r="E659" s="62"/>
      <c r="F659" s="440"/>
      <c r="G659" s="62"/>
      <c r="H659" s="440"/>
      <c r="I659" s="62"/>
      <c r="J659" s="440"/>
      <c r="K659" s="62"/>
      <c r="L659" s="440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>
      <c r="A660" s="62"/>
      <c r="B660" s="62"/>
      <c r="C660" s="62"/>
      <c r="D660" s="440"/>
      <c r="E660" s="62"/>
      <c r="F660" s="440"/>
      <c r="G660" s="62"/>
      <c r="H660" s="440"/>
      <c r="I660" s="62"/>
      <c r="J660" s="440"/>
      <c r="K660" s="62"/>
      <c r="L660" s="440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>
      <c r="A661" s="62"/>
      <c r="B661" s="62"/>
      <c r="C661" s="62"/>
      <c r="D661" s="440"/>
      <c r="E661" s="62"/>
      <c r="F661" s="440"/>
      <c r="G661" s="62"/>
      <c r="H661" s="440"/>
      <c r="I661" s="62"/>
      <c r="J661" s="440"/>
      <c r="K661" s="62"/>
      <c r="L661" s="440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>
      <c r="A662" s="62"/>
      <c r="B662" s="62"/>
      <c r="C662" s="62"/>
      <c r="D662" s="440"/>
      <c r="E662" s="62"/>
      <c r="F662" s="440"/>
      <c r="G662" s="62"/>
      <c r="H662" s="440"/>
      <c r="I662" s="62"/>
      <c r="J662" s="440"/>
      <c r="K662" s="62"/>
      <c r="L662" s="440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>
      <c r="A663" s="62"/>
      <c r="B663" s="62"/>
      <c r="C663" s="62"/>
      <c r="D663" s="440"/>
      <c r="E663" s="62"/>
      <c r="F663" s="440"/>
      <c r="G663" s="62"/>
      <c r="H663" s="440"/>
      <c r="I663" s="62"/>
      <c r="J663" s="440"/>
      <c r="K663" s="62"/>
      <c r="L663" s="440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>
      <c r="A664" s="62"/>
      <c r="B664" s="62"/>
      <c r="C664" s="62"/>
      <c r="D664" s="440"/>
      <c r="E664" s="62"/>
      <c r="F664" s="440"/>
      <c r="G664" s="62"/>
      <c r="H664" s="440"/>
      <c r="I664" s="62"/>
      <c r="J664" s="440"/>
      <c r="K664" s="62"/>
      <c r="L664" s="440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>
      <c r="A665" s="62"/>
      <c r="B665" s="62"/>
      <c r="C665" s="62"/>
      <c r="D665" s="440"/>
      <c r="E665" s="62"/>
      <c r="F665" s="440"/>
      <c r="G665" s="62"/>
      <c r="H665" s="440"/>
      <c r="I665" s="62"/>
      <c r="J665" s="440"/>
      <c r="K665" s="62"/>
      <c r="L665" s="440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>
      <c r="A666" s="62"/>
      <c r="B666" s="62"/>
      <c r="C666" s="62"/>
      <c r="D666" s="440"/>
      <c r="E666" s="62"/>
      <c r="F666" s="440"/>
      <c r="G666" s="62"/>
      <c r="H666" s="440"/>
      <c r="I666" s="62"/>
      <c r="J666" s="440"/>
      <c r="K666" s="62"/>
      <c r="L666" s="440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>
      <c r="A667" s="62"/>
      <c r="B667" s="62"/>
      <c r="C667" s="62"/>
      <c r="D667" s="440"/>
      <c r="E667" s="62"/>
      <c r="F667" s="440"/>
      <c r="G667" s="62"/>
      <c r="H667" s="440"/>
      <c r="I667" s="62"/>
      <c r="J667" s="440"/>
      <c r="K667" s="62"/>
      <c r="L667" s="440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>
      <c r="A668" s="62"/>
      <c r="B668" s="62"/>
      <c r="C668" s="62"/>
      <c r="D668" s="440"/>
      <c r="E668" s="62"/>
      <c r="F668" s="440"/>
      <c r="G668" s="62"/>
      <c r="H668" s="440"/>
      <c r="I668" s="62"/>
      <c r="J668" s="440"/>
      <c r="K668" s="62"/>
      <c r="L668" s="440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>
      <c r="A669" s="62"/>
      <c r="B669" s="62"/>
      <c r="C669" s="62"/>
      <c r="D669" s="440"/>
      <c r="E669" s="62"/>
      <c r="F669" s="440"/>
      <c r="G669" s="62"/>
      <c r="H669" s="440"/>
      <c r="I669" s="62"/>
      <c r="J669" s="440"/>
      <c r="K669" s="62"/>
      <c r="L669" s="440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>
      <c r="A670" s="62"/>
      <c r="B670" s="62"/>
      <c r="C670" s="62"/>
      <c r="D670" s="440"/>
      <c r="E670" s="62"/>
      <c r="F670" s="440"/>
      <c r="G670" s="62"/>
      <c r="H670" s="440"/>
      <c r="I670" s="62"/>
      <c r="J670" s="440"/>
      <c r="K670" s="62"/>
      <c r="L670" s="440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>
      <c r="A671" s="62"/>
      <c r="B671" s="62"/>
      <c r="C671" s="62"/>
      <c r="D671" s="440"/>
      <c r="E671" s="62"/>
      <c r="F671" s="440"/>
      <c r="G671" s="62"/>
      <c r="H671" s="440"/>
      <c r="I671" s="62"/>
      <c r="J671" s="440"/>
      <c r="K671" s="62"/>
      <c r="L671" s="440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>
      <c r="A672" s="62"/>
      <c r="B672" s="62"/>
      <c r="C672" s="62"/>
      <c r="D672" s="440"/>
      <c r="E672" s="62"/>
      <c r="F672" s="440"/>
      <c r="G672" s="62"/>
      <c r="H672" s="440"/>
      <c r="I672" s="62"/>
      <c r="J672" s="440"/>
      <c r="K672" s="62"/>
      <c r="L672" s="440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>
      <c r="A673" s="62"/>
      <c r="B673" s="62"/>
      <c r="C673" s="62"/>
      <c r="D673" s="440"/>
      <c r="E673" s="62"/>
      <c r="F673" s="440"/>
      <c r="G673" s="62"/>
      <c r="H673" s="440"/>
      <c r="I673" s="62"/>
      <c r="J673" s="440"/>
      <c r="K673" s="62"/>
      <c r="L673" s="440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>
      <c r="A674" s="62"/>
      <c r="B674" s="62"/>
      <c r="C674" s="62"/>
      <c r="D674" s="440"/>
      <c r="E674" s="62"/>
      <c r="F674" s="440"/>
      <c r="G674" s="62"/>
      <c r="H674" s="440"/>
      <c r="I674" s="62"/>
      <c r="J674" s="440"/>
      <c r="K674" s="62"/>
      <c r="L674" s="440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>
      <c r="A675" s="62"/>
      <c r="B675" s="62"/>
      <c r="C675" s="62"/>
      <c r="D675" s="440"/>
      <c r="E675" s="62"/>
      <c r="F675" s="440"/>
      <c r="G675" s="62"/>
      <c r="H675" s="440"/>
      <c r="I675" s="62"/>
      <c r="J675" s="440"/>
      <c r="K675" s="62"/>
      <c r="L675" s="440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>
      <c r="A676" s="62"/>
      <c r="B676" s="62"/>
      <c r="C676" s="62"/>
      <c r="D676" s="440"/>
      <c r="E676" s="62"/>
      <c r="F676" s="440"/>
      <c r="G676" s="62"/>
      <c r="H676" s="440"/>
      <c r="I676" s="62"/>
      <c r="J676" s="440"/>
      <c r="K676" s="62"/>
      <c r="L676" s="440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>
      <c r="A677" s="62"/>
      <c r="B677" s="62"/>
      <c r="C677" s="62"/>
      <c r="D677" s="440"/>
      <c r="E677" s="62"/>
      <c r="F677" s="440"/>
      <c r="G677" s="62"/>
      <c r="H677" s="440"/>
      <c r="I677" s="62"/>
      <c r="J677" s="440"/>
      <c r="K677" s="62"/>
      <c r="L677" s="440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>
      <c r="A678" s="62"/>
      <c r="B678" s="62"/>
      <c r="C678" s="62"/>
      <c r="D678" s="440"/>
      <c r="E678" s="62"/>
      <c r="F678" s="440"/>
      <c r="G678" s="62"/>
      <c r="H678" s="440"/>
      <c r="I678" s="62"/>
      <c r="J678" s="440"/>
      <c r="K678" s="62"/>
      <c r="L678" s="440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>
      <c r="A679" s="62"/>
      <c r="B679" s="62"/>
      <c r="C679" s="62"/>
      <c r="D679" s="440"/>
      <c r="E679" s="62"/>
      <c r="F679" s="440"/>
      <c r="G679" s="62"/>
      <c r="H679" s="440"/>
      <c r="I679" s="62"/>
      <c r="J679" s="440"/>
      <c r="K679" s="62"/>
      <c r="L679" s="440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>
      <c r="A680" s="62"/>
      <c r="B680" s="62"/>
      <c r="C680" s="62"/>
      <c r="D680" s="440"/>
      <c r="E680" s="62"/>
      <c r="F680" s="440"/>
      <c r="G680" s="62"/>
      <c r="H680" s="440"/>
      <c r="I680" s="62"/>
      <c r="J680" s="440"/>
      <c r="K680" s="62"/>
      <c r="L680" s="440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>
      <c r="A681" s="62"/>
      <c r="B681" s="62"/>
      <c r="C681" s="62"/>
      <c r="D681" s="440"/>
      <c r="E681" s="62"/>
      <c r="F681" s="440"/>
      <c r="G681" s="62"/>
      <c r="H681" s="440"/>
      <c r="I681" s="62"/>
      <c r="J681" s="440"/>
      <c r="K681" s="62"/>
      <c r="L681" s="440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>
      <c r="A682" s="62"/>
      <c r="B682" s="62"/>
      <c r="C682" s="62"/>
      <c r="D682" s="440"/>
      <c r="E682" s="62"/>
      <c r="F682" s="440"/>
      <c r="G682" s="62"/>
      <c r="H682" s="440"/>
      <c r="I682" s="62"/>
      <c r="J682" s="440"/>
      <c r="K682" s="62"/>
      <c r="L682" s="440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>
      <c r="A683" s="62"/>
      <c r="B683" s="62"/>
      <c r="C683" s="62"/>
      <c r="D683" s="440"/>
      <c r="E683" s="62"/>
      <c r="F683" s="440"/>
      <c r="G683" s="62"/>
      <c r="H683" s="440"/>
      <c r="I683" s="62"/>
      <c r="J683" s="440"/>
      <c r="K683" s="62"/>
      <c r="L683" s="440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>
      <c r="A684" s="62"/>
      <c r="B684" s="62"/>
      <c r="C684" s="62"/>
      <c r="D684" s="440"/>
      <c r="E684" s="62"/>
      <c r="F684" s="440"/>
      <c r="G684" s="62"/>
      <c r="H684" s="440"/>
      <c r="I684" s="62"/>
      <c r="J684" s="440"/>
      <c r="K684" s="62"/>
      <c r="L684" s="440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>
      <c r="A685" s="62"/>
      <c r="B685" s="62"/>
      <c r="C685" s="62"/>
      <c r="D685" s="440"/>
      <c r="E685" s="62"/>
      <c r="F685" s="440"/>
      <c r="G685" s="62"/>
      <c r="H685" s="440"/>
      <c r="I685" s="62"/>
      <c r="J685" s="440"/>
      <c r="K685" s="62"/>
      <c r="L685" s="440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>
      <c r="A686" s="62"/>
      <c r="B686" s="62"/>
      <c r="C686" s="62"/>
      <c r="D686" s="440"/>
      <c r="E686" s="62"/>
      <c r="F686" s="440"/>
      <c r="G686" s="62"/>
      <c r="H686" s="440"/>
      <c r="I686" s="62"/>
      <c r="J686" s="440"/>
      <c r="K686" s="62"/>
      <c r="L686" s="440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>
      <c r="A687" s="62"/>
      <c r="B687" s="62"/>
      <c r="C687" s="62"/>
      <c r="D687" s="440"/>
      <c r="E687" s="62"/>
      <c r="F687" s="440"/>
      <c r="G687" s="62"/>
      <c r="H687" s="440"/>
      <c r="I687" s="62"/>
      <c r="J687" s="440"/>
      <c r="K687" s="62"/>
      <c r="L687" s="440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>
      <c r="A688" s="62"/>
      <c r="B688" s="62"/>
      <c r="C688" s="62"/>
      <c r="D688" s="440"/>
      <c r="E688" s="62"/>
      <c r="F688" s="440"/>
      <c r="G688" s="62"/>
      <c r="H688" s="440"/>
      <c r="I688" s="62"/>
      <c r="J688" s="440"/>
      <c r="K688" s="62"/>
      <c r="L688" s="440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>
      <c r="A689" s="62"/>
      <c r="B689" s="62"/>
      <c r="C689" s="62"/>
      <c r="D689" s="440"/>
      <c r="E689" s="62"/>
      <c r="F689" s="440"/>
      <c r="G689" s="62"/>
      <c r="H689" s="440"/>
      <c r="I689" s="62"/>
      <c r="J689" s="440"/>
      <c r="K689" s="62"/>
      <c r="L689" s="440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>
      <c r="A690" s="62"/>
      <c r="B690" s="62"/>
      <c r="C690" s="62"/>
      <c r="D690" s="440"/>
      <c r="E690" s="62"/>
      <c r="F690" s="440"/>
      <c r="G690" s="62"/>
      <c r="H690" s="440"/>
      <c r="I690" s="62"/>
      <c r="J690" s="440"/>
      <c r="K690" s="62"/>
      <c r="L690" s="440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>
      <c r="A691" s="62"/>
      <c r="B691" s="62"/>
      <c r="C691" s="62"/>
      <c r="D691" s="440"/>
      <c r="E691" s="62"/>
      <c r="F691" s="440"/>
      <c r="G691" s="62"/>
      <c r="H691" s="440"/>
      <c r="I691" s="62"/>
      <c r="J691" s="440"/>
      <c r="K691" s="62"/>
      <c r="L691" s="440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>
      <c r="A692" s="62"/>
      <c r="B692" s="62"/>
      <c r="C692" s="62"/>
      <c r="D692" s="440"/>
      <c r="E692" s="62"/>
      <c r="F692" s="440"/>
      <c r="G692" s="62"/>
      <c r="H692" s="440"/>
      <c r="I692" s="62"/>
      <c r="J692" s="440"/>
      <c r="K692" s="62"/>
      <c r="L692" s="440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>
      <c r="A693" s="62"/>
      <c r="B693" s="62"/>
      <c r="C693" s="62"/>
      <c r="D693" s="440"/>
      <c r="E693" s="62"/>
      <c r="F693" s="440"/>
      <c r="G693" s="62"/>
      <c r="H693" s="440"/>
      <c r="I693" s="62"/>
      <c r="J693" s="440"/>
      <c r="K693" s="62"/>
      <c r="L693" s="440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>
      <c r="A694" s="62"/>
      <c r="B694" s="62"/>
      <c r="C694" s="62"/>
      <c r="D694" s="440"/>
      <c r="E694" s="62"/>
      <c r="F694" s="440"/>
      <c r="G694" s="62"/>
      <c r="H694" s="440"/>
      <c r="I694" s="62"/>
      <c r="J694" s="440"/>
      <c r="K694" s="62"/>
      <c r="L694" s="440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>
      <c r="A695" s="62"/>
      <c r="B695" s="62"/>
      <c r="C695" s="62"/>
      <c r="D695" s="440"/>
      <c r="E695" s="62"/>
      <c r="F695" s="440"/>
      <c r="G695" s="62"/>
      <c r="H695" s="440"/>
      <c r="I695" s="62"/>
      <c r="J695" s="440"/>
      <c r="K695" s="62"/>
      <c r="L695" s="440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>
      <c r="A696" s="62"/>
      <c r="B696" s="62"/>
      <c r="C696" s="62"/>
      <c r="D696" s="440"/>
      <c r="E696" s="62"/>
      <c r="F696" s="440"/>
      <c r="G696" s="62"/>
      <c r="H696" s="440"/>
      <c r="I696" s="62"/>
      <c r="J696" s="440"/>
      <c r="K696" s="62"/>
      <c r="L696" s="440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>
      <c r="A697" s="62"/>
      <c r="B697" s="62"/>
      <c r="C697" s="62"/>
      <c r="D697" s="440"/>
      <c r="E697" s="62"/>
      <c r="F697" s="440"/>
      <c r="G697" s="62"/>
      <c r="H697" s="440"/>
      <c r="I697" s="62"/>
      <c r="J697" s="440"/>
      <c r="K697" s="62"/>
      <c r="L697" s="440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>
      <c r="A698" s="62"/>
      <c r="B698" s="62"/>
      <c r="C698" s="62"/>
      <c r="D698" s="440"/>
      <c r="E698" s="62"/>
      <c r="F698" s="440"/>
      <c r="G698" s="62"/>
      <c r="H698" s="440"/>
      <c r="I698" s="62"/>
      <c r="J698" s="440"/>
      <c r="K698" s="62"/>
      <c r="L698" s="440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>
      <c r="A699" s="62"/>
      <c r="B699" s="62"/>
      <c r="C699" s="62"/>
      <c r="D699" s="440"/>
      <c r="E699" s="62"/>
      <c r="F699" s="440"/>
      <c r="G699" s="62"/>
      <c r="H699" s="440"/>
      <c r="I699" s="62"/>
      <c r="J699" s="440"/>
      <c r="K699" s="62"/>
      <c r="L699" s="440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>
      <c r="A700" s="62"/>
      <c r="B700" s="62"/>
      <c r="C700" s="62"/>
      <c r="D700" s="440"/>
      <c r="E700" s="62"/>
      <c r="F700" s="440"/>
      <c r="G700" s="62"/>
      <c r="H700" s="440"/>
      <c r="I700" s="62"/>
      <c r="J700" s="440"/>
      <c r="K700" s="62"/>
      <c r="L700" s="440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>
      <c r="A701" s="62"/>
      <c r="B701" s="62"/>
      <c r="C701" s="62"/>
      <c r="D701" s="440"/>
      <c r="E701" s="62"/>
      <c r="F701" s="440"/>
      <c r="G701" s="62"/>
      <c r="H701" s="440"/>
      <c r="I701" s="62"/>
      <c r="J701" s="440"/>
      <c r="K701" s="62"/>
      <c r="L701" s="440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>
      <c r="A702" s="62"/>
      <c r="B702" s="62"/>
      <c r="C702" s="62"/>
      <c r="D702" s="440"/>
      <c r="E702" s="62"/>
      <c r="F702" s="440"/>
      <c r="G702" s="62"/>
      <c r="H702" s="440"/>
      <c r="I702" s="62"/>
      <c r="J702" s="440"/>
      <c r="K702" s="62"/>
      <c r="L702" s="440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>
      <c r="A703" s="62"/>
      <c r="B703" s="62"/>
      <c r="C703" s="62"/>
      <c r="D703" s="440"/>
      <c r="E703" s="62"/>
      <c r="F703" s="440"/>
      <c r="G703" s="62"/>
      <c r="H703" s="440"/>
      <c r="I703" s="62"/>
      <c r="J703" s="440"/>
      <c r="K703" s="62"/>
      <c r="L703" s="440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>
      <c r="A704" s="62"/>
      <c r="B704" s="62"/>
      <c r="C704" s="62"/>
      <c r="D704" s="440"/>
      <c r="E704" s="62"/>
      <c r="F704" s="440"/>
      <c r="G704" s="62"/>
      <c r="H704" s="440"/>
      <c r="I704" s="62"/>
      <c r="J704" s="440"/>
      <c r="K704" s="62"/>
      <c r="L704" s="440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>
      <c r="A705" s="62"/>
      <c r="B705" s="62"/>
      <c r="C705" s="62"/>
      <c r="D705" s="440"/>
      <c r="E705" s="62"/>
      <c r="F705" s="440"/>
      <c r="G705" s="62"/>
      <c r="H705" s="440"/>
      <c r="I705" s="62"/>
      <c r="J705" s="440"/>
      <c r="K705" s="62"/>
      <c r="L705" s="440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>
      <c r="A706" s="62"/>
      <c r="B706" s="62"/>
      <c r="C706" s="62"/>
      <c r="D706" s="440"/>
      <c r="E706" s="62"/>
      <c r="F706" s="440"/>
      <c r="G706" s="62"/>
      <c r="H706" s="440"/>
      <c r="I706" s="62"/>
      <c r="J706" s="440"/>
      <c r="K706" s="62"/>
      <c r="L706" s="440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>
      <c r="A707" s="62"/>
      <c r="B707" s="62"/>
      <c r="C707" s="62"/>
      <c r="D707" s="440"/>
      <c r="E707" s="62"/>
      <c r="F707" s="440"/>
      <c r="G707" s="62"/>
      <c r="H707" s="440"/>
      <c r="I707" s="62"/>
      <c r="J707" s="440"/>
      <c r="K707" s="62"/>
      <c r="L707" s="440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>
      <c r="A708" s="62"/>
      <c r="B708" s="62"/>
      <c r="C708" s="62"/>
      <c r="D708" s="440"/>
      <c r="E708" s="62"/>
      <c r="F708" s="440"/>
      <c r="G708" s="62"/>
      <c r="H708" s="440"/>
      <c r="I708" s="62"/>
      <c r="J708" s="440"/>
      <c r="K708" s="62"/>
      <c r="L708" s="440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>
      <c r="A709" s="62"/>
      <c r="B709" s="62"/>
      <c r="C709" s="62"/>
      <c r="D709" s="440"/>
      <c r="E709" s="62"/>
      <c r="F709" s="440"/>
      <c r="G709" s="62"/>
      <c r="H709" s="440"/>
      <c r="I709" s="62"/>
      <c r="J709" s="440"/>
      <c r="K709" s="62"/>
      <c r="L709" s="440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>
      <c r="A710" s="62"/>
      <c r="B710" s="62"/>
      <c r="C710" s="62"/>
      <c r="D710" s="440"/>
      <c r="E710" s="62"/>
      <c r="F710" s="440"/>
      <c r="G710" s="62"/>
      <c r="H710" s="440"/>
      <c r="I710" s="62"/>
      <c r="J710" s="440"/>
      <c r="K710" s="62"/>
      <c r="L710" s="440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>
      <c r="A711" s="62"/>
      <c r="B711" s="62"/>
      <c r="C711" s="62"/>
      <c r="D711" s="440"/>
      <c r="E711" s="62"/>
      <c r="F711" s="440"/>
      <c r="G711" s="62"/>
      <c r="H711" s="440"/>
      <c r="I711" s="62"/>
      <c r="J711" s="440"/>
      <c r="K711" s="62"/>
      <c r="L711" s="440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>
      <c r="A712" s="62"/>
      <c r="B712" s="62"/>
      <c r="C712" s="62"/>
      <c r="D712" s="440"/>
      <c r="E712" s="62"/>
      <c r="F712" s="440"/>
      <c r="G712" s="62"/>
      <c r="H712" s="440"/>
      <c r="I712" s="62"/>
      <c r="J712" s="440"/>
      <c r="K712" s="62"/>
      <c r="L712" s="440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>
      <c r="A713" s="62"/>
      <c r="B713" s="62"/>
      <c r="C713" s="62"/>
      <c r="D713" s="440"/>
      <c r="E713" s="62"/>
      <c r="F713" s="440"/>
      <c r="G713" s="62"/>
      <c r="H713" s="440"/>
      <c r="I713" s="62"/>
      <c r="J713" s="440"/>
      <c r="K713" s="62"/>
      <c r="L713" s="440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>
      <c r="A714" s="62"/>
      <c r="B714" s="62"/>
      <c r="C714" s="62"/>
      <c r="D714" s="440"/>
      <c r="E714" s="62"/>
      <c r="F714" s="440"/>
      <c r="G714" s="62"/>
      <c r="H714" s="440"/>
      <c r="I714" s="62"/>
      <c r="J714" s="440"/>
      <c r="K714" s="62"/>
      <c r="L714" s="440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>
      <c r="A715" s="62"/>
      <c r="B715" s="62"/>
      <c r="C715" s="62"/>
      <c r="D715" s="440"/>
      <c r="E715" s="62"/>
      <c r="F715" s="440"/>
      <c r="G715" s="62"/>
      <c r="H715" s="440"/>
      <c r="I715" s="62"/>
      <c r="J715" s="440"/>
      <c r="K715" s="62"/>
      <c r="L715" s="440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>
      <c r="A716" s="62"/>
      <c r="B716" s="62"/>
      <c r="C716" s="62"/>
      <c r="D716" s="440"/>
      <c r="E716" s="62"/>
      <c r="F716" s="440"/>
      <c r="G716" s="62"/>
      <c r="H716" s="440"/>
      <c r="I716" s="62"/>
      <c r="J716" s="440"/>
      <c r="K716" s="62"/>
      <c r="L716" s="440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>
      <c r="A717" s="62"/>
      <c r="B717" s="62"/>
      <c r="C717" s="62"/>
      <c r="D717" s="440"/>
      <c r="E717" s="62"/>
      <c r="F717" s="440"/>
      <c r="G717" s="62"/>
      <c r="H717" s="440"/>
      <c r="I717" s="62"/>
      <c r="J717" s="440"/>
      <c r="K717" s="62"/>
      <c r="L717" s="440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>
      <c r="A718" s="62"/>
      <c r="B718" s="62"/>
      <c r="C718" s="62"/>
      <c r="D718" s="440"/>
      <c r="E718" s="62"/>
      <c r="F718" s="440"/>
      <c r="G718" s="62"/>
      <c r="H718" s="440"/>
      <c r="I718" s="62"/>
      <c r="J718" s="440"/>
      <c r="K718" s="62"/>
      <c r="L718" s="440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>
      <c r="A719" s="62"/>
      <c r="B719" s="62"/>
      <c r="C719" s="62"/>
      <c r="D719" s="440"/>
      <c r="E719" s="62"/>
      <c r="F719" s="440"/>
      <c r="G719" s="62"/>
      <c r="H719" s="440"/>
      <c r="I719" s="62"/>
      <c r="J719" s="440"/>
      <c r="K719" s="62"/>
      <c r="L719" s="440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>
      <c r="A720" s="62"/>
      <c r="B720" s="62"/>
      <c r="C720" s="62"/>
      <c r="D720" s="440"/>
      <c r="E720" s="62"/>
      <c r="F720" s="440"/>
      <c r="G720" s="62"/>
      <c r="H720" s="440"/>
      <c r="I720" s="62"/>
      <c r="J720" s="440"/>
      <c r="K720" s="62"/>
      <c r="L720" s="440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>
      <c r="A721" s="62"/>
      <c r="B721" s="62"/>
      <c r="C721" s="62"/>
      <c r="D721" s="440"/>
      <c r="E721" s="62"/>
      <c r="F721" s="440"/>
      <c r="G721" s="62"/>
      <c r="H721" s="440"/>
      <c r="I721" s="62"/>
      <c r="J721" s="440"/>
      <c r="K721" s="62"/>
      <c r="L721" s="440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>
      <c r="A722" s="62"/>
      <c r="B722" s="62"/>
      <c r="C722" s="62"/>
      <c r="D722" s="440"/>
      <c r="E722" s="62"/>
      <c r="F722" s="440"/>
      <c r="G722" s="62"/>
      <c r="H722" s="440"/>
      <c r="I722" s="62"/>
      <c r="J722" s="440"/>
      <c r="K722" s="62"/>
      <c r="L722" s="440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>
      <c r="A723" s="62"/>
      <c r="B723" s="62"/>
      <c r="C723" s="62"/>
      <c r="D723" s="440"/>
      <c r="E723" s="62"/>
      <c r="F723" s="440"/>
      <c r="G723" s="62"/>
      <c r="H723" s="440"/>
      <c r="I723" s="62"/>
      <c r="J723" s="440"/>
      <c r="K723" s="62"/>
      <c r="L723" s="440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>
      <c r="A724" s="62"/>
      <c r="B724" s="62"/>
      <c r="C724" s="62"/>
      <c r="D724" s="440"/>
      <c r="E724" s="62"/>
      <c r="F724" s="440"/>
      <c r="G724" s="62"/>
      <c r="H724" s="440"/>
      <c r="I724" s="62"/>
      <c r="J724" s="440"/>
      <c r="K724" s="62"/>
      <c r="L724" s="440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>
      <c r="A725" s="62"/>
      <c r="B725" s="62"/>
      <c r="C725" s="62"/>
      <c r="D725" s="440"/>
      <c r="E725" s="62"/>
      <c r="F725" s="440"/>
      <c r="G725" s="62"/>
      <c r="H725" s="440"/>
      <c r="I725" s="62"/>
      <c r="J725" s="440"/>
      <c r="K725" s="62"/>
      <c r="L725" s="440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>
      <c r="A726" s="62"/>
      <c r="B726" s="62"/>
      <c r="C726" s="62"/>
      <c r="D726" s="440"/>
      <c r="E726" s="62"/>
      <c r="F726" s="440"/>
      <c r="G726" s="62"/>
      <c r="H726" s="440"/>
      <c r="I726" s="62"/>
      <c r="J726" s="440"/>
      <c r="K726" s="62"/>
      <c r="L726" s="440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>
      <c r="A727" s="62"/>
      <c r="B727" s="62"/>
      <c r="C727" s="62"/>
      <c r="D727" s="440"/>
      <c r="E727" s="62"/>
      <c r="F727" s="440"/>
      <c r="G727" s="62"/>
      <c r="H727" s="440"/>
      <c r="I727" s="62"/>
      <c r="J727" s="440"/>
      <c r="K727" s="62"/>
      <c r="L727" s="440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>
      <c r="A728" s="62"/>
      <c r="B728" s="62"/>
      <c r="C728" s="62"/>
      <c r="D728" s="440"/>
      <c r="E728" s="62"/>
      <c r="F728" s="440"/>
      <c r="G728" s="62"/>
      <c r="H728" s="440"/>
      <c r="I728" s="62"/>
      <c r="J728" s="440"/>
      <c r="K728" s="62"/>
      <c r="L728" s="440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>
      <c r="A729" s="62"/>
      <c r="B729" s="62"/>
      <c r="C729" s="62"/>
      <c r="D729" s="440"/>
      <c r="E729" s="62"/>
      <c r="F729" s="440"/>
      <c r="G729" s="62"/>
      <c r="H729" s="440"/>
      <c r="I729" s="62"/>
      <c r="J729" s="440"/>
      <c r="K729" s="62"/>
      <c r="L729" s="440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>
      <c r="A730" s="62"/>
      <c r="B730" s="62"/>
      <c r="C730" s="62"/>
      <c r="D730" s="440"/>
      <c r="E730" s="62"/>
      <c r="F730" s="440"/>
      <c r="G730" s="62"/>
      <c r="H730" s="440"/>
      <c r="I730" s="62"/>
      <c r="J730" s="440"/>
      <c r="K730" s="62"/>
      <c r="L730" s="440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>
      <c r="A731" s="62"/>
      <c r="B731" s="62"/>
      <c r="C731" s="62"/>
      <c r="D731" s="440"/>
      <c r="E731" s="62"/>
      <c r="F731" s="440"/>
      <c r="G731" s="62"/>
      <c r="H731" s="440"/>
      <c r="I731" s="62"/>
      <c r="J731" s="440"/>
      <c r="K731" s="62"/>
      <c r="L731" s="440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>
      <c r="A732" s="62"/>
      <c r="B732" s="62"/>
      <c r="C732" s="62"/>
      <c r="D732" s="440"/>
      <c r="E732" s="62"/>
      <c r="F732" s="440"/>
      <c r="G732" s="62"/>
      <c r="H732" s="440"/>
      <c r="I732" s="62"/>
      <c r="J732" s="440"/>
      <c r="K732" s="62"/>
      <c r="L732" s="440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>
      <c r="A733" s="62"/>
      <c r="B733" s="62"/>
      <c r="C733" s="62"/>
      <c r="D733" s="440"/>
      <c r="E733" s="62"/>
      <c r="F733" s="440"/>
      <c r="G733" s="62"/>
      <c r="H733" s="440"/>
      <c r="I733" s="62"/>
      <c r="J733" s="440"/>
      <c r="K733" s="62"/>
      <c r="L733" s="440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>
      <c r="A734" s="62"/>
      <c r="B734" s="62"/>
      <c r="C734" s="62"/>
      <c r="D734" s="440"/>
      <c r="E734" s="62"/>
      <c r="F734" s="440"/>
      <c r="G734" s="62"/>
      <c r="H734" s="440"/>
      <c r="I734" s="62"/>
      <c r="J734" s="440"/>
      <c r="K734" s="62"/>
      <c r="L734" s="440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>
      <c r="A735" s="62"/>
      <c r="B735" s="62"/>
      <c r="C735" s="62"/>
      <c r="D735" s="440"/>
      <c r="E735" s="62"/>
      <c r="F735" s="440"/>
      <c r="G735" s="62"/>
      <c r="H735" s="440"/>
      <c r="I735" s="62"/>
      <c r="J735" s="440"/>
      <c r="K735" s="62"/>
      <c r="L735" s="440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>
      <c r="A736" s="62"/>
      <c r="B736" s="62"/>
      <c r="C736" s="62"/>
      <c r="D736" s="440"/>
      <c r="E736" s="62"/>
      <c r="F736" s="440"/>
      <c r="G736" s="62"/>
      <c r="H736" s="440"/>
      <c r="I736" s="62"/>
      <c r="J736" s="440"/>
      <c r="K736" s="62"/>
      <c r="L736" s="440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>
      <c r="A737" s="62"/>
      <c r="B737" s="62"/>
      <c r="C737" s="62"/>
      <c r="D737" s="440"/>
      <c r="E737" s="62"/>
      <c r="F737" s="440"/>
      <c r="G737" s="62"/>
      <c r="H737" s="440"/>
      <c r="I737" s="62"/>
      <c r="J737" s="440"/>
      <c r="K737" s="62"/>
      <c r="L737" s="440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>
      <c r="A738" s="62"/>
      <c r="B738" s="62"/>
      <c r="C738" s="62"/>
      <c r="D738" s="440"/>
      <c r="E738" s="62"/>
      <c r="F738" s="440"/>
      <c r="G738" s="62"/>
      <c r="H738" s="440"/>
      <c r="I738" s="62"/>
      <c r="J738" s="440"/>
      <c r="K738" s="62"/>
      <c r="L738" s="440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>
      <c r="A739" s="62"/>
      <c r="B739" s="62"/>
      <c r="C739" s="62"/>
      <c r="D739" s="440"/>
      <c r="E739" s="62"/>
      <c r="F739" s="440"/>
      <c r="G739" s="62"/>
      <c r="H739" s="440"/>
      <c r="I739" s="62"/>
      <c r="J739" s="440"/>
      <c r="K739" s="62"/>
      <c r="L739" s="440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>
      <c r="A740" s="62"/>
      <c r="B740" s="62"/>
      <c r="C740" s="62"/>
      <c r="D740" s="440"/>
      <c r="E740" s="62"/>
      <c r="F740" s="440"/>
      <c r="G740" s="62"/>
      <c r="H740" s="440"/>
      <c r="I740" s="62"/>
      <c r="J740" s="440"/>
      <c r="K740" s="62"/>
      <c r="L740" s="440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>
      <c r="A741" s="62"/>
      <c r="B741" s="62"/>
      <c r="C741" s="62"/>
      <c r="D741" s="440"/>
      <c r="E741" s="62"/>
      <c r="F741" s="440"/>
      <c r="G741" s="62"/>
      <c r="H741" s="440"/>
      <c r="I741" s="62"/>
      <c r="J741" s="440"/>
      <c r="K741" s="62"/>
      <c r="L741" s="440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>
      <c r="A742" s="62"/>
      <c r="B742" s="62"/>
      <c r="C742" s="62"/>
      <c r="D742" s="440"/>
      <c r="E742" s="62"/>
      <c r="F742" s="440"/>
      <c r="G742" s="62"/>
      <c r="H742" s="440"/>
      <c r="I742" s="62"/>
      <c r="J742" s="440"/>
      <c r="K742" s="62"/>
      <c r="L742" s="440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>
      <c r="A743" s="62"/>
      <c r="B743" s="62"/>
      <c r="C743" s="62"/>
      <c r="D743" s="440"/>
      <c r="E743" s="62"/>
      <c r="F743" s="440"/>
      <c r="G743" s="62"/>
      <c r="H743" s="440"/>
      <c r="I743" s="62"/>
      <c r="J743" s="440"/>
      <c r="K743" s="62"/>
      <c r="L743" s="440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>
      <c r="A744" s="62"/>
      <c r="B744" s="62"/>
      <c r="C744" s="62"/>
      <c r="D744" s="440"/>
      <c r="E744" s="62"/>
      <c r="F744" s="440"/>
      <c r="G744" s="62"/>
      <c r="H744" s="440"/>
      <c r="I744" s="62"/>
      <c r="J744" s="440"/>
      <c r="K744" s="62"/>
      <c r="L744" s="440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>
      <c r="A745" s="62"/>
      <c r="B745" s="62"/>
      <c r="C745" s="62"/>
      <c r="D745" s="440"/>
      <c r="E745" s="62"/>
      <c r="F745" s="440"/>
      <c r="G745" s="62"/>
      <c r="H745" s="440"/>
      <c r="I745" s="62"/>
      <c r="J745" s="440"/>
      <c r="K745" s="62"/>
      <c r="L745" s="440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>
      <c r="A746" s="62"/>
      <c r="B746" s="62"/>
      <c r="C746" s="62"/>
      <c r="D746" s="440"/>
      <c r="E746" s="62"/>
      <c r="F746" s="440"/>
      <c r="G746" s="62"/>
      <c r="H746" s="440"/>
      <c r="I746" s="62"/>
      <c r="J746" s="440"/>
      <c r="K746" s="62"/>
      <c r="L746" s="440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>
      <c r="A747" s="62"/>
      <c r="B747" s="62"/>
      <c r="C747" s="62"/>
      <c r="D747" s="440"/>
      <c r="E747" s="62"/>
      <c r="F747" s="440"/>
      <c r="G747" s="62"/>
      <c r="H747" s="440"/>
      <c r="I747" s="62"/>
      <c r="J747" s="440"/>
      <c r="K747" s="62"/>
      <c r="L747" s="440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>
      <c r="A748" s="62"/>
      <c r="B748" s="62"/>
      <c r="C748" s="62"/>
      <c r="D748" s="440"/>
      <c r="E748" s="62"/>
      <c r="F748" s="440"/>
      <c r="G748" s="62"/>
      <c r="H748" s="440"/>
      <c r="I748" s="62"/>
      <c r="J748" s="440"/>
      <c r="K748" s="62"/>
      <c r="L748" s="440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>
      <c r="A749" s="62"/>
      <c r="B749" s="62"/>
      <c r="C749" s="62"/>
      <c r="D749" s="440"/>
      <c r="E749" s="62"/>
      <c r="F749" s="440"/>
      <c r="G749" s="62"/>
      <c r="H749" s="440"/>
      <c r="I749" s="62"/>
      <c r="J749" s="440"/>
      <c r="K749" s="62"/>
      <c r="L749" s="440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>
      <c r="A750" s="62"/>
      <c r="B750" s="62"/>
      <c r="C750" s="62"/>
      <c r="D750" s="440"/>
      <c r="E750" s="62"/>
      <c r="F750" s="440"/>
      <c r="G750" s="62"/>
      <c r="H750" s="440"/>
      <c r="I750" s="62"/>
      <c r="J750" s="440"/>
      <c r="K750" s="62"/>
      <c r="L750" s="440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>
      <c r="A751" s="62"/>
      <c r="B751" s="62"/>
      <c r="C751" s="62"/>
      <c r="D751" s="440"/>
      <c r="E751" s="62"/>
      <c r="F751" s="440"/>
      <c r="G751" s="62"/>
      <c r="H751" s="440"/>
      <c r="I751" s="62"/>
      <c r="J751" s="440"/>
      <c r="K751" s="62"/>
      <c r="L751" s="440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>
      <c r="A752" s="62"/>
      <c r="B752" s="62"/>
      <c r="C752" s="62"/>
      <c r="D752" s="440"/>
      <c r="E752" s="62"/>
      <c r="F752" s="440"/>
      <c r="G752" s="62"/>
      <c r="H752" s="440"/>
      <c r="I752" s="62"/>
      <c r="J752" s="440"/>
      <c r="K752" s="62"/>
      <c r="L752" s="440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>
      <c r="A753" s="62"/>
      <c r="B753" s="62"/>
      <c r="C753" s="62"/>
      <c r="D753" s="440"/>
      <c r="E753" s="62"/>
      <c r="F753" s="440"/>
      <c r="G753" s="62"/>
      <c r="H753" s="440"/>
      <c r="I753" s="62"/>
      <c r="J753" s="440"/>
      <c r="K753" s="62"/>
      <c r="L753" s="440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>
      <c r="A754" s="62"/>
      <c r="B754" s="62"/>
      <c r="C754" s="62"/>
      <c r="D754" s="440"/>
      <c r="E754" s="62"/>
      <c r="F754" s="440"/>
      <c r="G754" s="62"/>
      <c r="H754" s="440"/>
      <c r="I754" s="62"/>
      <c r="J754" s="440"/>
      <c r="K754" s="62"/>
      <c r="L754" s="440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>
      <c r="A755" s="62"/>
      <c r="B755" s="62"/>
      <c r="C755" s="62"/>
      <c r="D755" s="440"/>
      <c r="E755" s="62"/>
      <c r="F755" s="440"/>
      <c r="G755" s="62"/>
      <c r="H755" s="440"/>
      <c r="I755" s="62"/>
      <c r="J755" s="440"/>
      <c r="K755" s="62"/>
      <c r="L755" s="440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>
      <c r="A756" s="62"/>
      <c r="B756" s="62"/>
      <c r="C756" s="62"/>
      <c r="D756" s="440"/>
      <c r="E756" s="62"/>
      <c r="F756" s="440"/>
      <c r="G756" s="62"/>
      <c r="H756" s="440"/>
      <c r="I756" s="62"/>
      <c r="J756" s="440"/>
      <c r="K756" s="62"/>
      <c r="L756" s="440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>
      <c r="A757" s="62"/>
      <c r="B757" s="62"/>
      <c r="C757" s="62"/>
      <c r="D757" s="440"/>
      <c r="E757" s="62"/>
      <c r="F757" s="440"/>
      <c r="G757" s="62"/>
      <c r="H757" s="440"/>
      <c r="I757" s="62"/>
      <c r="J757" s="440"/>
      <c r="K757" s="62"/>
      <c r="L757" s="440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>
      <c r="A758" s="62"/>
      <c r="B758" s="62"/>
      <c r="C758" s="62"/>
      <c r="D758" s="440"/>
      <c r="E758" s="62"/>
      <c r="F758" s="440"/>
      <c r="G758" s="62"/>
      <c r="H758" s="440"/>
      <c r="I758" s="62"/>
      <c r="J758" s="440"/>
      <c r="K758" s="62"/>
      <c r="L758" s="440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>
      <c r="A759" s="62"/>
      <c r="B759" s="62"/>
      <c r="C759" s="62"/>
      <c r="D759" s="440"/>
      <c r="E759" s="62"/>
      <c r="F759" s="440"/>
      <c r="G759" s="62"/>
      <c r="H759" s="440"/>
      <c r="I759" s="62"/>
      <c r="J759" s="440"/>
      <c r="K759" s="62"/>
      <c r="L759" s="440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>
      <c r="A760" s="62"/>
      <c r="B760" s="62"/>
      <c r="C760" s="62"/>
      <c r="D760" s="440"/>
      <c r="E760" s="62"/>
      <c r="F760" s="440"/>
      <c r="G760" s="62"/>
      <c r="H760" s="440"/>
      <c r="I760" s="62"/>
      <c r="J760" s="440"/>
      <c r="K760" s="62"/>
      <c r="L760" s="440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>
      <c r="A761" s="62"/>
      <c r="B761" s="62"/>
      <c r="C761" s="62"/>
      <c r="D761" s="440"/>
      <c r="E761" s="62"/>
      <c r="F761" s="440"/>
      <c r="G761" s="62"/>
      <c r="H761" s="440"/>
      <c r="I761" s="62"/>
      <c r="J761" s="440"/>
      <c r="K761" s="62"/>
      <c r="L761" s="440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>
      <c r="A762" s="62"/>
      <c r="B762" s="62"/>
      <c r="C762" s="62"/>
      <c r="D762" s="440"/>
      <c r="E762" s="62"/>
      <c r="F762" s="440"/>
      <c r="G762" s="62"/>
      <c r="H762" s="440"/>
      <c r="I762" s="62"/>
      <c r="J762" s="440"/>
      <c r="K762" s="62"/>
      <c r="L762" s="440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>
      <c r="A763" s="62"/>
      <c r="B763" s="62"/>
      <c r="C763" s="62"/>
      <c r="D763" s="440"/>
      <c r="E763" s="62"/>
      <c r="F763" s="440"/>
      <c r="G763" s="62"/>
      <c r="H763" s="440"/>
      <c r="I763" s="62"/>
      <c r="J763" s="440"/>
      <c r="K763" s="62"/>
      <c r="L763" s="440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>
      <c r="A764" s="62"/>
      <c r="B764" s="62"/>
      <c r="C764" s="62"/>
      <c r="D764" s="440"/>
      <c r="E764" s="62"/>
      <c r="F764" s="440"/>
      <c r="G764" s="62"/>
      <c r="H764" s="440"/>
      <c r="I764" s="62"/>
      <c r="J764" s="440"/>
      <c r="K764" s="62"/>
      <c r="L764" s="440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>
      <c r="A765" s="62"/>
      <c r="B765" s="62"/>
      <c r="C765" s="62"/>
      <c r="D765" s="440"/>
      <c r="E765" s="62"/>
      <c r="F765" s="440"/>
      <c r="G765" s="62"/>
      <c r="H765" s="440"/>
      <c r="I765" s="62"/>
      <c r="J765" s="440"/>
      <c r="K765" s="62"/>
      <c r="L765" s="440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>
      <c r="A766" s="62"/>
      <c r="B766" s="62"/>
      <c r="C766" s="62"/>
      <c r="D766" s="440"/>
      <c r="E766" s="62"/>
      <c r="F766" s="440"/>
      <c r="G766" s="62"/>
      <c r="H766" s="440"/>
      <c r="I766" s="62"/>
      <c r="J766" s="440"/>
      <c r="K766" s="62"/>
      <c r="L766" s="440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>
      <c r="A767" s="62"/>
      <c r="B767" s="62"/>
      <c r="C767" s="62"/>
      <c r="D767" s="440"/>
      <c r="E767" s="62"/>
      <c r="F767" s="440"/>
      <c r="G767" s="62"/>
      <c r="H767" s="440"/>
      <c r="I767" s="62"/>
      <c r="J767" s="440"/>
      <c r="K767" s="62"/>
      <c r="L767" s="440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>
      <c r="A768" s="62"/>
      <c r="B768" s="62"/>
      <c r="C768" s="62"/>
      <c r="D768" s="440"/>
      <c r="E768" s="62"/>
      <c r="F768" s="440"/>
      <c r="G768" s="62"/>
      <c r="H768" s="440"/>
      <c r="I768" s="62"/>
      <c r="J768" s="440"/>
      <c r="K768" s="62"/>
      <c r="L768" s="440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>
      <c r="A769" s="62"/>
      <c r="B769" s="62"/>
      <c r="C769" s="62"/>
      <c r="D769" s="440"/>
      <c r="E769" s="62"/>
      <c r="F769" s="440"/>
      <c r="G769" s="62"/>
      <c r="H769" s="440"/>
      <c r="I769" s="62"/>
      <c r="J769" s="440"/>
      <c r="K769" s="62"/>
      <c r="L769" s="440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>
      <c r="A770" s="62"/>
      <c r="B770" s="62"/>
      <c r="C770" s="62"/>
      <c r="D770" s="440"/>
      <c r="E770" s="62"/>
      <c r="F770" s="440"/>
      <c r="G770" s="62"/>
      <c r="H770" s="440"/>
      <c r="I770" s="62"/>
      <c r="J770" s="440"/>
      <c r="K770" s="62"/>
      <c r="L770" s="440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>
      <c r="A771" s="62"/>
      <c r="B771" s="62"/>
      <c r="C771" s="62"/>
      <c r="D771" s="440"/>
      <c r="E771" s="62"/>
      <c r="F771" s="440"/>
      <c r="G771" s="62"/>
      <c r="H771" s="440"/>
      <c r="I771" s="62"/>
      <c r="J771" s="440"/>
      <c r="K771" s="62"/>
      <c r="L771" s="440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>
      <c r="A772" s="62"/>
      <c r="B772" s="62"/>
      <c r="C772" s="62"/>
      <c r="D772" s="440"/>
      <c r="E772" s="62"/>
      <c r="F772" s="440"/>
      <c r="G772" s="62"/>
      <c r="H772" s="440"/>
      <c r="I772" s="62"/>
      <c r="J772" s="440"/>
      <c r="K772" s="62"/>
      <c r="L772" s="440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>
      <c r="A773" s="62"/>
      <c r="B773" s="62"/>
      <c r="C773" s="62"/>
      <c r="D773" s="440"/>
      <c r="E773" s="62"/>
      <c r="F773" s="440"/>
      <c r="G773" s="62"/>
      <c r="H773" s="440"/>
      <c r="I773" s="62"/>
      <c r="J773" s="440"/>
      <c r="K773" s="62"/>
      <c r="L773" s="440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>
      <c r="A774" s="62"/>
      <c r="B774" s="62"/>
      <c r="C774" s="62"/>
      <c r="D774" s="440"/>
      <c r="E774" s="62"/>
      <c r="F774" s="440"/>
      <c r="G774" s="62"/>
      <c r="H774" s="440"/>
      <c r="I774" s="62"/>
      <c r="J774" s="440"/>
      <c r="K774" s="62"/>
      <c r="L774" s="440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>
      <c r="A775" s="62"/>
      <c r="B775" s="62"/>
      <c r="C775" s="62"/>
      <c r="D775" s="440"/>
      <c r="E775" s="62"/>
      <c r="F775" s="440"/>
      <c r="G775" s="62"/>
      <c r="H775" s="440"/>
      <c r="I775" s="62"/>
      <c r="J775" s="440"/>
      <c r="K775" s="62"/>
      <c r="L775" s="440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>
      <c r="A776" s="62"/>
      <c r="B776" s="62"/>
      <c r="C776" s="62"/>
      <c r="D776" s="440"/>
      <c r="E776" s="62"/>
      <c r="F776" s="440"/>
      <c r="G776" s="62"/>
      <c r="H776" s="440"/>
      <c r="I776" s="62"/>
      <c r="J776" s="440"/>
      <c r="K776" s="62"/>
      <c r="L776" s="440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>
      <c r="A777" s="62"/>
      <c r="B777" s="62"/>
      <c r="C777" s="62"/>
      <c r="D777" s="440"/>
      <c r="E777" s="62"/>
      <c r="F777" s="440"/>
      <c r="G777" s="62"/>
      <c r="H777" s="440"/>
      <c r="I777" s="62"/>
      <c r="J777" s="440"/>
      <c r="K777" s="62"/>
      <c r="L777" s="440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>
      <c r="A778" s="62"/>
      <c r="B778" s="62"/>
      <c r="C778" s="62"/>
      <c r="D778" s="440"/>
      <c r="E778" s="62"/>
      <c r="F778" s="440"/>
      <c r="G778" s="62"/>
      <c r="H778" s="440"/>
      <c r="I778" s="62"/>
      <c r="J778" s="440"/>
      <c r="K778" s="62"/>
      <c r="L778" s="440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>
      <c r="A779" s="62"/>
      <c r="B779" s="62"/>
      <c r="C779" s="62"/>
      <c r="D779" s="440"/>
      <c r="E779" s="62"/>
      <c r="F779" s="440"/>
      <c r="G779" s="62"/>
      <c r="H779" s="440"/>
      <c r="I779" s="62"/>
      <c r="J779" s="440"/>
      <c r="K779" s="62"/>
      <c r="L779" s="440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>
      <c r="A780" s="62"/>
      <c r="B780" s="62"/>
      <c r="C780" s="62"/>
      <c r="D780" s="440"/>
      <c r="E780" s="62"/>
      <c r="F780" s="440"/>
      <c r="G780" s="62"/>
      <c r="H780" s="440"/>
      <c r="I780" s="62"/>
      <c r="J780" s="440"/>
      <c r="K780" s="62"/>
      <c r="L780" s="440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>
      <c r="A781" s="62"/>
      <c r="B781" s="62"/>
      <c r="C781" s="62"/>
      <c r="D781" s="440"/>
      <c r="E781" s="62"/>
      <c r="F781" s="440"/>
      <c r="G781" s="62"/>
      <c r="H781" s="440"/>
      <c r="I781" s="62"/>
      <c r="J781" s="440"/>
      <c r="K781" s="62"/>
      <c r="L781" s="440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>
      <c r="A782" s="62"/>
      <c r="B782" s="62"/>
      <c r="C782" s="62"/>
      <c r="D782" s="440"/>
      <c r="E782" s="62"/>
      <c r="F782" s="440"/>
      <c r="G782" s="62"/>
      <c r="H782" s="440"/>
      <c r="I782" s="62"/>
      <c r="J782" s="440"/>
      <c r="K782" s="62"/>
      <c r="L782" s="440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>
      <c r="A783" s="62"/>
      <c r="B783" s="62"/>
      <c r="C783" s="62"/>
      <c r="D783" s="440"/>
      <c r="E783" s="62"/>
      <c r="F783" s="440"/>
      <c r="G783" s="62"/>
      <c r="H783" s="440"/>
      <c r="I783" s="62"/>
      <c r="J783" s="440"/>
      <c r="K783" s="62"/>
      <c r="L783" s="440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>
      <c r="A784" s="62"/>
      <c r="B784" s="62"/>
      <c r="C784" s="62"/>
      <c r="D784" s="440"/>
      <c r="E784" s="62"/>
      <c r="F784" s="440"/>
      <c r="G784" s="62"/>
      <c r="H784" s="440"/>
      <c r="I784" s="62"/>
      <c r="J784" s="440"/>
      <c r="K784" s="62"/>
      <c r="L784" s="440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>
      <c r="A785" s="62"/>
      <c r="B785" s="62"/>
      <c r="C785" s="62"/>
      <c r="D785" s="440"/>
      <c r="E785" s="62"/>
      <c r="F785" s="440"/>
      <c r="G785" s="62"/>
      <c r="H785" s="440"/>
      <c r="I785" s="62"/>
      <c r="J785" s="440"/>
      <c r="K785" s="62"/>
      <c r="L785" s="440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>
      <c r="A786" s="62"/>
      <c r="B786" s="62"/>
      <c r="C786" s="62"/>
      <c r="D786" s="440"/>
      <c r="E786" s="62"/>
      <c r="F786" s="440"/>
      <c r="G786" s="62"/>
      <c r="H786" s="440"/>
      <c r="I786" s="62"/>
      <c r="J786" s="440"/>
      <c r="K786" s="62"/>
      <c r="L786" s="440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>
      <c r="A787" s="62"/>
      <c r="B787" s="62"/>
      <c r="C787" s="62"/>
      <c r="D787" s="440"/>
      <c r="E787" s="62"/>
      <c r="F787" s="440"/>
      <c r="G787" s="62"/>
      <c r="H787" s="440"/>
      <c r="I787" s="62"/>
      <c r="J787" s="440"/>
      <c r="K787" s="62"/>
      <c r="L787" s="440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>
      <c r="A788" s="62"/>
      <c r="B788" s="62"/>
      <c r="C788" s="62"/>
      <c r="D788" s="440"/>
      <c r="E788" s="62"/>
      <c r="F788" s="440"/>
      <c r="G788" s="62"/>
      <c r="H788" s="440"/>
      <c r="I788" s="62"/>
      <c r="J788" s="440"/>
      <c r="K788" s="62"/>
      <c r="L788" s="440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>
      <c r="A789" s="62"/>
      <c r="B789" s="62"/>
      <c r="C789" s="62"/>
      <c r="D789" s="440"/>
      <c r="E789" s="62"/>
      <c r="F789" s="440"/>
      <c r="G789" s="62"/>
      <c r="H789" s="440"/>
      <c r="I789" s="62"/>
      <c r="J789" s="440"/>
      <c r="K789" s="62"/>
      <c r="L789" s="440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>
      <c r="A790" s="62"/>
      <c r="B790" s="62"/>
      <c r="C790" s="62"/>
      <c r="D790" s="440"/>
      <c r="E790" s="62"/>
      <c r="F790" s="440"/>
      <c r="G790" s="62"/>
      <c r="H790" s="440"/>
      <c r="I790" s="62"/>
      <c r="J790" s="440"/>
      <c r="K790" s="62"/>
      <c r="L790" s="440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>
      <c r="A791" s="62"/>
      <c r="B791" s="62"/>
      <c r="C791" s="62"/>
      <c r="D791" s="440"/>
      <c r="E791" s="62"/>
      <c r="F791" s="440"/>
      <c r="G791" s="62"/>
      <c r="H791" s="440"/>
      <c r="I791" s="62"/>
      <c r="J791" s="440"/>
      <c r="K791" s="62"/>
      <c r="L791" s="440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>
      <c r="A792" s="62"/>
      <c r="B792" s="62"/>
      <c r="C792" s="62"/>
      <c r="D792" s="440"/>
      <c r="E792" s="62"/>
      <c r="F792" s="440"/>
      <c r="G792" s="62"/>
      <c r="H792" s="440"/>
      <c r="I792" s="62"/>
      <c r="J792" s="440"/>
      <c r="K792" s="62"/>
      <c r="L792" s="440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>
      <c r="A793" s="62"/>
      <c r="B793" s="62"/>
      <c r="C793" s="62"/>
      <c r="D793" s="440"/>
      <c r="E793" s="62"/>
      <c r="F793" s="440"/>
      <c r="G793" s="62"/>
      <c r="H793" s="440"/>
      <c r="I793" s="62"/>
      <c r="J793" s="440"/>
      <c r="K793" s="62"/>
      <c r="L793" s="440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>
      <c r="A794" s="62"/>
      <c r="B794" s="62"/>
      <c r="C794" s="62"/>
      <c r="D794" s="440"/>
      <c r="E794" s="62"/>
      <c r="F794" s="440"/>
      <c r="G794" s="62"/>
      <c r="H794" s="440"/>
      <c r="I794" s="62"/>
      <c r="J794" s="440"/>
      <c r="K794" s="62"/>
      <c r="L794" s="440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>
      <c r="A795" s="62"/>
      <c r="B795" s="62"/>
      <c r="C795" s="62"/>
      <c r="D795" s="440"/>
      <c r="E795" s="62"/>
      <c r="F795" s="440"/>
      <c r="G795" s="62"/>
      <c r="H795" s="440"/>
      <c r="I795" s="62"/>
      <c r="J795" s="440"/>
      <c r="K795" s="62"/>
      <c r="L795" s="440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>
      <c r="A796" s="62"/>
      <c r="B796" s="62"/>
      <c r="C796" s="62"/>
      <c r="D796" s="440"/>
      <c r="E796" s="62"/>
      <c r="F796" s="440"/>
      <c r="G796" s="62"/>
      <c r="H796" s="440"/>
      <c r="I796" s="62"/>
      <c r="J796" s="440"/>
      <c r="K796" s="62"/>
      <c r="L796" s="440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>
      <c r="A797" s="62"/>
      <c r="B797" s="62"/>
      <c r="C797" s="62"/>
      <c r="D797" s="440"/>
      <c r="E797" s="62"/>
      <c r="F797" s="440"/>
      <c r="G797" s="62"/>
      <c r="H797" s="440"/>
      <c r="I797" s="62"/>
      <c r="J797" s="440"/>
      <c r="K797" s="62"/>
      <c r="L797" s="440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>
      <c r="A798" s="62"/>
      <c r="B798" s="62"/>
      <c r="C798" s="62"/>
      <c r="D798" s="440"/>
      <c r="E798" s="62"/>
      <c r="F798" s="440"/>
      <c r="G798" s="62"/>
      <c r="H798" s="440"/>
      <c r="I798" s="62"/>
      <c r="J798" s="440"/>
      <c r="K798" s="62"/>
      <c r="L798" s="440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>
      <c r="A799" s="62"/>
      <c r="B799" s="62"/>
      <c r="C799" s="62"/>
      <c r="D799" s="440"/>
      <c r="E799" s="62"/>
      <c r="F799" s="440"/>
      <c r="G799" s="62"/>
      <c r="H799" s="440"/>
      <c r="I799" s="62"/>
      <c r="J799" s="440"/>
      <c r="K799" s="62"/>
      <c r="L799" s="440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>
      <c r="A800" s="62"/>
      <c r="B800" s="62"/>
      <c r="C800" s="62"/>
      <c r="D800" s="440"/>
      <c r="E800" s="62"/>
      <c r="F800" s="440"/>
      <c r="G800" s="62"/>
      <c r="H800" s="440"/>
      <c r="I800" s="62"/>
      <c r="J800" s="440"/>
      <c r="K800" s="62"/>
      <c r="L800" s="440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>
      <c r="A801" s="62"/>
      <c r="B801" s="62"/>
      <c r="C801" s="62"/>
      <c r="D801" s="440"/>
      <c r="E801" s="62"/>
      <c r="F801" s="440"/>
      <c r="G801" s="62"/>
      <c r="H801" s="440"/>
      <c r="I801" s="62"/>
      <c r="J801" s="440"/>
      <c r="K801" s="62"/>
      <c r="L801" s="440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>
      <c r="A802" s="62"/>
      <c r="B802" s="62"/>
      <c r="C802" s="62"/>
      <c r="D802" s="440"/>
      <c r="E802" s="62"/>
      <c r="F802" s="440"/>
      <c r="G802" s="62"/>
      <c r="H802" s="440"/>
      <c r="I802" s="62"/>
      <c r="J802" s="440"/>
      <c r="K802" s="62"/>
      <c r="L802" s="440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>
      <c r="A803" s="62"/>
      <c r="B803" s="62"/>
      <c r="C803" s="62"/>
      <c r="D803" s="440"/>
      <c r="E803" s="62"/>
      <c r="F803" s="440"/>
      <c r="G803" s="62"/>
      <c r="H803" s="440"/>
      <c r="I803" s="62"/>
      <c r="J803" s="440"/>
      <c r="K803" s="62"/>
      <c r="L803" s="440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>
      <c r="A804" s="62"/>
      <c r="B804" s="62"/>
      <c r="C804" s="62"/>
      <c r="D804" s="440"/>
      <c r="E804" s="62"/>
      <c r="F804" s="440"/>
      <c r="G804" s="62"/>
      <c r="H804" s="440"/>
      <c r="I804" s="62"/>
      <c r="J804" s="440"/>
      <c r="K804" s="62"/>
      <c r="L804" s="440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>
      <c r="A805" s="62"/>
      <c r="B805" s="62"/>
      <c r="C805" s="62"/>
      <c r="D805" s="440"/>
      <c r="E805" s="62"/>
      <c r="F805" s="440"/>
      <c r="G805" s="62"/>
      <c r="H805" s="440"/>
      <c r="I805" s="62"/>
      <c r="J805" s="440"/>
      <c r="K805" s="62"/>
      <c r="L805" s="440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>
      <c r="A806" s="62"/>
      <c r="B806" s="62"/>
      <c r="C806" s="62"/>
      <c r="D806" s="440"/>
      <c r="E806" s="62"/>
      <c r="F806" s="440"/>
      <c r="G806" s="62"/>
      <c r="H806" s="440"/>
      <c r="I806" s="62"/>
      <c r="J806" s="440"/>
      <c r="K806" s="62"/>
      <c r="L806" s="440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>
      <c r="A807" s="62"/>
      <c r="B807" s="62"/>
      <c r="C807" s="62"/>
      <c r="D807" s="440"/>
      <c r="E807" s="62"/>
      <c r="F807" s="440"/>
      <c r="G807" s="62"/>
      <c r="H807" s="440"/>
      <c r="I807" s="62"/>
      <c r="J807" s="440"/>
      <c r="K807" s="62"/>
      <c r="L807" s="440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>
      <c r="A808" s="62"/>
      <c r="B808" s="62"/>
      <c r="C808" s="62"/>
      <c r="D808" s="440"/>
      <c r="E808" s="62"/>
      <c r="F808" s="440"/>
      <c r="G808" s="62"/>
      <c r="H808" s="440"/>
      <c r="I808" s="62"/>
      <c r="J808" s="440"/>
      <c r="K808" s="62"/>
      <c r="L808" s="440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>
      <c r="A809" s="62"/>
      <c r="B809" s="62"/>
      <c r="C809" s="62"/>
      <c r="D809" s="440"/>
      <c r="E809" s="62"/>
      <c r="F809" s="440"/>
      <c r="G809" s="62"/>
      <c r="H809" s="440"/>
      <c r="I809" s="62"/>
      <c r="J809" s="440"/>
      <c r="K809" s="62"/>
      <c r="L809" s="440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>
      <c r="A810" s="62"/>
      <c r="B810" s="62"/>
      <c r="C810" s="62"/>
      <c r="D810" s="440"/>
      <c r="E810" s="62"/>
      <c r="F810" s="440"/>
      <c r="G810" s="62"/>
      <c r="H810" s="440"/>
      <c r="I810" s="62"/>
      <c r="J810" s="440"/>
      <c r="K810" s="62"/>
      <c r="L810" s="440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>
      <c r="A811" s="62"/>
      <c r="B811" s="62"/>
      <c r="C811" s="62"/>
      <c r="D811" s="440"/>
      <c r="E811" s="62"/>
      <c r="F811" s="440"/>
      <c r="G811" s="62"/>
      <c r="H811" s="440"/>
      <c r="I811" s="62"/>
      <c r="J811" s="440"/>
      <c r="K811" s="62"/>
      <c r="L811" s="440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>
      <c r="A812" s="62"/>
      <c r="B812" s="62"/>
      <c r="C812" s="62"/>
      <c r="D812" s="440"/>
      <c r="E812" s="62"/>
      <c r="F812" s="440"/>
      <c r="G812" s="62"/>
      <c r="H812" s="440"/>
      <c r="I812" s="62"/>
      <c r="J812" s="440"/>
      <c r="K812" s="62"/>
      <c r="L812" s="440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>
      <c r="A813" s="62"/>
      <c r="B813" s="62"/>
      <c r="C813" s="62"/>
      <c r="D813" s="440"/>
      <c r="E813" s="62"/>
      <c r="F813" s="440"/>
      <c r="G813" s="62"/>
      <c r="H813" s="440"/>
      <c r="I813" s="62"/>
      <c r="J813" s="440"/>
      <c r="K813" s="62"/>
      <c r="L813" s="440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>
      <c r="A814" s="62"/>
      <c r="B814" s="62"/>
      <c r="C814" s="62"/>
      <c r="D814" s="440"/>
      <c r="E814" s="62"/>
      <c r="F814" s="440"/>
      <c r="G814" s="62"/>
      <c r="H814" s="440"/>
      <c r="I814" s="62"/>
      <c r="J814" s="440"/>
      <c r="K814" s="62"/>
      <c r="L814" s="440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>
      <c r="A815" s="62"/>
      <c r="B815" s="62"/>
      <c r="C815" s="62"/>
      <c r="D815" s="440"/>
      <c r="E815" s="62"/>
      <c r="F815" s="440"/>
      <c r="G815" s="62"/>
      <c r="H815" s="440"/>
      <c r="I815" s="62"/>
      <c r="J815" s="440"/>
      <c r="K815" s="62"/>
      <c r="L815" s="440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>
      <c r="A816" s="62"/>
      <c r="B816" s="62"/>
      <c r="C816" s="62"/>
      <c r="D816" s="440"/>
      <c r="E816" s="62"/>
      <c r="F816" s="440"/>
      <c r="G816" s="62"/>
      <c r="H816" s="440"/>
      <c r="I816" s="62"/>
      <c r="J816" s="440"/>
      <c r="K816" s="62"/>
      <c r="L816" s="440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>
      <c r="A817" s="62"/>
      <c r="B817" s="62"/>
      <c r="C817" s="62"/>
      <c r="D817" s="440"/>
      <c r="E817" s="62"/>
      <c r="F817" s="440"/>
      <c r="G817" s="62"/>
      <c r="H817" s="440"/>
      <c r="I817" s="62"/>
      <c r="J817" s="440"/>
      <c r="K817" s="62"/>
      <c r="L817" s="440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>
      <c r="A818" s="62"/>
      <c r="B818" s="62"/>
      <c r="C818" s="62"/>
      <c r="D818" s="440"/>
      <c r="E818" s="62"/>
      <c r="F818" s="440"/>
      <c r="G818" s="62"/>
      <c r="H818" s="440"/>
      <c r="I818" s="62"/>
      <c r="J818" s="440"/>
      <c r="K818" s="62"/>
      <c r="L818" s="440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>
      <c r="A819" s="62"/>
      <c r="B819" s="62"/>
      <c r="C819" s="62"/>
      <c r="D819" s="440"/>
      <c r="E819" s="62"/>
      <c r="F819" s="440"/>
      <c r="G819" s="62"/>
      <c r="H819" s="440"/>
      <c r="I819" s="62"/>
      <c r="J819" s="440"/>
      <c r="K819" s="62"/>
      <c r="L819" s="440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>
      <c r="A820" s="62"/>
      <c r="B820" s="62"/>
      <c r="C820" s="62"/>
      <c r="D820" s="440"/>
      <c r="E820" s="62"/>
      <c r="F820" s="440"/>
      <c r="G820" s="62"/>
      <c r="H820" s="440"/>
      <c r="I820" s="62"/>
      <c r="J820" s="440"/>
      <c r="K820" s="62"/>
      <c r="L820" s="440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>
      <c r="A821" s="62"/>
      <c r="B821" s="62"/>
      <c r="C821" s="62"/>
      <c r="D821" s="440"/>
      <c r="E821" s="62"/>
      <c r="F821" s="440"/>
      <c r="G821" s="62"/>
      <c r="H821" s="440"/>
      <c r="I821" s="62"/>
      <c r="J821" s="440"/>
      <c r="K821" s="62"/>
      <c r="L821" s="440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>
      <c r="A822" s="62"/>
      <c r="B822" s="62"/>
      <c r="C822" s="62"/>
      <c r="D822" s="440"/>
      <c r="E822" s="62"/>
      <c r="F822" s="440"/>
      <c r="G822" s="62"/>
      <c r="H822" s="440"/>
      <c r="I822" s="62"/>
      <c r="J822" s="440"/>
      <c r="K822" s="62"/>
      <c r="L822" s="440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>
      <c r="A823" s="62"/>
      <c r="B823" s="62"/>
      <c r="C823" s="62"/>
      <c r="D823" s="440"/>
      <c r="E823" s="62"/>
      <c r="F823" s="440"/>
      <c r="G823" s="62"/>
      <c r="H823" s="440"/>
      <c r="I823" s="62"/>
      <c r="J823" s="440"/>
      <c r="K823" s="62"/>
      <c r="L823" s="440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>
      <c r="A824" s="62"/>
      <c r="B824" s="62"/>
      <c r="C824" s="62"/>
      <c r="D824" s="440"/>
      <c r="E824" s="62"/>
      <c r="F824" s="440"/>
      <c r="G824" s="62"/>
      <c r="H824" s="440"/>
      <c r="I824" s="62"/>
      <c r="J824" s="440"/>
      <c r="K824" s="62"/>
      <c r="L824" s="440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>
      <c r="A825" s="62"/>
      <c r="B825" s="62"/>
      <c r="C825" s="62"/>
      <c r="D825" s="440"/>
      <c r="E825" s="62"/>
      <c r="F825" s="440"/>
      <c r="G825" s="62"/>
      <c r="H825" s="440"/>
      <c r="I825" s="62"/>
      <c r="J825" s="440"/>
      <c r="K825" s="62"/>
      <c r="L825" s="440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>
      <c r="A826" s="62"/>
      <c r="B826" s="62"/>
      <c r="C826" s="62"/>
      <c r="D826" s="440"/>
      <c r="E826" s="62"/>
      <c r="F826" s="440"/>
      <c r="G826" s="62"/>
      <c r="H826" s="440"/>
      <c r="I826" s="62"/>
      <c r="J826" s="440"/>
      <c r="K826" s="62"/>
      <c r="L826" s="440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>
      <c r="A827" s="62"/>
      <c r="B827" s="62"/>
      <c r="C827" s="62"/>
      <c r="D827" s="440"/>
      <c r="E827" s="62"/>
      <c r="F827" s="440"/>
      <c r="G827" s="62"/>
      <c r="H827" s="440"/>
      <c r="I827" s="62"/>
      <c r="J827" s="440"/>
      <c r="K827" s="62"/>
      <c r="L827" s="440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>
      <c r="A828" s="62"/>
      <c r="B828" s="62"/>
      <c r="C828" s="62"/>
      <c r="D828" s="440"/>
      <c r="E828" s="62"/>
      <c r="F828" s="440"/>
      <c r="G828" s="62"/>
      <c r="H828" s="440"/>
      <c r="I828" s="62"/>
      <c r="J828" s="440"/>
      <c r="K828" s="62"/>
      <c r="L828" s="440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>
      <c r="A829" s="62"/>
      <c r="B829" s="62"/>
      <c r="C829" s="62"/>
      <c r="D829" s="440"/>
      <c r="E829" s="62"/>
      <c r="F829" s="440"/>
      <c r="G829" s="62"/>
      <c r="H829" s="440"/>
      <c r="I829" s="62"/>
      <c r="J829" s="440"/>
      <c r="K829" s="62"/>
      <c r="L829" s="440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>
      <c r="A830" s="62"/>
      <c r="B830" s="62"/>
      <c r="C830" s="62"/>
      <c r="D830" s="440"/>
      <c r="E830" s="62"/>
      <c r="F830" s="440"/>
      <c r="G830" s="62"/>
      <c r="H830" s="440"/>
      <c r="I830" s="62"/>
      <c r="J830" s="440"/>
      <c r="K830" s="62"/>
      <c r="L830" s="440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>
      <c r="A831" s="62"/>
      <c r="B831" s="62"/>
      <c r="C831" s="62"/>
      <c r="D831" s="440"/>
      <c r="E831" s="62"/>
      <c r="F831" s="440"/>
      <c r="G831" s="62"/>
      <c r="H831" s="440"/>
      <c r="I831" s="62"/>
      <c r="J831" s="440"/>
      <c r="K831" s="62"/>
      <c r="L831" s="440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>
      <c r="A832" s="62"/>
      <c r="B832" s="62"/>
      <c r="C832" s="62"/>
      <c r="D832" s="440"/>
      <c r="E832" s="62"/>
      <c r="F832" s="440"/>
      <c r="G832" s="62"/>
      <c r="H832" s="440"/>
      <c r="I832" s="62"/>
      <c r="J832" s="440"/>
      <c r="K832" s="62"/>
      <c r="L832" s="440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>
      <c r="A833" s="62"/>
      <c r="B833" s="62"/>
      <c r="C833" s="62"/>
      <c r="D833" s="440"/>
      <c r="E833" s="62"/>
      <c r="F833" s="440"/>
      <c r="G833" s="62"/>
      <c r="H833" s="440"/>
      <c r="I833" s="62"/>
      <c r="J833" s="440"/>
      <c r="K833" s="62"/>
      <c r="L833" s="440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>
      <c r="A834" s="62"/>
      <c r="B834" s="62"/>
      <c r="C834" s="62"/>
      <c r="D834" s="440"/>
      <c r="E834" s="62"/>
      <c r="F834" s="440"/>
      <c r="G834" s="62"/>
      <c r="H834" s="440"/>
      <c r="I834" s="62"/>
      <c r="J834" s="440"/>
      <c r="K834" s="62"/>
      <c r="L834" s="440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>
      <c r="A835" s="62"/>
      <c r="B835" s="62"/>
      <c r="C835" s="62"/>
      <c r="D835" s="440"/>
      <c r="E835" s="62"/>
      <c r="F835" s="440"/>
      <c r="G835" s="62"/>
      <c r="H835" s="440"/>
      <c r="I835" s="62"/>
      <c r="J835" s="440"/>
      <c r="K835" s="62"/>
      <c r="L835" s="440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>
      <c r="A836" s="62"/>
      <c r="B836" s="62"/>
      <c r="C836" s="62"/>
      <c r="D836" s="440"/>
      <c r="E836" s="62"/>
      <c r="F836" s="440"/>
      <c r="G836" s="62"/>
      <c r="H836" s="440"/>
      <c r="I836" s="62"/>
      <c r="J836" s="440"/>
      <c r="K836" s="62"/>
      <c r="L836" s="440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>
      <c r="A837" s="62"/>
      <c r="B837" s="62"/>
      <c r="C837" s="62"/>
      <c r="D837" s="440"/>
      <c r="E837" s="62"/>
      <c r="F837" s="440"/>
      <c r="G837" s="62"/>
      <c r="H837" s="440"/>
      <c r="I837" s="62"/>
      <c r="J837" s="440"/>
      <c r="K837" s="62"/>
      <c r="L837" s="440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>
      <c r="A838" s="62"/>
      <c r="B838" s="62"/>
      <c r="C838" s="62"/>
      <c r="D838" s="440"/>
      <c r="E838" s="62"/>
      <c r="F838" s="440"/>
      <c r="G838" s="62"/>
      <c r="H838" s="440"/>
      <c r="I838" s="62"/>
      <c r="J838" s="440"/>
      <c r="K838" s="62"/>
      <c r="L838" s="440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>
      <c r="A839" s="62"/>
      <c r="B839" s="62"/>
      <c r="C839" s="62"/>
      <c r="D839" s="440"/>
      <c r="E839" s="62"/>
      <c r="F839" s="440"/>
      <c r="G839" s="62"/>
      <c r="H839" s="440"/>
      <c r="I839" s="62"/>
      <c r="J839" s="440"/>
      <c r="K839" s="62"/>
      <c r="L839" s="440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>
      <c r="A840" s="62"/>
      <c r="B840" s="62"/>
      <c r="C840" s="62"/>
      <c r="D840" s="440"/>
      <c r="E840" s="62"/>
      <c r="F840" s="440"/>
      <c r="G840" s="62"/>
      <c r="H840" s="440"/>
      <c r="I840" s="62"/>
      <c r="J840" s="440"/>
      <c r="K840" s="62"/>
      <c r="L840" s="440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>
      <c r="A841" s="62"/>
      <c r="B841" s="62"/>
      <c r="C841" s="62"/>
      <c r="D841" s="440"/>
      <c r="E841" s="62"/>
      <c r="F841" s="440"/>
      <c r="G841" s="62"/>
      <c r="H841" s="440"/>
      <c r="I841" s="62"/>
      <c r="J841" s="440"/>
      <c r="K841" s="62"/>
      <c r="L841" s="440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>
      <c r="A842" s="62"/>
      <c r="B842" s="62"/>
      <c r="C842" s="62"/>
      <c r="D842" s="440"/>
      <c r="E842" s="62"/>
      <c r="F842" s="440"/>
      <c r="G842" s="62"/>
      <c r="H842" s="440"/>
      <c r="I842" s="62"/>
      <c r="J842" s="440"/>
      <c r="K842" s="62"/>
      <c r="L842" s="440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>
      <c r="A843" s="62"/>
      <c r="B843" s="62"/>
      <c r="C843" s="62"/>
      <c r="D843" s="440"/>
      <c r="E843" s="62"/>
      <c r="F843" s="440"/>
      <c r="G843" s="62"/>
      <c r="H843" s="440"/>
      <c r="I843" s="62"/>
      <c r="J843" s="440"/>
      <c r="K843" s="62"/>
      <c r="L843" s="440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>
      <c r="A844" s="62"/>
      <c r="B844" s="62"/>
      <c r="C844" s="62"/>
      <c r="D844" s="440"/>
      <c r="E844" s="62"/>
      <c r="F844" s="440"/>
      <c r="G844" s="62"/>
      <c r="H844" s="440"/>
      <c r="I844" s="62"/>
      <c r="J844" s="440"/>
      <c r="K844" s="62"/>
      <c r="L844" s="440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>
      <c r="A845" s="62"/>
      <c r="B845" s="62"/>
      <c r="C845" s="62"/>
      <c r="D845" s="440"/>
      <c r="E845" s="62"/>
      <c r="F845" s="440"/>
      <c r="G845" s="62"/>
      <c r="H845" s="440"/>
      <c r="I845" s="62"/>
      <c r="J845" s="440"/>
      <c r="K845" s="62"/>
      <c r="L845" s="440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>
      <c r="A846" s="62"/>
      <c r="B846" s="62"/>
      <c r="C846" s="62"/>
      <c r="D846" s="440"/>
      <c r="E846" s="62"/>
      <c r="F846" s="440"/>
      <c r="G846" s="62"/>
      <c r="H846" s="440"/>
      <c r="I846" s="62"/>
      <c r="J846" s="440"/>
      <c r="K846" s="62"/>
      <c r="L846" s="440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>
      <c r="A847" s="62"/>
      <c r="B847" s="62"/>
      <c r="C847" s="62"/>
      <c r="D847" s="440"/>
      <c r="E847" s="62"/>
      <c r="F847" s="440"/>
      <c r="G847" s="62"/>
      <c r="H847" s="440"/>
      <c r="I847" s="62"/>
      <c r="J847" s="440"/>
      <c r="K847" s="62"/>
      <c r="L847" s="440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>
      <c r="A848" s="62"/>
      <c r="B848" s="62"/>
      <c r="C848" s="62"/>
      <c r="D848" s="440"/>
      <c r="E848" s="62"/>
      <c r="F848" s="440"/>
      <c r="G848" s="62"/>
      <c r="H848" s="440"/>
      <c r="I848" s="62"/>
      <c r="J848" s="440"/>
      <c r="K848" s="62"/>
      <c r="L848" s="440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>
      <c r="A849" s="62"/>
      <c r="B849" s="62"/>
      <c r="C849" s="62"/>
      <c r="D849" s="440"/>
      <c r="E849" s="62"/>
      <c r="F849" s="440"/>
      <c r="G849" s="62"/>
      <c r="H849" s="440"/>
      <c r="I849" s="62"/>
      <c r="J849" s="440"/>
      <c r="K849" s="62"/>
      <c r="L849" s="440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>
      <c r="A850" s="62"/>
      <c r="B850" s="62"/>
      <c r="C850" s="62"/>
      <c r="D850" s="440"/>
      <c r="E850" s="62"/>
      <c r="F850" s="440"/>
      <c r="G850" s="62"/>
      <c r="H850" s="440"/>
      <c r="I850" s="62"/>
      <c r="J850" s="440"/>
      <c r="K850" s="62"/>
      <c r="L850" s="440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>
      <c r="A851" s="62"/>
      <c r="B851" s="62"/>
      <c r="C851" s="62"/>
      <c r="D851" s="440"/>
      <c r="E851" s="62"/>
      <c r="F851" s="440"/>
      <c r="G851" s="62"/>
      <c r="H851" s="440"/>
      <c r="I851" s="62"/>
      <c r="J851" s="440"/>
      <c r="K851" s="62"/>
      <c r="L851" s="440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>
      <c r="A852" s="62"/>
      <c r="B852" s="62"/>
      <c r="C852" s="62"/>
      <c r="D852" s="440"/>
      <c r="E852" s="62"/>
      <c r="F852" s="440"/>
      <c r="G852" s="62"/>
      <c r="H852" s="440"/>
      <c r="I852" s="62"/>
      <c r="J852" s="440"/>
      <c r="K852" s="62"/>
      <c r="L852" s="440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>
      <c r="A853" s="62"/>
      <c r="B853" s="62"/>
      <c r="C853" s="62"/>
      <c r="D853" s="440"/>
      <c r="E853" s="62"/>
      <c r="F853" s="440"/>
      <c r="G853" s="62"/>
      <c r="H853" s="440"/>
      <c r="I853" s="62"/>
      <c r="J853" s="440"/>
      <c r="K853" s="62"/>
      <c r="L853" s="440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>
      <c r="A854" s="62"/>
      <c r="B854" s="62"/>
      <c r="C854" s="62"/>
      <c r="D854" s="440"/>
      <c r="E854" s="62"/>
      <c r="F854" s="440"/>
      <c r="G854" s="62"/>
      <c r="H854" s="440"/>
      <c r="I854" s="62"/>
      <c r="J854" s="440"/>
      <c r="K854" s="62"/>
      <c r="L854" s="440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>
      <c r="A855" s="62"/>
      <c r="B855" s="62"/>
      <c r="C855" s="62"/>
      <c r="D855" s="440"/>
      <c r="E855" s="62"/>
      <c r="F855" s="440"/>
      <c r="G855" s="62"/>
      <c r="H855" s="440"/>
      <c r="I855" s="62"/>
      <c r="J855" s="440"/>
      <c r="K855" s="62"/>
      <c r="L855" s="440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>
      <c r="A856" s="62"/>
      <c r="B856" s="62"/>
      <c r="C856" s="62"/>
      <c r="D856" s="440"/>
      <c r="E856" s="62"/>
      <c r="F856" s="440"/>
      <c r="G856" s="62"/>
      <c r="H856" s="440"/>
      <c r="I856" s="62"/>
      <c r="J856" s="440"/>
      <c r="K856" s="62"/>
      <c r="L856" s="440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>
      <c r="A857" s="62"/>
      <c r="B857" s="62"/>
      <c r="C857" s="62"/>
      <c r="D857" s="440"/>
      <c r="E857" s="62"/>
      <c r="F857" s="440"/>
      <c r="G857" s="62"/>
      <c r="H857" s="440"/>
      <c r="I857" s="62"/>
      <c r="J857" s="440"/>
      <c r="K857" s="62"/>
      <c r="L857" s="440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>
      <c r="A858" s="62"/>
      <c r="B858" s="62"/>
      <c r="C858" s="62"/>
      <c r="D858" s="440"/>
      <c r="E858" s="62"/>
      <c r="F858" s="440"/>
      <c r="G858" s="62"/>
      <c r="H858" s="440"/>
      <c r="I858" s="62"/>
      <c r="J858" s="440"/>
      <c r="K858" s="62"/>
      <c r="L858" s="440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>
      <c r="A859" s="62"/>
      <c r="B859" s="62"/>
      <c r="C859" s="62"/>
      <c r="D859" s="440"/>
      <c r="E859" s="62"/>
      <c r="F859" s="440"/>
      <c r="G859" s="62"/>
      <c r="H859" s="440"/>
      <c r="I859" s="62"/>
      <c r="J859" s="440"/>
      <c r="K859" s="62"/>
      <c r="L859" s="440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>
      <c r="A860" s="62"/>
      <c r="B860" s="62"/>
      <c r="C860" s="62"/>
      <c r="D860" s="440"/>
      <c r="E860" s="62"/>
      <c r="F860" s="440"/>
      <c r="G860" s="62"/>
      <c r="H860" s="440"/>
      <c r="I860" s="62"/>
      <c r="J860" s="440"/>
      <c r="K860" s="62"/>
      <c r="L860" s="440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>
      <c r="A861" s="62"/>
      <c r="B861" s="62"/>
      <c r="C861" s="62"/>
      <c r="D861" s="440"/>
      <c r="E861" s="62"/>
      <c r="F861" s="440"/>
      <c r="G861" s="62"/>
      <c r="H861" s="440"/>
      <c r="I861" s="62"/>
      <c r="J861" s="440"/>
      <c r="K861" s="62"/>
      <c r="L861" s="440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>
      <c r="A862" s="62"/>
      <c r="B862" s="62"/>
      <c r="C862" s="62"/>
      <c r="D862" s="440"/>
      <c r="E862" s="62"/>
      <c r="F862" s="440"/>
      <c r="G862" s="62"/>
      <c r="H862" s="440"/>
      <c r="I862" s="62"/>
      <c r="J862" s="440"/>
      <c r="K862" s="62"/>
      <c r="L862" s="440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>
      <c r="A863" s="62"/>
      <c r="B863" s="62"/>
      <c r="C863" s="62"/>
      <c r="D863" s="440"/>
      <c r="E863" s="62"/>
      <c r="F863" s="440"/>
      <c r="G863" s="62"/>
      <c r="H863" s="440"/>
      <c r="I863" s="62"/>
      <c r="J863" s="440"/>
      <c r="K863" s="62"/>
      <c r="L863" s="440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>
      <c r="A864" s="62"/>
      <c r="B864" s="62"/>
      <c r="C864" s="62"/>
      <c r="D864" s="440"/>
      <c r="E864" s="62"/>
      <c r="F864" s="440"/>
      <c r="G864" s="62"/>
      <c r="H864" s="440"/>
      <c r="I864" s="62"/>
      <c r="J864" s="440"/>
      <c r="K864" s="62"/>
      <c r="L864" s="440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>
      <c r="A865" s="62"/>
      <c r="B865" s="62"/>
      <c r="C865" s="62"/>
      <c r="D865" s="440"/>
      <c r="E865" s="62"/>
      <c r="F865" s="440"/>
      <c r="G865" s="62"/>
      <c r="H865" s="440"/>
      <c r="I865" s="62"/>
      <c r="J865" s="440"/>
      <c r="K865" s="62"/>
      <c r="L865" s="440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>
      <c r="A866" s="62"/>
      <c r="B866" s="62"/>
      <c r="C866" s="62"/>
      <c r="D866" s="440"/>
      <c r="E866" s="62"/>
      <c r="F866" s="440"/>
      <c r="G866" s="62"/>
      <c r="H866" s="440"/>
      <c r="I866" s="62"/>
      <c r="J866" s="440"/>
      <c r="K866" s="62"/>
      <c r="L866" s="440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>
      <c r="A867" s="62"/>
      <c r="B867" s="62"/>
      <c r="C867" s="62"/>
      <c r="D867" s="440"/>
      <c r="E867" s="62"/>
      <c r="F867" s="440"/>
      <c r="G867" s="62"/>
      <c r="H867" s="440"/>
      <c r="I867" s="62"/>
      <c r="J867" s="440"/>
      <c r="K867" s="62"/>
      <c r="L867" s="440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>
      <c r="A868" s="62"/>
      <c r="B868" s="62"/>
      <c r="C868" s="62"/>
      <c r="D868" s="440"/>
      <c r="E868" s="62"/>
      <c r="F868" s="440"/>
      <c r="G868" s="62"/>
      <c r="H868" s="440"/>
      <c r="I868" s="62"/>
      <c r="J868" s="440"/>
      <c r="K868" s="62"/>
      <c r="L868" s="440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>
      <c r="A869" s="62"/>
      <c r="B869" s="62"/>
      <c r="C869" s="62"/>
      <c r="D869" s="440"/>
      <c r="E869" s="62"/>
      <c r="F869" s="440"/>
      <c r="G869" s="62"/>
      <c r="H869" s="440"/>
      <c r="I869" s="62"/>
      <c r="J869" s="440"/>
      <c r="K869" s="62"/>
      <c r="L869" s="440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>
      <c r="A870" s="62"/>
      <c r="B870" s="62"/>
      <c r="C870" s="62"/>
      <c r="D870" s="440"/>
      <c r="E870" s="62"/>
      <c r="F870" s="440"/>
      <c r="G870" s="62"/>
      <c r="H870" s="440"/>
      <c r="I870" s="62"/>
      <c r="J870" s="440"/>
      <c r="K870" s="62"/>
      <c r="L870" s="440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>
      <c r="A871" s="62"/>
      <c r="B871" s="62"/>
      <c r="C871" s="62"/>
      <c r="D871" s="440"/>
      <c r="E871" s="62"/>
      <c r="F871" s="440"/>
      <c r="G871" s="62"/>
      <c r="H871" s="440"/>
      <c r="I871" s="62"/>
      <c r="J871" s="440"/>
      <c r="K871" s="62"/>
      <c r="L871" s="440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>
      <c r="A872" s="62"/>
      <c r="B872" s="62"/>
      <c r="C872" s="62"/>
      <c r="D872" s="440"/>
      <c r="E872" s="62"/>
      <c r="F872" s="440"/>
      <c r="G872" s="62"/>
      <c r="H872" s="440"/>
      <c r="I872" s="62"/>
      <c r="J872" s="440"/>
      <c r="K872" s="62"/>
      <c r="L872" s="440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>
      <c r="A873" s="62"/>
      <c r="B873" s="62"/>
      <c r="C873" s="62"/>
      <c r="D873" s="440"/>
      <c r="E873" s="62"/>
      <c r="F873" s="440"/>
      <c r="G873" s="62"/>
      <c r="H873" s="440"/>
      <c r="I873" s="62"/>
      <c r="J873" s="440"/>
      <c r="K873" s="62"/>
      <c r="L873" s="440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>
      <c r="A874" s="62"/>
      <c r="B874" s="62"/>
      <c r="C874" s="62"/>
      <c r="D874" s="440"/>
      <c r="E874" s="62"/>
      <c r="F874" s="440"/>
      <c r="G874" s="62"/>
      <c r="H874" s="440"/>
      <c r="I874" s="62"/>
      <c r="J874" s="440"/>
      <c r="K874" s="62"/>
      <c r="L874" s="440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>
      <c r="A875" s="62"/>
      <c r="B875" s="62"/>
      <c r="C875" s="62"/>
      <c r="D875" s="440"/>
      <c r="E875" s="62"/>
      <c r="F875" s="440"/>
      <c r="G875" s="62"/>
      <c r="H875" s="440"/>
      <c r="I875" s="62"/>
      <c r="J875" s="440"/>
      <c r="K875" s="62"/>
      <c r="L875" s="440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>
      <c r="A876" s="62"/>
      <c r="B876" s="62"/>
      <c r="C876" s="62"/>
      <c r="D876" s="440"/>
      <c r="E876" s="62"/>
      <c r="F876" s="440"/>
      <c r="G876" s="62"/>
      <c r="H876" s="440"/>
      <c r="I876" s="62"/>
      <c r="J876" s="440"/>
      <c r="K876" s="62"/>
      <c r="L876" s="440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>
      <c r="A877" s="62"/>
      <c r="B877" s="62"/>
      <c r="C877" s="62"/>
      <c r="D877" s="440"/>
      <c r="E877" s="62"/>
      <c r="F877" s="440"/>
      <c r="G877" s="62"/>
      <c r="H877" s="440"/>
      <c r="I877" s="62"/>
      <c r="J877" s="440"/>
      <c r="K877" s="62"/>
      <c r="L877" s="440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>
      <c r="A878" s="62"/>
      <c r="B878" s="62"/>
      <c r="C878" s="62"/>
      <c r="D878" s="440"/>
      <c r="E878" s="62"/>
      <c r="F878" s="440"/>
      <c r="G878" s="62"/>
      <c r="H878" s="440"/>
      <c r="I878" s="62"/>
      <c r="J878" s="440"/>
      <c r="K878" s="62"/>
      <c r="L878" s="440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>
      <c r="A879" s="62"/>
      <c r="B879" s="62"/>
      <c r="C879" s="62"/>
      <c r="D879" s="440"/>
      <c r="E879" s="62"/>
      <c r="F879" s="440"/>
      <c r="G879" s="62"/>
      <c r="H879" s="440"/>
      <c r="I879" s="62"/>
      <c r="J879" s="440"/>
      <c r="K879" s="62"/>
      <c r="L879" s="440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>
      <c r="A880" s="62"/>
      <c r="B880" s="62"/>
      <c r="C880" s="62"/>
      <c r="D880" s="440"/>
      <c r="E880" s="62"/>
      <c r="F880" s="440"/>
      <c r="G880" s="62"/>
      <c r="H880" s="440"/>
      <c r="I880" s="62"/>
      <c r="J880" s="440"/>
      <c r="K880" s="62"/>
      <c r="L880" s="440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>
      <c r="A881" s="62"/>
      <c r="B881" s="62"/>
      <c r="C881" s="62"/>
      <c r="D881" s="440"/>
      <c r="E881" s="62"/>
      <c r="F881" s="440"/>
      <c r="G881" s="62"/>
      <c r="H881" s="440"/>
      <c r="I881" s="62"/>
      <c r="J881" s="440"/>
      <c r="K881" s="62"/>
      <c r="L881" s="440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>
      <c r="A882" s="62"/>
      <c r="B882" s="62"/>
      <c r="C882" s="62"/>
      <c r="D882" s="440"/>
      <c r="E882" s="62"/>
      <c r="F882" s="440"/>
      <c r="G882" s="62"/>
      <c r="H882" s="440"/>
      <c r="I882" s="62"/>
      <c r="J882" s="440"/>
      <c r="K882" s="62"/>
      <c r="L882" s="440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>
      <c r="A883" s="62"/>
      <c r="B883" s="62"/>
      <c r="C883" s="62"/>
      <c r="D883" s="440"/>
      <c r="E883" s="62"/>
      <c r="F883" s="440"/>
      <c r="G883" s="62"/>
      <c r="H883" s="440"/>
      <c r="I883" s="62"/>
      <c r="J883" s="440"/>
      <c r="K883" s="62"/>
      <c r="L883" s="440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>
      <c r="A884" s="62"/>
      <c r="B884" s="62"/>
      <c r="C884" s="62"/>
      <c r="D884" s="440"/>
      <c r="E884" s="62"/>
      <c r="F884" s="440"/>
      <c r="G884" s="62"/>
      <c r="H884" s="440"/>
      <c r="I884" s="62"/>
      <c r="J884" s="440"/>
      <c r="K884" s="62"/>
      <c r="L884" s="440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>
      <c r="A885" s="62"/>
      <c r="B885" s="62"/>
      <c r="C885" s="62"/>
      <c r="D885" s="440"/>
      <c r="E885" s="62"/>
      <c r="F885" s="440"/>
      <c r="G885" s="62"/>
      <c r="H885" s="440"/>
      <c r="I885" s="62"/>
      <c r="J885" s="440"/>
      <c r="K885" s="62"/>
      <c r="L885" s="440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>
      <c r="A886" s="62"/>
      <c r="B886" s="62"/>
      <c r="C886" s="62"/>
      <c r="D886" s="440"/>
      <c r="E886" s="62"/>
      <c r="F886" s="440"/>
      <c r="G886" s="62"/>
      <c r="H886" s="440"/>
      <c r="I886" s="62"/>
      <c r="J886" s="440"/>
      <c r="K886" s="62"/>
      <c r="L886" s="440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>
      <c r="A887" s="62"/>
      <c r="B887" s="62"/>
      <c r="C887" s="62"/>
      <c r="D887" s="440"/>
      <c r="E887" s="62"/>
      <c r="F887" s="440"/>
      <c r="G887" s="62"/>
      <c r="H887" s="440"/>
      <c r="I887" s="62"/>
      <c r="J887" s="440"/>
      <c r="K887" s="62"/>
      <c r="L887" s="440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>
      <c r="A888" s="62"/>
      <c r="B888" s="62"/>
      <c r="C888" s="62"/>
      <c r="D888" s="440"/>
      <c r="E888" s="62"/>
      <c r="F888" s="440"/>
      <c r="G888" s="62"/>
      <c r="H888" s="440"/>
      <c r="I888" s="62"/>
      <c r="J888" s="440"/>
      <c r="K888" s="62"/>
      <c r="L888" s="440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>
      <c r="A889" s="62"/>
      <c r="B889" s="62"/>
      <c r="C889" s="62"/>
      <c r="D889" s="440"/>
      <c r="E889" s="62"/>
      <c r="F889" s="440"/>
      <c r="G889" s="62"/>
      <c r="H889" s="440"/>
      <c r="I889" s="62"/>
      <c r="J889" s="440"/>
      <c r="K889" s="62"/>
      <c r="L889" s="440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>
      <c r="A890" s="62"/>
      <c r="B890" s="62"/>
      <c r="C890" s="62"/>
      <c r="D890" s="440"/>
      <c r="E890" s="62"/>
      <c r="F890" s="440"/>
      <c r="G890" s="62"/>
      <c r="H890" s="440"/>
      <c r="I890" s="62"/>
      <c r="J890" s="440"/>
      <c r="K890" s="62"/>
      <c r="L890" s="440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>
      <c r="A891" s="62"/>
      <c r="B891" s="62"/>
      <c r="C891" s="62"/>
      <c r="D891" s="440"/>
      <c r="E891" s="62"/>
      <c r="F891" s="440"/>
      <c r="G891" s="62"/>
      <c r="H891" s="440"/>
      <c r="I891" s="62"/>
      <c r="J891" s="440"/>
      <c r="K891" s="62"/>
      <c r="L891" s="440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>
      <c r="A892" s="62"/>
      <c r="B892" s="62"/>
      <c r="C892" s="62"/>
      <c r="D892" s="440"/>
      <c r="E892" s="62"/>
      <c r="F892" s="440"/>
      <c r="G892" s="62"/>
      <c r="H892" s="440"/>
      <c r="I892" s="62"/>
      <c r="J892" s="440"/>
      <c r="K892" s="62"/>
      <c r="L892" s="440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>
      <c r="A893" s="62"/>
      <c r="B893" s="62"/>
      <c r="C893" s="62"/>
      <c r="D893" s="440"/>
      <c r="E893" s="62"/>
      <c r="F893" s="440"/>
      <c r="G893" s="62"/>
      <c r="H893" s="440"/>
      <c r="I893" s="62"/>
      <c r="J893" s="440"/>
      <c r="K893" s="62"/>
      <c r="L893" s="440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>
      <c r="A894" s="62"/>
      <c r="B894" s="62"/>
      <c r="C894" s="62"/>
      <c r="D894" s="440"/>
      <c r="E894" s="62"/>
      <c r="F894" s="440"/>
      <c r="G894" s="62"/>
      <c r="H894" s="440"/>
      <c r="I894" s="62"/>
      <c r="J894" s="440"/>
      <c r="K894" s="62"/>
      <c r="L894" s="440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>
      <c r="A895" s="62"/>
      <c r="B895" s="62"/>
      <c r="C895" s="62"/>
      <c r="D895" s="440"/>
      <c r="E895" s="62"/>
      <c r="F895" s="440"/>
      <c r="G895" s="62"/>
      <c r="H895" s="440"/>
      <c r="I895" s="62"/>
      <c r="J895" s="440"/>
      <c r="K895" s="62"/>
      <c r="L895" s="440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>
      <c r="A896" s="62"/>
      <c r="B896" s="62"/>
      <c r="C896" s="62"/>
      <c r="D896" s="440"/>
      <c r="E896" s="62"/>
      <c r="F896" s="440"/>
      <c r="G896" s="62"/>
      <c r="H896" s="440"/>
      <c r="I896" s="62"/>
      <c r="J896" s="440"/>
      <c r="K896" s="62"/>
      <c r="L896" s="440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>
      <c r="A897" s="62"/>
      <c r="B897" s="62"/>
      <c r="C897" s="62"/>
      <c r="D897" s="440"/>
      <c r="E897" s="62"/>
      <c r="F897" s="440"/>
      <c r="G897" s="62"/>
      <c r="H897" s="440"/>
      <c r="I897" s="62"/>
      <c r="J897" s="440"/>
      <c r="K897" s="62"/>
      <c r="L897" s="440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>
      <c r="A898" s="62"/>
      <c r="B898" s="62"/>
      <c r="C898" s="62"/>
      <c r="D898" s="440"/>
      <c r="E898" s="62"/>
      <c r="F898" s="440"/>
      <c r="G898" s="62"/>
      <c r="H898" s="440"/>
      <c r="I898" s="62"/>
      <c r="J898" s="440"/>
      <c r="K898" s="62"/>
      <c r="L898" s="440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>
      <c r="A899" s="62"/>
      <c r="B899" s="62"/>
      <c r="C899" s="62"/>
      <c r="D899" s="440"/>
      <c r="E899" s="62"/>
      <c r="F899" s="440"/>
      <c r="G899" s="62"/>
      <c r="H899" s="440"/>
      <c r="I899" s="62"/>
      <c r="J899" s="440"/>
      <c r="K899" s="62"/>
      <c r="L899" s="440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>
      <c r="A900" s="62"/>
      <c r="B900" s="62"/>
      <c r="C900" s="62"/>
      <c r="D900" s="440"/>
      <c r="E900" s="62"/>
      <c r="F900" s="440"/>
      <c r="G900" s="62"/>
      <c r="H900" s="440"/>
      <c r="I900" s="62"/>
      <c r="J900" s="440"/>
      <c r="K900" s="62"/>
      <c r="L900" s="440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>
      <c r="A901" s="62"/>
      <c r="B901" s="62"/>
      <c r="C901" s="62"/>
      <c r="D901" s="440"/>
      <c r="E901" s="62"/>
      <c r="F901" s="440"/>
      <c r="G901" s="62"/>
      <c r="H901" s="440"/>
      <c r="I901" s="62"/>
      <c r="J901" s="440"/>
      <c r="K901" s="62"/>
      <c r="L901" s="440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>
      <c r="A902" s="62"/>
      <c r="B902" s="62"/>
      <c r="C902" s="62"/>
      <c r="D902" s="440"/>
      <c r="E902" s="62"/>
      <c r="F902" s="440"/>
      <c r="G902" s="62"/>
      <c r="H902" s="440"/>
      <c r="I902" s="62"/>
      <c r="J902" s="440"/>
      <c r="K902" s="62"/>
      <c r="L902" s="440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>
      <c r="A903" s="62"/>
      <c r="B903" s="62"/>
      <c r="C903" s="62"/>
      <c r="D903" s="440"/>
      <c r="E903" s="62"/>
      <c r="F903" s="440"/>
      <c r="G903" s="62"/>
      <c r="H903" s="440"/>
      <c r="I903" s="62"/>
      <c r="J903" s="440"/>
      <c r="K903" s="62"/>
      <c r="L903" s="440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>
      <c r="A904" s="62"/>
      <c r="B904" s="62"/>
      <c r="C904" s="62"/>
      <c r="D904" s="440"/>
      <c r="E904" s="62"/>
      <c r="F904" s="440"/>
      <c r="G904" s="62"/>
      <c r="H904" s="440"/>
      <c r="I904" s="62"/>
      <c r="J904" s="440"/>
      <c r="K904" s="62"/>
      <c r="L904" s="440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>
      <c r="A905" s="62"/>
      <c r="B905" s="62"/>
      <c r="C905" s="62"/>
      <c r="D905" s="440"/>
      <c r="E905" s="62"/>
      <c r="F905" s="440"/>
      <c r="G905" s="62"/>
      <c r="H905" s="440"/>
      <c r="I905" s="62"/>
      <c r="J905" s="440"/>
      <c r="K905" s="62"/>
      <c r="L905" s="440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>
      <c r="A906" s="62"/>
      <c r="B906" s="62"/>
      <c r="C906" s="62"/>
      <c r="D906" s="440"/>
      <c r="E906" s="62"/>
      <c r="F906" s="440"/>
      <c r="G906" s="62"/>
      <c r="H906" s="440"/>
      <c r="I906" s="62"/>
      <c r="J906" s="440"/>
      <c r="K906" s="62"/>
      <c r="L906" s="440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>
      <c r="A907" s="62"/>
      <c r="B907" s="62"/>
      <c r="C907" s="62"/>
      <c r="D907" s="440"/>
      <c r="E907" s="62"/>
      <c r="F907" s="440"/>
      <c r="G907" s="62"/>
      <c r="H907" s="440"/>
      <c r="I907" s="62"/>
      <c r="J907" s="440"/>
      <c r="K907" s="62"/>
      <c r="L907" s="440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>
      <c r="A908" s="62"/>
      <c r="B908" s="62"/>
      <c r="C908" s="62"/>
      <c r="D908" s="440"/>
      <c r="E908" s="62"/>
      <c r="F908" s="440"/>
      <c r="G908" s="62"/>
      <c r="H908" s="440"/>
      <c r="I908" s="62"/>
      <c r="J908" s="440"/>
      <c r="K908" s="62"/>
      <c r="L908" s="440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>
      <c r="A909" s="62"/>
      <c r="B909" s="62"/>
      <c r="C909" s="62"/>
      <c r="D909" s="440"/>
      <c r="E909" s="62"/>
      <c r="F909" s="440"/>
      <c r="G909" s="62"/>
      <c r="H909" s="440"/>
      <c r="I909" s="62"/>
      <c r="J909" s="440"/>
      <c r="K909" s="62"/>
      <c r="L909" s="440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>
      <c r="A910" s="62"/>
      <c r="B910" s="62"/>
      <c r="C910" s="62"/>
      <c r="D910" s="440"/>
      <c r="E910" s="62"/>
      <c r="F910" s="440"/>
      <c r="G910" s="62"/>
      <c r="H910" s="440"/>
      <c r="I910" s="62"/>
      <c r="J910" s="440"/>
      <c r="K910" s="62"/>
      <c r="L910" s="440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>
      <c r="A911" s="62"/>
      <c r="B911" s="62"/>
      <c r="C911" s="62"/>
      <c r="D911" s="440"/>
      <c r="E911" s="62"/>
      <c r="F911" s="440"/>
      <c r="G911" s="62"/>
      <c r="H911" s="440"/>
      <c r="I911" s="62"/>
      <c r="J911" s="440"/>
      <c r="K911" s="62"/>
      <c r="L911" s="440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>
      <c r="A912" s="62"/>
      <c r="B912" s="62"/>
      <c r="C912" s="62"/>
      <c r="D912" s="440"/>
      <c r="E912" s="62"/>
      <c r="F912" s="440"/>
      <c r="G912" s="62"/>
      <c r="H912" s="440"/>
      <c r="I912" s="62"/>
      <c r="J912" s="440"/>
      <c r="K912" s="62"/>
      <c r="L912" s="440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>
      <c r="A913" s="62"/>
      <c r="B913" s="62"/>
      <c r="C913" s="62"/>
      <c r="D913" s="440"/>
      <c r="E913" s="62"/>
      <c r="F913" s="440"/>
      <c r="G913" s="62"/>
      <c r="H913" s="440"/>
      <c r="I913" s="62"/>
      <c r="J913" s="440"/>
      <c r="K913" s="62"/>
      <c r="L913" s="440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>
      <c r="A914" s="62"/>
      <c r="B914" s="62"/>
      <c r="C914" s="62"/>
      <c r="D914" s="440"/>
      <c r="E914" s="62"/>
      <c r="F914" s="440"/>
      <c r="G914" s="62"/>
      <c r="H914" s="440"/>
      <c r="I914" s="62"/>
      <c r="J914" s="440"/>
      <c r="K914" s="62"/>
      <c r="L914" s="440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>
      <c r="A915" s="62"/>
      <c r="B915" s="62"/>
      <c r="C915" s="62"/>
      <c r="D915" s="440"/>
      <c r="E915" s="62"/>
      <c r="F915" s="440"/>
      <c r="G915" s="62"/>
      <c r="H915" s="440"/>
      <c r="I915" s="62"/>
      <c r="J915" s="440"/>
      <c r="K915" s="62"/>
      <c r="L915" s="440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>
      <c r="A916" s="62"/>
      <c r="B916" s="62"/>
      <c r="C916" s="62"/>
      <c r="D916" s="440"/>
      <c r="E916" s="62"/>
      <c r="F916" s="440"/>
      <c r="G916" s="62"/>
      <c r="H916" s="440"/>
      <c r="I916" s="62"/>
      <c r="J916" s="440"/>
      <c r="K916" s="62"/>
      <c r="L916" s="440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>
      <c r="A917" s="62"/>
      <c r="B917" s="62"/>
      <c r="C917" s="62"/>
      <c r="D917" s="440"/>
      <c r="E917" s="62"/>
      <c r="F917" s="440"/>
      <c r="G917" s="62"/>
      <c r="H917" s="440"/>
      <c r="I917" s="62"/>
      <c r="J917" s="440"/>
      <c r="K917" s="62"/>
      <c r="L917" s="440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>
      <c r="A918" s="62"/>
      <c r="B918" s="62"/>
      <c r="C918" s="62"/>
      <c r="D918" s="440"/>
      <c r="E918" s="62"/>
      <c r="F918" s="440"/>
      <c r="G918" s="62"/>
      <c r="H918" s="440"/>
      <c r="I918" s="62"/>
      <c r="J918" s="440"/>
      <c r="K918" s="62"/>
      <c r="L918" s="440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>
      <c r="A919" s="62"/>
      <c r="B919" s="62"/>
      <c r="C919" s="62"/>
      <c r="D919" s="440"/>
      <c r="E919" s="62"/>
      <c r="F919" s="440"/>
      <c r="G919" s="62"/>
      <c r="H919" s="440"/>
      <c r="I919" s="62"/>
      <c r="J919" s="440"/>
      <c r="K919" s="62"/>
      <c r="L919" s="440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>
      <c r="A920" s="62"/>
      <c r="B920" s="62"/>
      <c r="C920" s="62"/>
      <c r="D920" s="440"/>
      <c r="E920" s="62"/>
      <c r="F920" s="440"/>
      <c r="G920" s="62"/>
      <c r="H920" s="440"/>
      <c r="I920" s="62"/>
      <c r="J920" s="440"/>
      <c r="K920" s="62"/>
      <c r="L920" s="440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>
      <c r="A921" s="62"/>
      <c r="B921" s="62"/>
      <c r="C921" s="62"/>
      <c r="D921" s="440"/>
      <c r="E921" s="62"/>
      <c r="F921" s="440"/>
      <c r="G921" s="62"/>
      <c r="H921" s="440"/>
      <c r="I921" s="62"/>
      <c r="J921" s="440"/>
      <c r="K921" s="62"/>
      <c r="L921" s="440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>
      <c r="A922" s="62"/>
      <c r="B922" s="62"/>
      <c r="C922" s="62"/>
      <c r="D922" s="440"/>
      <c r="E922" s="62"/>
      <c r="F922" s="440"/>
      <c r="G922" s="62"/>
      <c r="H922" s="440"/>
      <c r="I922" s="62"/>
      <c r="J922" s="440"/>
      <c r="K922" s="62"/>
      <c r="L922" s="440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>
      <c r="A923" s="62"/>
      <c r="B923" s="62"/>
      <c r="C923" s="62"/>
      <c r="D923" s="440"/>
      <c r="E923" s="62"/>
      <c r="F923" s="440"/>
      <c r="G923" s="62"/>
      <c r="H923" s="440"/>
      <c r="I923" s="62"/>
      <c r="J923" s="440"/>
      <c r="K923" s="62"/>
      <c r="L923" s="440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>
      <c r="A924" s="62"/>
      <c r="B924" s="62"/>
      <c r="C924" s="62"/>
      <c r="D924" s="440"/>
      <c r="E924" s="62"/>
      <c r="F924" s="440"/>
      <c r="G924" s="62"/>
      <c r="H924" s="440"/>
      <c r="I924" s="62"/>
      <c r="J924" s="440"/>
      <c r="K924" s="62"/>
      <c r="L924" s="440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>
      <c r="A925" s="62"/>
      <c r="B925" s="62"/>
      <c r="C925" s="62"/>
      <c r="D925" s="440"/>
      <c r="E925" s="62"/>
      <c r="F925" s="440"/>
      <c r="G925" s="62"/>
      <c r="H925" s="440"/>
      <c r="I925" s="62"/>
      <c r="J925" s="440"/>
      <c r="K925" s="62"/>
      <c r="L925" s="440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>
      <c r="A926" s="62"/>
      <c r="B926" s="62"/>
      <c r="C926" s="62"/>
      <c r="D926" s="440"/>
      <c r="E926" s="62"/>
      <c r="F926" s="440"/>
      <c r="G926" s="62"/>
      <c r="H926" s="440"/>
      <c r="I926" s="62"/>
      <c r="J926" s="440"/>
      <c r="K926" s="62"/>
      <c r="L926" s="440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>
      <c r="A927" s="62"/>
      <c r="B927" s="62"/>
      <c r="C927" s="62"/>
      <c r="D927" s="440"/>
      <c r="E927" s="62"/>
      <c r="F927" s="440"/>
      <c r="G927" s="62"/>
      <c r="H927" s="440"/>
      <c r="I927" s="62"/>
      <c r="J927" s="440"/>
      <c r="K927" s="62"/>
      <c r="L927" s="440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>
      <c r="A928" s="62"/>
      <c r="B928" s="62"/>
      <c r="C928" s="62"/>
      <c r="D928" s="440"/>
      <c r="E928" s="62"/>
      <c r="F928" s="440"/>
      <c r="G928" s="62"/>
      <c r="H928" s="440"/>
      <c r="I928" s="62"/>
      <c r="J928" s="440"/>
      <c r="K928" s="62"/>
      <c r="L928" s="440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>
      <c r="A929" s="62"/>
      <c r="B929" s="62"/>
      <c r="C929" s="62"/>
      <c r="D929" s="440"/>
      <c r="E929" s="62"/>
      <c r="F929" s="440"/>
      <c r="G929" s="62"/>
      <c r="H929" s="440"/>
      <c r="I929" s="62"/>
      <c r="J929" s="440"/>
      <c r="K929" s="62"/>
      <c r="L929" s="440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>
      <c r="A930" s="62"/>
      <c r="B930" s="62"/>
      <c r="C930" s="62"/>
      <c r="D930" s="440"/>
      <c r="E930" s="62"/>
      <c r="F930" s="440"/>
      <c r="G930" s="62"/>
      <c r="H930" s="440"/>
      <c r="I930" s="62"/>
      <c r="J930" s="440"/>
      <c r="K930" s="62"/>
      <c r="L930" s="440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>
      <c r="A931" s="62"/>
      <c r="B931" s="62"/>
      <c r="C931" s="62"/>
      <c r="D931" s="440"/>
      <c r="E931" s="62"/>
      <c r="F931" s="440"/>
      <c r="G931" s="62"/>
      <c r="H931" s="440"/>
      <c r="I931" s="62"/>
      <c r="J931" s="440"/>
      <c r="K931" s="62"/>
      <c r="L931" s="440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>
      <c r="A932" s="62"/>
      <c r="B932" s="62"/>
      <c r="C932" s="62"/>
      <c r="D932" s="440"/>
      <c r="E932" s="62"/>
      <c r="F932" s="440"/>
      <c r="G932" s="62"/>
      <c r="H932" s="440"/>
      <c r="I932" s="62"/>
      <c r="J932" s="440"/>
      <c r="K932" s="62"/>
      <c r="L932" s="440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>
      <c r="A933" s="62"/>
      <c r="B933" s="62"/>
      <c r="C933" s="62"/>
      <c r="D933" s="440"/>
      <c r="E933" s="62"/>
      <c r="F933" s="440"/>
      <c r="G933" s="62"/>
      <c r="H933" s="440"/>
      <c r="I933" s="62"/>
      <c r="J933" s="440"/>
      <c r="K933" s="62"/>
      <c r="L933" s="440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>
      <c r="A934" s="62"/>
      <c r="B934" s="62"/>
      <c r="C934" s="62"/>
      <c r="D934" s="440"/>
      <c r="E934" s="62"/>
      <c r="F934" s="440"/>
      <c r="G934" s="62"/>
      <c r="H934" s="440"/>
      <c r="I934" s="62"/>
      <c r="J934" s="440"/>
      <c r="K934" s="62"/>
      <c r="L934" s="440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>
      <c r="A935" s="62"/>
      <c r="B935" s="62"/>
      <c r="C935" s="62"/>
      <c r="D935" s="440"/>
      <c r="E935" s="62"/>
      <c r="F935" s="440"/>
      <c r="G935" s="62"/>
      <c r="H935" s="440"/>
      <c r="I935" s="62"/>
      <c r="J935" s="440"/>
      <c r="K935" s="62"/>
      <c r="L935" s="440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>
      <c r="A936" s="62"/>
      <c r="B936" s="62"/>
      <c r="C936" s="62"/>
      <c r="D936" s="440"/>
      <c r="E936" s="62"/>
      <c r="F936" s="440"/>
      <c r="G936" s="62"/>
      <c r="H936" s="440"/>
      <c r="I936" s="62"/>
      <c r="J936" s="440"/>
      <c r="K936" s="62"/>
      <c r="L936" s="440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>
      <c r="A937" s="62"/>
      <c r="B937" s="62"/>
      <c r="C937" s="62"/>
      <c r="D937" s="440"/>
      <c r="E937" s="62"/>
      <c r="F937" s="440"/>
      <c r="G937" s="62"/>
      <c r="H937" s="440"/>
      <c r="I937" s="62"/>
      <c r="J937" s="440"/>
      <c r="K937" s="62"/>
      <c r="L937" s="440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>
      <c r="A938" s="62"/>
      <c r="B938" s="62"/>
      <c r="C938" s="62"/>
      <c r="D938" s="440"/>
      <c r="E938" s="62"/>
      <c r="F938" s="440"/>
      <c r="G938" s="62"/>
      <c r="H938" s="440"/>
      <c r="I938" s="62"/>
      <c r="J938" s="440"/>
      <c r="K938" s="62"/>
      <c r="L938" s="440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>
      <c r="A939" s="62"/>
      <c r="B939" s="62"/>
      <c r="C939" s="62"/>
      <c r="D939" s="440"/>
      <c r="E939" s="62"/>
      <c r="F939" s="440"/>
      <c r="G939" s="62"/>
      <c r="H939" s="440"/>
      <c r="I939" s="62"/>
      <c r="J939" s="440"/>
      <c r="K939" s="62"/>
      <c r="L939" s="440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>
      <c r="A940" s="62"/>
      <c r="B940" s="62"/>
      <c r="C940" s="62"/>
      <c r="D940" s="440"/>
      <c r="E940" s="62"/>
      <c r="F940" s="440"/>
      <c r="G940" s="62"/>
      <c r="H940" s="440"/>
      <c r="I940" s="62"/>
      <c r="J940" s="440"/>
      <c r="K940" s="62"/>
      <c r="L940" s="440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>
      <c r="A941" s="62"/>
      <c r="B941" s="62"/>
      <c r="C941" s="62"/>
      <c r="D941" s="440"/>
      <c r="E941" s="62"/>
      <c r="F941" s="440"/>
      <c r="G941" s="62"/>
      <c r="H941" s="440"/>
      <c r="I941" s="62"/>
      <c r="J941" s="440"/>
      <c r="K941" s="62"/>
      <c r="L941" s="440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>
      <c r="A942" s="62"/>
      <c r="B942" s="62"/>
      <c r="C942" s="62"/>
      <c r="D942" s="440"/>
      <c r="E942" s="62"/>
      <c r="F942" s="440"/>
      <c r="G942" s="62"/>
      <c r="H942" s="440"/>
      <c r="I942" s="62"/>
      <c r="J942" s="440"/>
      <c r="K942" s="62"/>
      <c r="L942" s="440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>
      <c r="A943" s="62"/>
      <c r="B943" s="62"/>
      <c r="C943" s="62"/>
      <c r="D943" s="440"/>
      <c r="E943" s="62"/>
      <c r="F943" s="440"/>
      <c r="G943" s="62"/>
      <c r="H943" s="440"/>
      <c r="I943" s="62"/>
      <c r="J943" s="440"/>
      <c r="K943" s="62"/>
      <c r="L943" s="440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>
      <c r="A944" s="62"/>
      <c r="B944" s="62"/>
      <c r="C944" s="62"/>
      <c r="D944" s="440"/>
      <c r="E944" s="62"/>
      <c r="F944" s="440"/>
      <c r="G944" s="62"/>
      <c r="H944" s="440"/>
      <c r="I944" s="62"/>
      <c r="J944" s="440"/>
      <c r="K944" s="62"/>
      <c r="L944" s="440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>
      <c r="A945" s="62"/>
      <c r="B945" s="62"/>
      <c r="C945" s="62"/>
      <c r="D945" s="440"/>
      <c r="E945" s="62"/>
      <c r="F945" s="440"/>
      <c r="G945" s="62"/>
      <c r="H945" s="440"/>
      <c r="I945" s="62"/>
      <c r="J945" s="440"/>
      <c r="K945" s="62"/>
      <c r="L945" s="440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>
      <c r="A946" s="62"/>
      <c r="B946" s="62"/>
      <c r="C946" s="62"/>
      <c r="D946" s="440"/>
      <c r="E946" s="62"/>
      <c r="F946" s="440"/>
      <c r="G946" s="62"/>
      <c r="H946" s="440"/>
      <c r="I946" s="62"/>
      <c r="J946" s="440"/>
      <c r="K946" s="62"/>
      <c r="L946" s="440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>
      <c r="A947" s="62"/>
      <c r="B947" s="62"/>
      <c r="C947" s="62"/>
      <c r="D947" s="440"/>
      <c r="E947" s="62"/>
      <c r="F947" s="440"/>
      <c r="G947" s="62"/>
      <c r="H947" s="440"/>
      <c r="I947" s="62"/>
      <c r="J947" s="440"/>
      <c r="K947" s="62"/>
      <c r="L947" s="440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>
      <c r="A948" s="62"/>
      <c r="B948" s="62"/>
      <c r="C948" s="62"/>
      <c r="D948" s="440"/>
      <c r="E948" s="62"/>
      <c r="F948" s="440"/>
      <c r="G948" s="62"/>
      <c r="H948" s="440"/>
      <c r="I948" s="62"/>
      <c r="J948" s="440"/>
      <c r="K948" s="62"/>
      <c r="L948" s="440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>
      <c r="A949" s="62"/>
      <c r="B949" s="62"/>
      <c r="C949" s="62"/>
      <c r="D949" s="440"/>
      <c r="E949" s="62"/>
      <c r="F949" s="440"/>
      <c r="G949" s="62"/>
      <c r="H949" s="440"/>
      <c r="I949" s="62"/>
      <c r="J949" s="440"/>
      <c r="K949" s="62"/>
      <c r="L949" s="440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>
      <c r="A950" s="62"/>
      <c r="B950" s="62"/>
      <c r="C950" s="62"/>
      <c r="D950" s="440"/>
      <c r="E950" s="62"/>
      <c r="F950" s="440"/>
      <c r="G950" s="62"/>
      <c r="H950" s="440"/>
      <c r="I950" s="62"/>
      <c r="J950" s="440"/>
      <c r="K950" s="62"/>
      <c r="L950" s="440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>
      <c r="A951" s="62"/>
      <c r="B951" s="62"/>
      <c r="C951" s="62"/>
      <c r="D951" s="440"/>
      <c r="E951" s="62"/>
      <c r="F951" s="440"/>
      <c r="G951" s="62"/>
      <c r="H951" s="440"/>
      <c r="I951" s="62"/>
      <c r="J951" s="440"/>
      <c r="K951" s="62"/>
      <c r="L951" s="440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>
      <c r="A952" s="62"/>
      <c r="B952" s="62"/>
      <c r="C952" s="62"/>
      <c r="D952" s="440"/>
      <c r="E952" s="62"/>
      <c r="F952" s="440"/>
      <c r="G952" s="62"/>
      <c r="H952" s="440"/>
      <c r="I952" s="62"/>
      <c r="J952" s="440"/>
      <c r="K952" s="62"/>
      <c r="L952" s="440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>
      <c r="A953" s="62"/>
      <c r="B953" s="62"/>
      <c r="C953" s="62"/>
      <c r="D953" s="440"/>
      <c r="E953" s="62"/>
      <c r="F953" s="440"/>
      <c r="G953" s="62"/>
      <c r="H953" s="440"/>
      <c r="I953" s="62"/>
      <c r="J953" s="440"/>
      <c r="K953" s="62"/>
      <c r="L953" s="440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>
      <c r="A954" s="62"/>
      <c r="B954" s="62"/>
      <c r="C954" s="62"/>
      <c r="D954" s="440"/>
      <c r="E954" s="62"/>
      <c r="F954" s="440"/>
      <c r="G954" s="62"/>
      <c r="H954" s="440"/>
      <c r="I954" s="62"/>
      <c r="J954" s="440"/>
      <c r="K954" s="62"/>
      <c r="L954" s="440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>
      <c r="A955" s="62"/>
      <c r="B955" s="62"/>
      <c r="C955" s="62"/>
      <c r="D955" s="440"/>
      <c r="E955" s="62"/>
      <c r="F955" s="440"/>
      <c r="G955" s="62"/>
      <c r="H955" s="440"/>
      <c r="I955" s="62"/>
      <c r="J955" s="440"/>
      <c r="K955" s="62"/>
      <c r="L955" s="440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>
      <c r="A956" s="62"/>
      <c r="B956" s="62"/>
      <c r="C956" s="62"/>
      <c r="D956" s="440"/>
      <c r="E956" s="62"/>
      <c r="F956" s="440"/>
      <c r="G956" s="62"/>
      <c r="H956" s="440"/>
      <c r="I956" s="62"/>
      <c r="J956" s="440"/>
      <c r="K956" s="62"/>
      <c r="L956" s="440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>
      <c r="A957" s="62"/>
      <c r="B957" s="62"/>
      <c r="C957" s="62"/>
      <c r="D957" s="440"/>
      <c r="E957" s="62"/>
      <c r="F957" s="440"/>
      <c r="G957" s="62"/>
      <c r="H957" s="440"/>
      <c r="I957" s="62"/>
      <c r="J957" s="440"/>
      <c r="K957" s="62"/>
      <c r="L957" s="440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>
      <c r="A958" s="62"/>
      <c r="B958" s="62"/>
      <c r="C958" s="62"/>
      <c r="D958" s="440"/>
      <c r="E958" s="62"/>
      <c r="F958" s="440"/>
      <c r="G958" s="62"/>
      <c r="H958" s="440"/>
      <c r="I958" s="62"/>
      <c r="J958" s="440"/>
      <c r="K958" s="62"/>
      <c r="L958" s="440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>
      <c r="A959" s="62"/>
      <c r="B959" s="62"/>
      <c r="C959" s="62"/>
      <c r="D959" s="440"/>
      <c r="E959" s="62"/>
      <c r="F959" s="440"/>
      <c r="G959" s="62"/>
      <c r="H959" s="440"/>
      <c r="I959" s="62"/>
      <c r="J959" s="440"/>
      <c r="K959" s="62"/>
      <c r="L959" s="440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>
      <c r="A960" s="62"/>
      <c r="B960" s="62"/>
      <c r="C960" s="62"/>
      <c r="D960" s="440"/>
      <c r="E960" s="62"/>
      <c r="F960" s="440"/>
      <c r="G960" s="62"/>
      <c r="H960" s="440"/>
      <c r="I960" s="62"/>
      <c r="J960" s="440"/>
      <c r="K960" s="62"/>
      <c r="L960" s="440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>
      <c r="A961" s="62"/>
      <c r="B961" s="62"/>
      <c r="C961" s="62"/>
      <c r="D961" s="440"/>
      <c r="E961" s="62"/>
      <c r="F961" s="440"/>
      <c r="G961" s="62"/>
      <c r="H961" s="440"/>
      <c r="I961" s="62"/>
      <c r="J961" s="440"/>
      <c r="K961" s="62"/>
      <c r="L961" s="440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>
      <c r="A962" s="62"/>
      <c r="B962" s="62"/>
      <c r="C962" s="62"/>
      <c r="D962" s="440"/>
      <c r="E962" s="62"/>
      <c r="F962" s="440"/>
      <c r="G962" s="62"/>
      <c r="H962" s="440"/>
      <c r="I962" s="62"/>
      <c r="J962" s="440"/>
      <c r="K962" s="62"/>
      <c r="L962" s="440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>
      <c r="A963" s="62"/>
      <c r="B963" s="62"/>
      <c r="C963" s="62"/>
      <c r="D963" s="440"/>
      <c r="E963" s="62"/>
      <c r="F963" s="440"/>
      <c r="G963" s="62"/>
      <c r="H963" s="440"/>
      <c r="I963" s="62"/>
      <c r="J963" s="440"/>
      <c r="K963" s="62"/>
      <c r="L963" s="440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>
      <c r="A964" s="62"/>
      <c r="B964" s="62"/>
      <c r="C964" s="62"/>
      <c r="D964" s="440"/>
      <c r="E964" s="62"/>
      <c r="F964" s="440"/>
      <c r="G964" s="62"/>
      <c r="H964" s="440"/>
      <c r="I964" s="62"/>
      <c r="J964" s="440"/>
      <c r="K964" s="62"/>
      <c r="L964" s="440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>
      <c r="A965" s="62"/>
      <c r="B965" s="62"/>
      <c r="C965" s="62"/>
      <c r="D965" s="440"/>
      <c r="E965" s="62"/>
      <c r="F965" s="440"/>
      <c r="G965" s="62"/>
      <c r="H965" s="440"/>
      <c r="I965" s="62"/>
      <c r="J965" s="440"/>
      <c r="K965" s="62"/>
      <c r="L965" s="440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>
      <c r="A966" s="62"/>
      <c r="B966" s="62"/>
      <c r="C966" s="62"/>
      <c r="D966" s="440"/>
      <c r="E966" s="62"/>
      <c r="F966" s="440"/>
      <c r="G966" s="62"/>
      <c r="H966" s="440"/>
      <c r="I966" s="62"/>
      <c r="J966" s="440"/>
      <c r="K966" s="62"/>
      <c r="L966" s="440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>
      <c r="A967" s="62"/>
      <c r="B967" s="62"/>
      <c r="C967" s="62"/>
      <c r="D967" s="440"/>
      <c r="E967" s="62"/>
      <c r="F967" s="440"/>
      <c r="G967" s="62"/>
      <c r="H967" s="440"/>
      <c r="I967" s="62"/>
      <c r="J967" s="440"/>
      <c r="K967" s="62"/>
      <c r="L967" s="440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>
      <c r="A968" s="62"/>
      <c r="B968" s="62"/>
      <c r="C968" s="62"/>
      <c r="D968" s="440"/>
      <c r="E968" s="62"/>
      <c r="F968" s="440"/>
      <c r="G968" s="62"/>
      <c r="H968" s="440"/>
      <c r="I968" s="62"/>
      <c r="J968" s="440"/>
      <c r="K968" s="62"/>
      <c r="L968" s="440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>
      <c r="A969" s="62"/>
      <c r="B969" s="62"/>
      <c r="C969" s="62"/>
      <c r="D969" s="440"/>
      <c r="E969" s="62"/>
      <c r="F969" s="440"/>
      <c r="G969" s="62"/>
      <c r="H969" s="440"/>
      <c r="I969" s="62"/>
      <c r="J969" s="440"/>
      <c r="K969" s="62"/>
      <c r="L969" s="440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>
      <c r="A970" s="62"/>
      <c r="B970" s="62"/>
      <c r="C970" s="62"/>
      <c r="D970" s="440"/>
      <c r="E970" s="62"/>
      <c r="F970" s="440"/>
      <c r="G970" s="62"/>
      <c r="H970" s="440"/>
      <c r="I970" s="62"/>
      <c r="J970" s="440"/>
      <c r="K970" s="62"/>
      <c r="L970" s="440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>
      <c r="A971" s="62"/>
      <c r="B971" s="62"/>
      <c r="C971" s="62"/>
      <c r="D971" s="440"/>
      <c r="E971" s="62"/>
      <c r="F971" s="440"/>
      <c r="G971" s="62"/>
      <c r="H971" s="440"/>
      <c r="I971" s="62"/>
      <c r="J971" s="440"/>
      <c r="K971" s="62"/>
      <c r="L971" s="440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>
      <c r="A972" s="62"/>
      <c r="B972" s="62"/>
      <c r="C972" s="62"/>
      <c r="D972" s="440"/>
      <c r="E972" s="62"/>
      <c r="F972" s="440"/>
      <c r="G972" s="62"/>
      <c r="H972" s="440"/>
      <c r="I972" s="62"/>
      <c r="J972" s="440"/>
      <c r="K972" s="62"/>
      <c r="L972" s="440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>
      <c r="A973" s="62"/>
      <c r="B973" s="62"/>
      <c r="C973" s="62"/>
      <c r="D973" s="440"/>
      <c r="E973" s="62"/>
      <c r="F973" s="440"/>
      <c r="G973" s="62"/>
      <c r="H973" s="440"/>
      <c r="I973" s="62"/>
      <c r="J973" s="440"/>
      <c r="K973" s="62"/>
      <c r="L973" s="440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>
      <c r="A974" s="62"/>
      <c r="B974" s="62"/>
      <c r="C974" s="62"/>
      <c r="D974" s="440"/>
      <c r="E974" s="62"/>
      <c r="F974" s="440"/>
      <c r="G974" s="62"/>
      <c r="H974" s="440"/>
      <c r="I974" s="62"/>
      <c r="J974" s="440"/>
      <c r="K974" s="62"/>
      <c r="L974" s="440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>
      <c r="A975" s="62"/>
      <c r="B975" s="62"/>
      <c r="C975" s="62"/>
      <c r="D975" s="440"/>
      <c r="E975" s="62"/>
      <c r="F975" s="440"/>
      <c r="G975" s="62"/>
      <c r="H975" s="440"/>
      <c r="I975" s="62"/>
      <c r="J975" s="440"/>
      <c r="K975" s="62"/>
      <c r="L975" s="440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>
      <c r="A976" s="62"/>
      <c r="B976" s="62"/>
      <c r="C976" s="62"/>
      <c r="D976" s="440"/>
      <c r="E976" s="62"/>
      <c r="F976" s="440"/>
      <c r="G976" s="62"/>
      <c r="H976" s="440"/>
      <c r="I976" s="62"/>
      <c r="J976" s="440"/>
      <c r="K976" s="62"/>
      <c r="L976" s="440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>
      <c r="A977" s="62"/>
      <c r="B977" s="62"/>
      <c r="C977" s="62"/>
      <c r="D977" s="440"/>
      <c r="E977" s="62"/>
      <c r="F977" s="440"/>
      <c r="G977" s="62"/>
      <c r="H977" s="440"/>
      <c r="I977" s="62"/>
      <c r="J977" s="440"/>
      <c r="K977" s="62"/>
      <c r="L977" s="440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>
      <c r="A978" s="62"/>
      <c r="B978" s="62"/>
      <c r="C978" s="62"/>
      <c r="D978" s="440"/>
      <c r="E978" s="62"/>
      <c r="F978" s="440"/>
      <c r="G978" s="62"/>
      <c r="H978" s="440"/>
      <c r="I978" s="62"/>
      <c r="J978" s="440"/>
      <c r="K978" s="62"/>
      <c r="L978" s="440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>
      <c r="A979" s="62"/>
      <c r="B979" s="62"/>
      <c r="C979" s="62"/>
      <c r="D979" s="440"/>
      <c r="E979" s="62"/>
      <c r="F979" s="440"/>
      <c r="G979" s="62"/>
      <c r="H979" s="440"/>
      <c r="I979" s="62"/>
      <c r="J979" s="440"/>
      <c r="K979" s="62"/>
      <c r="L979" s="440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>
      <c r="A980" s="62"/>
      <c r="B980" s="62"/>
      <c r="C980" s="62"/>
      <c r="D980" s="440"/>
      <c r="E980" s="62"/>
      <c r="F980" s="440"/>
      <c r="G980" s="62"/>
      <c r="H980" s="440"/>
      <c r="I980" s="62"/>
      <c r="J980" s="440"/>
      <c r="K980" s="62"/>
      <c r="L980" s="440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>
      <c r="A981" s="62"/>
      <c r="B981" s="62"/>
      <c r="C981" s="62"/>
      <c r="D981" s="440"/>
      <c r="E981" s="62"/>
      <c r="F981" s="440"/>
      <c r="G981" s="62"/>
      <c r="H981" s="440"/>
      <c r="I981" s="62"/>
      <c r="J981" s="440"/>
      <c r="K981" s="62"/>
      <c r="L981" s="440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>
      <c r="A982" s="62"/>
      <c r="B982" s="62"/>
      <c r="C982" s="62"/>
      <c r="D982" s="440"/>
      <c r="E982" s="62"/>
      <c r="F982" s="440"/>
      <c r="G982" s="62"/>
      <c r="H982" s="440"/>
      <c r="I982" s="62"/>
      <c r="J982" s="440"/>
      <c r="K982" s="62"/>
      <c r="L982" s="440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>
      <c r="A983" s="62"/>
      <c r="B983" s="62"/>
      <c r="C983" s="62"/>
      <c r="D983" s="440"/>
      <c r="E983" s="62"/>
      <c r="F983" s="440"/>
      <c r="G983" s="62"/>
      <c r="H983" s="440"/>
      <c r="I983" s="62"/>
      <c r="J983" s="440"/>
      <c r="K983" s="62"/>
      <c r="L983" s="440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>
      <c r="A984" s="62"/>
      <c r="B984" s="62"/>
      <c r="C984" s="62"/>
      <c r="D984" s="440"/>
      <c r="E984" s="62"/>
      <c r="F984" s="440"/>
      <c r="G984" s="62"/>
      <c r="H984" s="440"/>
      <c r="I984" s="62"/>
      <c r="J984" s="440"/>
      <c r="K984" s="62"/>
      <c r="L984" s="440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>
      <c r="A985" s="62"/>
      <c r="B985" s="62"/>
      <c r="C985" s="62"/>
      <c r="D985" s="440"/>
      <c r="E985" s="62"/>
      <c r="F985" s="440"/>
      <c r="G985" s="62"/>
      <c r="H985" s="440"/>
      <c r="I985" s="62"/>
      <c r="J985" s="440"/>
      <c r="K985" s="62"/>
      <c r="L985" s="440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>
      <c r="A986" s="62"/>
      <c r="B986" s="62"/>
      <c r="C986" s="62"/>
      <c r="D986" s="440"/>
      <c r="E986" s="62"/>
      <c r="F986" s="440"/>
      <c r="G986" s="62"/>
      <c r="H986" s="440"/>
      <c r="I986" s="62"/>
      <c r="J986" s="440"/>
      <c r="K986" s="62"/>
      <c r="L986" s="440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>
      <c r="A987" s="62"/>
      <c r="B987" s="62"/>
      <c r="C987" s="62"/>
      <c r="D987" s="440"/>
      <c r="E987" s="62"/>
      <c r="F987" s="440"/>
      <c r="G987" s="62"/>
      <c r="H987" s="440"/>
      <c r="I987" s="62"/>
      <c r="J987" s="440"/>
      <c r="K987" s="62"/>
      <c r="L987" s="440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>
      <c r="A988" s="62"/>
      <c r="B988" s="62"/>
      <c r="C988" s="62"/>
      <c r="D988" s="440"/>
      <c r="E988" s="62"/>
      <c r="F988" s="440"/>
      <c r="G988" s="62"/>
      <c r="H988" s="440"/>
      <c r="I988" s="62"/>
      <c r="J988" s="440"/>
      <c r="K988" s="62"/>
      <c r="L988" s="440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>
      <c r="A989" s="62"/>
      <c r="B989" s="62"/>
      <c r="C989" s="62"/>
      <c r="D989" s="440"/>
      <c r="E989" s="62"/>
      <c r="F989" s="440"/>
      <c r="G989" s="62"/>
      <c r="H989" s="440"/>
      <c r="I989" s="62"/>
      <c r="J989" s="440"/>
      <c r="K989" s="62"/>
      <c r="L989" s="440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>
      <c r="A990" s="62"/>
      <c r="B990" s="62"/>
      <c r="C990" s="62"/>
      <c r="D990" s="440"/>
      <c r="E990" s="62"/>
      <c r="F990" s="440"/>
      <c r="G990" s="62"/>
      <c r="H990" s="440"/>
      <c r="I990" s="62"/>
      <c r="J990" s="440"/>
      <c r="K990" s="62"/>
      <c r="L990" s="440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>
      <c r="A991" s="62"/>
      <c r="B991" s="62"/>
      <c r="C991" s="62"/>
      <c r="D991" s="440"/>
      <c r="E991" s="62"/>
      <c r="F991" s="440"/>
      <c r="G991" s="62"/>
      <c r="H991" s="440"/>
      <c r="I991" s="62"/>
      <c r="J991" s="440"/>
      <c r="K991" s="62"/>
      <c r="L991" s="440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>
      <c r="A992" s="62"/>
      <c r="B992" s="62"/>
      <c r="C992" s="62"/>
      <c r="D992" s="440"/>
      <c r="E992" s="62"/>
      <c r="F992" s="440"/>
      <c r="G992" s="62"/>
      <c r="H992" s="440"/>
      <c r="I992" s="62"/>
      <c r="J992" s="440"/>
      <c r="K992" s="62"/>
      <c r="L992" s="440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>
      <c r="A993" s="62"/>
      <c r="B993" s="62"/>
      <c r="C993" s="62"/>
      <c r="D993" s="440"/>
      <c r="E993" s="62"/>
      <c r="F993" s="440"/>
      <c r="G993" s="62"/>
      <c r="H993" s="440"/>
      <c r="I993" s="62"/>
      <c r="J993" s="440"/>
      <c r="K993" s="62"/>
      <c r="L993" s="440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>
      <c r="A994" s="62"/>
      <c r="B994" s="62"/>
      <c r="C994" s="62"/>
      <c r="D994" s="440"/>
      <c r="E994" s="62"/>
      <c r="F994" s="440"/>
      <c r="G994" s="62"/>
      <c r="H994" s="440"/>
      <c r="I994" s="62"/>
      <c r="J994" s="440"/>
      <c r="K994" s="62"/>
      <c r="L994" s="440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>
      <c r="A995" s="62"/>
      <c r="B995" s="62"/>
      <c r="C995" s="62"/>
      <c r="D995" s="440"/>
      <c r="E995" s="62"/>
      <c r="F995" s="440"/>
      <c r="G995" s="62"/>
      <c r="H995" s="440"/>
      <c r="I995" s="62"/>
      <c r="J995" s="440"/>
      <c r="K995" s="62"/>
      <c r="L995" s="440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>
      <c r="A996" s="62"/>
      <c r="B996" s="62"/>
      <c r="C996" s="62"/>
      <c r="D996" s="440"/>
      <c r="E996" s="62"/>
      <c r="F996" s="440"/>
      <c r="G996" s="62"/>
      <c r="H996" s="440"/>
      <c r="I996" s="62"/>
      <c r="J996" s="440"/>
      <c r="K996" s="62"/>
      <c r="L996" s="440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>
      <c r="A997" s="62"/>
      <c r="B997" s="62"/>
      <c r="C997" s="62"/>
      <c r="D997" s="440"/>
      <c r="E997" s="62"/>
      <c r="F997" s="440"/>
      <c r="G997" s="62"/>
      <c r="H997" s="440"/>
      <c r="I997" s="62"/>
      <c r="J997" s="440"/>
      <c r="K997" s="62"/>
      <c r="L997" s="440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>
      <c r="A998" s="62"/>
      <c r="B998" s="62"/>
      <c r="C998" s="62"/>
      <c r="D998" s="440"/>
      <c r="E998" s="62"/>
      <c r="F998" s="440"/>
      <c r="G998" s="62"/>
      <c r="H998" s="440"/>
      <c r="I998" s="62"/>
      <c r="J998" s="440"/>
      <c r="K998" s="62"/>
      <c r="L998" s="440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>
      <c r="A999" s="62"/>
      <c r="B999" s="62"/>
      <c r="C999" s="62"/>
      <c r="D999" s="440"/>
      <c r="E999" s="62"/>
      <c r="F999" s="440"/>
      <c r="G999" s="62"/>
      <c r="H999" s="440"/>
      <c r="I999" s="62"/>
      <c r="J999" s="440"/>
      <c r="K999" s="62"/>
      <c r="L999" s="440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>
      <c r="A1000" s="62"/>
      <c r="B1000" s="62"/>
      <c r="C1000" s="62"/>
      <c r="D1000" s="440"/>
      <c r="E1000" s="62"/>
      <c r="F1000" s="440"/>
      <c r="G1000" s="62"/>
      <c r="H1000" s="440"/>
      <c r="I1000" s="62"/>
      <c r="J1000" s="440"/>
      <c r="K1000" s="62"/>
      <c r="L1000" s="440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  <row r="1001">
      <c r="A1001" s="62"/>
      <c r="B1001" s="62"/>
      <c r="C1001" s="62"/>
      <c r="D1001" s="440"/>
      <c r="E1001" s="62"/>
      <c r="F1001" s="440"/>
      <c r="G1001" s="62"/>
      <c r="H1001" s="440"/>
      <c r="I1001" s="62"/>
      <c r="J1001" s="440"/>
      <c r="K1001" s="62"/>
      <c r="L1001" s="440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</row>
    <row r="1002">
      <c r="A1002" s="62"/>
      <c r="B1002" s="62"/>
      <c r="C1002" s="62"/>
      <c r="D1002" s="440"/>
      <c r="E1002" s="62"/>
      <c r="F1002" s="440"/>
      <c r="G1002" s="62"/>
      <c r="H1002" s="440"/>
      <c r="I1002" s="62"/>
      <c r="J1002" s="440"/>
      <c r="K1002" s="62"/>
      <c r="L1002" s="440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</row>
  </sheetData>
  <mergeCells count="10">
    <mergeCell ref="G30:H30"/>
    <mergeCell ref="I30:J30"/>
    <mergeCell ref="C2:D2"/>
    <mergeCell ref="E2:F2"/>
    <mergeCell ref="G2:H2"/>
    <mergeCell ref="I2:J2"/>
    <mergeCell ref="K2:L2"/>
    <mergeCell ref="C30:D30"/>
    <mergeCell ref="E30:F30"/>
    <mergeCell ref="K30:L3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63C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37.5"/>
    <col customWidth="1" min="3" max="3" width="13.0"/>
    <col customWidth="1" min="4" max="4" width="15.63"/>
    <col customWidth="1" min="5" max="6" width="17.75"/>
    <col customWidth="1" min="7" max="7" width="15.63"/>
    <col customWidth="1" min="8" max="9" width="17.75"/>
    <col customWidth="1" min="10" max="10" width="15.63"/>
    <col customWidth="1" min="11" max="12" width="17.75"/>
    <col customWidth="1" min="13" max="13" width="15.63"/>
    <col customWidth="1" min="14" max="15" width="17.75"/>
    <col customWidth="1" min="16" max="16" width="15.63"/>
    <col customWidth="1" min="17" max="18" width="17.75"/>
    <col customWidth="1" min="20" max="20" width="14.13"/>
  </cols>
  <sheetData>
    <row r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>
      <c r="A2" s="36"/>
      <c r="B2" s="486" t="s">
        <v>487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>
      <c r="A3" s="36"/>
      <c r="B3" s="341" t="s">
        <v>488</v>
      </c>
      <c r="C3" s="341" t="s">
        <v>489</v>
      </c>
      <c r="D3" s="487" t="s">
        <v>7</v>
      </c>
      <c r="E3" s="15"/>
      <c r="F3" s="2"/>
      <c r="G3" s="32" t="s">
        <v>10</v>
      </c>
      <c r="H3" s="15"/>
      <c r="I3" s="2"/>
      <c r="J3" s="487" t="s">
        <v>12</v>
      </c>
      <c r="K3" s="15"/>
      <c r="L3" s="2"/>
      <c r="M3" s="32" t="s">
        <v>332</v>
      </c>
      <c r="N3" s="15"/>
      <c r="O3" s="2"/>
      <c r="P3" s="487" t="s">
        <v>333</v>
      </c>
      <c r="Q3" s="15"/>
      <c r="R3" s="2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>
      <c r="A4" s="36"/>
      <c r="B4" s="20"/>
      <c r="C4" s="20"/>
      <c r="D4" s="488" t="s">
        <v>490</v>
      </c>
      <c r="E4" s="488" t="s">
        <v>491</v>
      </c>
      <c r="F4" s="489" t="s">
        <v>492</v>
      </c>
      <c r="G4" s="490" t="s">
        <v>493</v>
      </c>
      <c r="H4" s="490" t="s">
        <v>494</v>
      </c>
      <c r="I4" s="490" t="s">
        <v>495</v>
      </c>
      <c r="J4" s="489" t="s">
        <v>496</v>
      </c>
      <c r="K4" s="489" t="s">
        <v>497</v>
      </c>
      <c r="L4" s="489" t="s">
        <v>498</v>
      </c>
      <c r="M4" s="490" t="s">
        <v>499</v>
      </c>
      <c r="N4" s="490" t="s">
        <v>500</v>
      </c>
      <c r="O4" s="490" t="s">
        <v>501</v>
      </c>
      <c r="P4" s="489" t="s">
        <v>502</v>
      </c>
      <c r="Q4" s="489" t="s">
        <v>503</v>
      </c>
      <c r="R4" s="489" t="s">
        <v>504</v>
      </c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ht="19.5" customHeight="1">
      <c r="A5" s="491"/>
      <c r="B5" s="492" t="s">
        <v>505</v>
      </c>
      <c r="C5" s="493" t="s">
        <v>506</v>
      </c>
      <c r="D5" s="494">
        <f>VALUE(SUBSTITUTE('IE Biffurcation'!N13, "%", ""))</f>
        <v>0</v>
      </c>
      <c r="E5" s="494">
        <f>VALUE(SUBSTITUTE('IE Biffurcation'!I13, "%", ""))</f>
        <v>0</v>
      </c>
      <c r="F5" s="495">
        <f>VALUE(SUBSTITUTE('IE Biffurcation'!D13, "%", ""))</f>
        <v>7</v>
      </c>
      <c r="G5" s="341">
        <f>VALUE(SUBSTITUTE('IE Biffurcation'!O13, "%", ""))</f>
        <v>5</v>
      </c>
      <c r="H5" s="341">
        <f>VALUE(SUBSTITUTE('IE Biffurcation'!J13, "%", ""))</f>
        <v>0</v>
      </c>
      <c r="I5" s="341">
        <f>VALUE(SUBSTITUTE('IE Biffurcation'!E13, "%", ""))</f>
        <v>4</v>
      </c>
      <c r="J5" s="494">
        <f>VALUE(SUBSTITUTE('IE Biffurcation'!P13, "%", ""))</f>
        <v>5</v>
      </c>
      <c r="K5" s="494">
        <f>VALUE(SUBSTITUTE('IE Biffurcation'!K13, "%", ""))</f>
        <v>7</v>
      </c>
      <c r="L5" s="494">
        <f>VALUE(SUBSTITUTE('IE Biffurcation'!F13, "%", ""))</f>
        <v>8</v>
      </c>
      <c r="M5" s="341">
        <f>VALUE(SUBSTITUTE('IE Biffurcation'!Q13, "%", ""))</f>
        <v>6</v>
      </c>
      <c r="N5" s="341">
        <f>VALUE(SUBSTITUTE('IE Biffurcation'!L13, "%", ""))</f>
        <v>6</v>
      </c>
      <c r="O5" s="341">
        <f>VALUE(SUBSTITUTE('IE Biffurcation'!G13, "%", ""))</f>
        <v>5</v>
      </c>
      <c r="P5" s="494">
        <f>VALUE(SUBSTITUTE('IE Biffurcation'!R13, "%", ""))</f>
        <v>3</v>
      </c>
      <c r="Q5" s="494">
        <f>VALUE(SUBSTITUTE('IE Biffurcation'!M13, "%", ""))</f>
        <v>5</v>
      </c>
      <c r="R5" s="494">
        <f>VALUE(SUBSTITUTE('IE Biffurcation'!H13, "%", ""))</f>
        <v>5</v>
      </c>
      <c r="S5" s="491"/>
      <c r="T5" s="491"/>
      <c r="U5" s="496"/>
      <c r="V5" s="496"/>
      <c r="W5" s="496"/>
      <c r="X5" s="496"/>
      <c r="Y5" s="496"/>
      <c r="Z5" s="491"/>
      <c r="AA5" s="491"/>
      <c r="AB5" s="491"/>
      <c r="AC5" s="491"/>
      <c r="AD5" s="491"/>
    </row>
    <row r="6">
      <c r="A6" s="36"/>
      <c r="B6" s="497" t="s">
        <v>507</v>
      </c>
      <c r="C6" s="343"/>
      <c r="D6" s="498">
        <f t="shared" ref="D6:E6" si="1">D5</f>
        <v>0</v>
      </c>
      <c r="E6" s="498">
        <f t="shared" si="1"/>
        <v>0</v>
      </c>
      <c r="F6" s="499">
        <f>$F$5*'Revenue Breakup'!C36</f>
        <v>1.729157477</v>
      </c>
      <c r="G6" s="500" t="str">
        <f>$G$5*('Revenue Breakup'!D36/'Revenue Breakup'!$D$40)</f>
        <v>#REF!</v>
      </c>
      <c r="H6" s="24">
        <f t="shared" ref="H6:H9" si="3">H5</f>
        <v>0</v>
      </c>
      <c r="I6" s="500" t="str">
        <f>$I$5*('Revenue Breakup'!D36/'Revenue Breakup'!$D$40)</f>
        <v>#REF!</v>
      </c>
      <c r="J6" s="501" t="str">
        <f>$J$5*('Revenue Breakup'!E36/'Revenue Breakup'!$E$40)</f>
        <v>#REF!</v>
      </c>
      <c r="K6" s="501" t="str">
        <f>$K$5*('Revenue Breakup'!E36/'Revenue Breakup'!$E$40)</f>
        <v>#REF!</v>
      </c>
      <c r="L6" s="501" t="str">
        <f>$L$5*('Revenue Breakup'!E36/'Revenue Breakup'!$E$40)</f>
        <v>#REF!</v>
      </c>
      <c r="M6" s="500" t="str">
        <f>$M$5*('Revenue Breakup'!F36/'Revenue Breakup'!$F$40)</f>
        <v>#REF!</v>
      </c>
      <c r="N6" s="500" t="str">
        <f>$N$5*('Revenue Breakup'!F36/'Revenue Breakup'!$F$40)</f>
        <v>#REF!</v>
      </c>
      <c r="O6" s="500" t="str">
        <f>$O$5*('Revenue Breakup'!F36/'Revenue Breakup'!$F$40)</f>
        <v>#REF!</v>
      </c>
      <c r="P6" s="501" t="str">
        <f>$P$5*('Revenue Breakup'!G36/'Revenue Breakup'!$G$40)</f>
        <v>#REF!</v>
      </c>
      <c r="Q6" s="501" t="str">
        <f>$Q$5*('Revenue Breakup'!G36/'Revenue Breakup'!$G$40)</f>
        <v>#REF!</v>
      </c>
      <c r="R6" s="501" t="str">
        <f>$R$5*('Revenue Breakup'!G36/'Revenue Breakup'!$G$40)</f>
        <v>#REF!</v>
      </c>
      <c r="S6" s="36"/>
      <c r="T6" s="38"/>
      <c r="U6" s="502"/>
      <c r="V6" s="502"/>
      <c r="W6" s="502"/>
      <c r="X6" s="502"/>
      <c r="Y6" s="502"/>
      <c r="Z6" s="36"/>
      <c r="AA6" s="36"/>
      <c r="AB6" s="36"/>
      <c r="AC6" s="36"/>
      <c r="AD6" s="36"/>
    </row>
    <row r="7">
      <c r="A7" s="36"/>
      <c r="B7" s="497" t="s">
        <v>508</v>
      </c>
      <c r="C7" s="343"/>
      <c r="D7" s="498">
        <f t="shared" ref="D7:E7" si="2">D6</f>
        <v>0</v>
      </c>
      <c r="E7" s="498">
        <f t="shared" si="2"/>
        <v>0</v>
      </c>
      <c r="F7" s="499">
        <f>$F$5*'Revenue Breakup'!C37</f>
        <v>1.766210851</v>
      </c>
      <c r="G7" s="500" t="str">
        <f>$G$5*('Revenue Breakup'!D37/'Revenue Breakup'!$D$40)</f>
        <v>#REF!</v>
      </c>
      <c r="H7" s="24">
        <f t="shared" si="3"/>
        <v>0</v>
      </c>
      <c r="I7" s="500" t="str">
        <f>$I$5*('Revenue Breakup'!D37/'Revenue Breakup'!$D$40)</f>
        <v>#REF!</v>
      </c>
      <c r="J7" s="501" t="str">
        <f>$J$5*('Revenue Breakup'!E37/'Revenue Breakup'!$E$40)</f>
        <v>#REF!</v>
      </c>
      <c r="K7" s="501" t="str">
        <f>$K$5*('Revenue Breakup'!E37/'Revenue Breakup'!$E$40)</f>
        <v>#REF!</v>
      </c>
      <c r="L7" s="501" t="str">
        <f>$L$5*('Revenue Breakup'!E37/'Revenue Breakup'!$E$40)</f>
        <v>#REF!</v>
      </c>
      <c r="M7" s="500" t="str">
        <f>$M$5*('Revenue Breakup'!F37/'Revenue Breakup'!$F$40)</f>
        <v>#REF!</v>
      </c>
      <c r="N7" s="500" t="str">
        <f>$N$5*('Revenue Breakup'!F37/'Revenue Breakup'!$F$40)</f>
        <v>#REF!</v>
      </c>
      <c r="O7" s="500" t="str">
        <f>$O$5*('Revenue Breakup'!F37/'Revenue Breakup'!$F$40)</f>
        <v>#REF!</v>
      </c>
      <c r="P7" s="501" t="str">
        <f>$P$5*('Revenue Breakup'!G37/'Revenue Breakup'!$G$40)</f>
        <v>#REF!</v>
      </c>
      <c r="Q7" s="501" t="str">
        <f>$Q$5*('Revenue Breakup'!G37/'Revenue Breakup'!$G$40)</f>
        <v>#REF!</v>
      </c>
      <c r="R7" s="501" t="str">
        <f>$R$5*('Revenue Breakup'!G37/'Revenue Breakup'!$G$40)</f>
        <v>#REF!</v>
      </c>
      <c r="S7" s="36"/>
      <c r="T7" s="38"/>
      <c r="U7" s="502"/>
      <c r="V7" s="502"/>
      <c r="W7" s="502"/>
      <c r="X7" s="502"/>
      <c r="Y7" s="502"/>
      <c r="Z7" s="36"/>
      <c r="AA7" s="36"/>
      <c r="AB7" s="36"/>
      <c r="AC7" s="36"/>
      <c r="AD7" s="36"/>
    </row>
    <row r="8">
      <c r="A8" s="36"/>
      <c r="B8" s="497" t="s">
        <v>509</v>
      </c>
      <c r="C8" s="343"/>
      <c r="D8" s="498">
        <f t="shared" ref="D8:E8" si="4">D7</f>
        <v>0</v>
      </c>
      <c r="E8" s="498">
        <f t="shared" si="4"/>
        <v>0</v>
      </c>
      <c r="F8" s="499">
        <f>$F$5*'Revenue Breakup'!C38</f>
        <v>1.868107631</v>
      </c>
      <c r="G8" s="500" t="str">
        <f>$G$5*('Revenue Breakup'!D38/'Revenue Breakup'!$D$40)</f>
        <v>#REF!</v>
      </c>
      <c r="H8" s="24">
        <f t="shared" si="3"/>
        <v>0</v>
      </c>
      <c r="I8" s="500" t="str">
        <f>$I$5*('Revenue Breakup'!D38/'Revenue Breakup'!$D$40)</f>
        <v>#REF!</v>
      </c>
      <c r="J8" s="501" t="str">
        <f>$J$5*('Revenue Breakup'!E38/'Revenue Breakup'!$E$40)</f>
        <v>#REF!</v>
      </c>
      <c r="K8" s="501" t="str">
        <f>$K$5*('Revenue Breakup'!E38/'Revenue Breakup'!$E$40)</f>
        <v>#REF!</v>
      </c>
      <c r="L8" s="501" t="str">
        <f>$L$5*('Revenue Breakup'!E38/'Revenue Breakup'!$E$40)</f>
        <v>#REF!</v>
      </c>
      <c r="M8" s="500" t="str">
        <f>$M$5*('Revenue Breakup'!F38/'Revenue Breakup'!$F$40)</f>
        <v>#REF!</v>
      </c>
      <c r="N8" s="500" t="str">
        <f>$N$5*('Revenue Breakup'!F38/'Revenue Breakup'!$F$40)</f>
        <v>#REF!</v>
      </c>
      <c r="O8" s="500" t="str">
        <f>$O$5*('Revenue Breakup'!F38/'Revenue Breakup'!$F$40)</f>
        <v>#REF!</v>
      </c>
      <c r="P8" s="501" t="str">
        <f>$P$5*('Revenue Breakup'!G38/'Revenue Breakup'!$G$40)</f>
        <v>#REF!</v>
      </c>
      <c r="Q8" s="501" t="str">
        <f>$Q$5*('Revenue Breakup'!G38/'Revenue Breakup'!$G$40)</f>
        <v>#REF!</v>
      </c>
      <c r="R8" s="501" t="str">
        <f>$R$5*('Revenue Breakup'!G38/'Revenue Breakup'!$G$40)</f>
        <v>#REF!</v>
      </c>
      <c r="S8" s="36"/>
      <c r="T8" s="38"/>
      <c r="U8" s="502"/>
      <c r="V8" s="502"/>
      <c r="W8" s="502"/>
      <c r="X8" s="502"/>
      <c r="Y8" s="502"/>
      <c r="Z8" s="36"/>
      <c r="AA8" s="36"/>
      <c r="AB8" s="36"/>
      <c r="AC8" s="36"/>
      <c r="AD8" s="36"/>
    </row>
    <row r="9">
      <c r="A9" s="36"/>
      <c r="B9" s="503" t="s">
        <v>510</v>
      </c>
      <c r="C9" s="20"/>
      <c r="D9" s="504">
        <f t="shared" ref="D9:E9" si="5">D8</f>
        <v>0</v>
      </c>
      <c r="E9" s="504">
        <f t="shared" si="5"/>
        <v>0</v>
      </c>
      <c r="F9" s="505">
        <f>$F$5*'Revenue Breakup'!C39</f>
        <v>1.636524041</v>
      </c>
      <c r="G9" s="506" t="str">
        <f>$G$5*('Revenue Breakup'!D39/'Revenue Breakup'!$D$40)</f>
        <v>#REF!</v>
      </c>
      <c r="H9" s="47">
        <f t="shared" si="3"/>
        <v>0</v>
      </c>
      <c r="I9" s="506" t="str">
        <f>$I$5*('Revenue Breakup'!D39/'Revenue Breakup'!$D$40)</f>
        <v>#REF!</v>
      </c>
      <c r="J9" s="507" t="str">
        <f>$J$5*('Revenue Breakup'!E39/'Revenue Breakup'!$E$40)</f>
        <v>#REF!</v>
      </c>
      <c r="K9" s="507" t="str">
        <f>$K$5*('Revenue Breakup'!E39/'Revenue Breakup'!$E$40)</f>
        <v>#REF!</v>
      </c>
      <c r="L9" s="507" t="str">
        <f>$L$5*('Revenue Breakup'!E39/'Revenue Breakup'!$E$40)</f>
        <v>#REF!</v>
      </c>
      <c r="M9" s="506" t="str">
        <f>$M$5*('Revenue Breakup'!F39/'Revenue Breakup'!$F$40)</f>
        <v>#REF!</v>
      </c>
      <c r="N9" s="506" t="str">
        <f>$N$5*('Revenue Breakup'!F39/'Revenue Breakup'!$F$40)</f>
        <v>#REF!</v>
      </c>
      <c r="O9" s="506" t="str">
        <f>$O$5*('Revenue Breakup'!F39/'Revenue Breakup'!$F$40)</f>
        <v>#REF!</v>
      </c>
      <c r="P9" s="507" t="str">
        <f>$P$5*('Revenue Breakup'!G39/'Revenue Breakup'!$G$40)</f>
        <v>#REF!</v>
      </c>
      <c r="Q9" s="507" t="str">
        <f>$Q$5*('Revenue Breakup'!G39/'Revenue Breakup'!$G$40)</f>
        <v>#REF!</v>
      </c>
      <c r="R9" s="507" t="str">
        <f>$R$5*('Revenue Breakup'!G39/'Revenue Breakup'!$G$40)</f>
        <v>#REF!</v>
      </c>
      <c r="S9" s="36"/>
      <c r="T9" s="38"/>
      <c r="U9" s="502"/>
      <c r="V9" s="502"/>
      <c r="W9" s="502"/>
      <c r="X9" s="502"/>
      <c r="Y9" s="502"/>
      <c r="Z9" s="36"/>
      <c r="AA9" s="36"/>
      <c r="AB9" s="36"/>
      <c r="AC9" s="36"/>
      <c r="AD9" s="36"/>
    </row>
    <row r="10">
      <c r="A10" s="491"/>
      <c r="B10" s="508" t="s">
        <v>511</v>
      </c>
      <c r="C10" s="509" t="s">
        <v>512</v>
      </c>
      <c r="D10" s="510">
        <f>VALUE(SUBSTITUTE('IE Biffurcation'!N20, "%", ""))</f>
        <v>0</v>
      </c>
      <c r="E10" s="510">
        <f>VALUE(SUBSTITUTE('IE Biffurcation'!I20, "%", ""))</f>
        <v>0</v>
      </c>
      <c r="F10" s="510">
        <f>VALUE(SUBSTITUTE('IE Biffurcation'!D20, "%", ""))</f>
        <v>2</v>
      </c>
      <c r="G10" s="511">
        <f>VALUE(SUBSTITUTE('IE Biffurcation'!O20, "%", ""))</f>
        <v>3</v>
      </c>
      <c r="H10" s="511">
        <f>VALUE(SUBSTITUTE('IE Biffurcation'!J20, "%", ""))</f>
        <v>0</v>
      </c>
      <c r="I10" s="511">
        <f>VALUE(SUBSTITUTE('IE Biffurcation'!E20, "%", ""))</f>
        <v>2</v>
      </c>
      <c r="J10" s="510">
        <f>VALUE(SUBSTITUTE('IE Biffurcation'!P20, "%", ""))</f>
        <v>5</v>
      </c>
      <c r="K10" s="510">
        <f>VALUE(SUBSTITUTE('IE Biffurcation'!K20, "%", ""))</f>
        <v>3</v>
      </c>
      <c r="L10" s="510">
        <f>VALUE(SUBSTITUTE('IE Biffurcation'!F20, "%", ""))</f>
        <v>2</v>
      </c>
      <c r="M10" s="511">
        <f>VALUE(SUBSTITUTE('IE Biffurcation'!Q20, "%", ""))</f>
        <v>5</v>
      </c>
      <c r="N10" s="511">
        <f>VALUE(SUBSTITUTE('IE Biffurcation'!L20, "%", ""))</f>
        <v>4</v>
      </c>
      <c r="O10" s="511">
        <f>VALUE(SUBSTITUTE('IE Biffurcation'!G20, "%", ""))</f>
        <v>4</v>
      </c>
      <c r="P10" s="510">
        <f>VALUE(SUBSTITUTE('IE Biffurcation'!R20, "%", ""))</f>
        <v>6</v>
      </c>
      <c r="Q10" s="510">
        <f>VALUE(SUBSTITUTE('IE Biffurcation'!M20, "%", ""))</f>
        <v>5</v>
      </c>
      <c r="R10" s="510">
        <f>VALUE(SUBSTITUTE('IE Biffurcation'!H20, "%", ""))</f>
        <v>4</v>
      </c>
      <c r="S10" s="491"/>
      <c r="T10" s="491"/>
      <c r="U10" s="491"/>
      <c r="V10" s="491"/>
      <c r="W10" s="491"/>
      <c r="X10" s="491"/>
      <c r="Y10" s="491"/>
      <c r="Z10" s="491"/>
      <c r="AA10" s="491"/>
      <c r="AB10" s="491"/>
      <c r="AC10" s="491"/>
      <c r="AD10" s="491"/>
    </row>
    <row r="11">
      <c r="A11" s="36"/>
      <c r="B11" s="497" t="s">
        <v>507</v>
      </c>
      <c r="C11" s="343"/>
      <c r="D11" s="512">
        <f t="shared" ref="D11:E11" si="6">D10</f>
        <v>0</v>
      </c>
      <c r="E11" s="512">
        <f t="shared" si="6"/>
        <v>0</v>
      </c>
      <c r="F11" s="513">
        <f>$F$10*'Revenue Breakup'!C36</f>
        <v>0.4940449934</v>
      </c>
      <c r="G11" s="500" t="str">
        <f>$G$10*('Revenue Breakup'!D36/'Revenue Breakup'!$D$40)</f>
        <v>#REF!</v>
      </c>
      <c r="H11" s="24">
        <f t="shared" ref="H11:H14" si="8">H10</f>
        <v>0</v>
      </c>
      <c r="I11" s="500" t="str">
        <f>$I$10*('Revenue Breakup'!D36/'Revenue Breakup'!$D$40)</f>
        <v>#REF!</v>
      </c>
      <c r="J11" s="501" t="str">
        <f>$J$10*('Revenue Breakup'!E36/'Revenue Breakup'!$E$40)</f>
        <v>#REF!</v>
      </c>
      <c r="K11" s="501" t="str">
        <f>$K$10*('Revenue Breakup'!E36/'Revenue Breakup'!$E$40)</f>
        <v>#REF!</v>
      </c>
      <c r="L11" s="501" t="str">
        <f>$L$10*('Revenue Breakup'!E36/'Revenue Breakup'!$E$40)</f>
        <v>#REF!</v>
      </c>
      <c r="M11" s="500" t="str">
        <f>$M$10*('Revenue Breakup'!F36/'Revenue Breakup'!$F$40)</f>
        <v>#REF!</v>
      </c>
      <c r="N11" s="500" t="str">
        <f>$N$10*('Revenue Breakup'!F36/'Revenue Breakup'!$F$40)</f>
        <v>#REF!</v>
      </c>
      <c r="O11" s="500" t="str">
        <f>$O$10*('Revenue Breakup'!F36/'Revenue Breakup'!$F$40)</f>
        <v>#REF!</v>
      </c>
      <c r="P11" s="501" t="str">
        <f>$P$10*('Revenue Breakup'!G36/'Revenue Breakup'!$G$40)</f>
        <v>#REF!</v>
      </c>
      <c r="Q11" s="501" t="str">
        <f>$Q$10*('Revenue Breakup'!G36/'Revenue Breakup'!$G$40)</f>
        <v>#REF!</v>
      </c>
      <c r="R11" s="501" t="str">
        <f>$R$10*('Revenue Breakup'!G36/'Revenue Breakup'!$G$40)</f>
        <v>#REF!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>
      <c r="A12" s="36"/>
      <c r="B12" s="497" t="s">
        <v>508</v>
      </c>
      <c r="C12" s="343"/>
      <c r="D12" s="512">
        <f t="shared" ref="D12:E12" si="7">D11</f>
        <v>0</v>
      </c>
      <c r="E12" s="512">
        <f t="shared" si="7"/>
        <v>0</v>
      </c>
      <c r="F12" s="513">
        <f>$F$10*'Revenue Breakup'!C37</f>
        <v>0.5046316718</v>
      </c>
      <c r="G12" s="500" t="str">
        <f>$G$10*('Revenue Breakup'!D37/'Revenue Breakup'!$D$40)</f>
        <v>#REF!</v>
      </c>
      <c r="H12" s="24">
        <f t="shared" si="8"/>
        <v>0</v>
      </c>
      <c r="I12" s="500" t="str">
        <f>$I$10*('Revenue Breakup'!D37/'Revenue Breakup'!$D$40)</f>
        <v>#REF!</v>
      </c>
      <c r="J12" s="501" t="str">
        <f>$J$10*('Revenue Breakup'!E37/'Revenue Breakup'!$E$40)</f>
        <v>#REF!</v>
      </c>
      <c r="K12" s="501" t="str">
        <f>$K$10*('Revenue Breakup'!E37/'Revenue Breakup'!$E$40)</f>
        <v>#REF!</v>
      </c>
      <c r="L12" s="501" t="str">
        <f>$L$10*('Revenue Breakup'!E37/'Revenue Breakup'!$E$40)</f>
        <v>#REF!</v>
      </c>
      <c r="M12" s="500" t="str">
        <f>$M$10*('Revenue Breakup'!F37/'Revenue Breakup'!$F$40)</f>
        <v>#REF!</v>
      </c>
      <c r="N12" s="500" t="str">
        <f>$N$10*('Revenue Breakup'!F37/'Revenue Breakup'!$F$40)</f>
        <v>#REF!</v>
      </c>
      <c r="O12" s="500" t="str">
        <f>$O$10*('Revenue Breakup'!F37/'Revenue Breakup'!$F$40)</f>
        <v>#REF!</v>
      </c>
      <c r="P12" s="501" t="str">
        <f>$P$10*('Revenue Breakup'!G37/'Revenue Breakup'!$G$40)</f>
        <v>#REF!</v>
      </c>
      <c r="Q12" s="501" t="str">
        <f>$Q$10*('Revenue Breakup'!G37/'Revenue Breakup'!$G$40)</f>
        <v>#REF!</v>
      </c>
      <c r="R12" s="501" t="str">
        <f>$R$10*('Revenue Breakup'!G37/'Revenue Breakup'!$G$40)</f>
        <v>#REF!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>
      <c r="A13" s="36"/>
      <c r="B13" s="497" t="s">
        <v>509</v>
      </c>
      <c r="C13" s="343"/>
      <c r="D13" s="512">
        <f t="shared" ref="D13:E13" si="9">D12</f>
        <v>0</v>
      </c>
      <c r="E13" s="512">
        <f t="shared" si="9"/>
        <v>0</v>
      </c>
      <c r="F13" s="513">
        <f>$F$10*'Revenue Breakup'!C38</f>
        <v>0.5337450375</v>
      </c>
      <c r="G13" s="500" t="str">
        <f>$G$10*('Revenue Breakup'!D38/'Revenue Breakup'!$D$40)</f>
        <v>#REF!</v>
      </c>
      <c r="H13" s="24">
        <f t="shared" si="8"/>
        <v>0</v>
      </c>
      <c r="I13" s="500" t="str">
        <f>$I$10*('Revenue Breakup'!D38/'Revenue Breakup'!$D$40)</f>
        <v>#REF!</v>
      </c>
      <c r="J13" s="501" t="str">
        <f>$J$10*('Revenue Breakup'!E38/'Revenue Breakup'!$E$40)</f>
        <v>#REF!</v>
      </c>
      <c r="K13" s="501" t="str">
        <f>$K$10*('Revenue Breakup'!E38/'Revenue Breakup'!$E$40)</f>
        <v>#REF!</v>
      </c>
      <c r="L13" s="501" t="str">
        <f>$L$10*('Revenue Breakup'!E38/'Revenue Breakup'!$E$40)</f>
        <v>#REF!</v>
      </c>
      <c r="M13" s="500" t="str">
        <f>$M$10*('Revenue Breakup'!F38/'Revenue Breakup'!$F$40)</f>
        <v>#REF!</v>
      </c>
      <c r="N13" s="500" t="str">
        <f>$N$10*('Revenue Breakup'!F38/'Revenue Breakup'!$F$40)</f>
        <v>#REF!</v>
      </c>
      <c r="O13" s="500" t="str">
        <f>$O$10*('Revenue Breakup'!F38/'Revenue Breakup'!$F$40)</f>
        <v>#REF!</v>
      </c>
      <c r="P13" s="501" t="str">
        <f>$P$10*('Revenue Breakup'!G38/'Revenue Breakup'!$G$40)</f>
        <v>#REF!</v>
      </c>
      <c r="Q13" s="501" t="str">
        <f>$Q$10*('Revenue Breakup'!G38/'Revenue Breakup'!$G$40)</f>
        <v>#REF!</v>
      </c>
      <c r="R13" s="501" t="str">
        <f>$R$10*('Revenue Breakup'!G38/'Revenue Breakup'!$G$40)</f>
        <v>#REF!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>
      <c r="A14" s="36"/>
      <c r="B14" s="497" t="s">
        <v>510</v>
      </c>
      <c r="C14" s="343"/>
      <c r="D14" s="514">
        <f t="shared" ref="D14:E14" si="10">D13</f>
        <v>0</v>
      </c>
      <c r="E14" s="514">
        <f t="shared" si="10"/>
        <v>0</v>
      </c>
      <c r="F14" s="513">
        <f>$F$10*'Revenue Breakup'!C39</f>
        <v>0.4675782973</v>
      </c>
      <c r="G14" s="500" t="str">
        <f>$G$10*('Revenue Breakup'!D39/'Revenue Breakup'!$D$40)</f>
        <v>#REF!</v>
      </c>
      <c r="H14" s="47">
        <f t="shared" si="8"/>
        <v>0</v>
      </c>
      <c r="I14" s="500" t="str">
        <f>$I$10*('Revenue Breakup'!D39/'Revenue Breakup'!$D$40)</f>
        <v>#REF!</v>
      </c>
      <c r="J14" s="501" t="str">
        <f>$J$10*('Revenue Breakup'!E39/'Revenue Breakup'!$E$40)</f>
        <v>#REF!</v>
      </c>
      <c r="K14" s="501" t="str">
        <f>$K$10*('Revenue Breakup'!E39/'Revenue Breakup'!$E$40)</f>
        <v>#REF!</v>
      </c>
      <c r="L14" s="501" t="str">
        <f>$L$10*('Revenue Breakup'!E39/'Revenue Breakup'!$E$40)</f>
        <v>#REF!</v>
      </c>
      <c r="M14" s="506" t="str">
        <f>$M$10*('Revenue Breakup'!F39/'Revenue Breakup'!$F$40)</f>
        <v>#REF!</v>
      </c>
      <c r="N14" s="506" t="str">
        <f>$N$10*('Revenue Breakup'!F39/'Revenue Breakup'!$F$40)</f>
        <v>#REF!</v>
      </c>
      <c r="O14" s="506" t="str">
        <f>$O$10*('Revenue Breakup'!F39/'Revenue Breakup'!$F$40)</f>
        <v>#REF!</v>
      </c>
      <c r="P14" s="507" t="str">
        <f>$P$10*('Revenue Breakup'!G39/'Revenue Breakup'!$G$40)</f>
        <v>#REF!</v>
      </c>
      <c r="Q14" s="507" t="str">
        <f>$Q$10*('Revenue Breakup'!G39/'Revenue Breakup'!$G$40)</f>
        <v>#REF!</v>
      </c>
      <c r="R14" s="507" t="str">
        <f>$R$10*('Revenue Breakup'!G39/'Revenue Breakup'!$G$40)</f>
        <v>#REF!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>
      <c r="A15" s="491"/>
      <c r="B15" s="515" t="s">
        <v>513</v>
      </c>
      <c r="C15" s="516" t="s">
        <v>514</v>
      </c>
      <c r="D15" s="494">
        <f t="shared" ref="D15:R15" si="11">sum(D17:D20)</f>
        <v>0</v>
      </c>
      <c r="E15" s="494">
        <f t="shared" si="11"/>
        <v>0</v>
      </c>
      <c r="F15" s="517">
        <f t="shared" si="11"/>
        <v>3.159</v>
      </c>
      <c r="G15" s="518">
        <f t="shared" si="11"/>
        <v>1.070866286</v>
      </c>
      <c r="H15" s="341">
        <f t="shared" si="11"/>
        <v>0</v>
      </c>
      <c r="I15" s="518">
        <f t="shared" si="11"/>
        <v>22.48374857</v>
      </c>
      <c r="J15" s="517">
        <f t="shared" si="11"/>
        <v>3.212598857</v>
      </c>
      <c r="K15" s="517">
        <f t="shared" si="11"/>
        <v>4.332342857</v>
      </c>
      <c r="L15" s="517">
        <f t="shared" si="11"/>
        <v>67.45124571</v>
      </c>
      <c r="M15" s="518">
        <f t="shared" si="11"/>
        <v>5.949257143</v>
      </c>
      <c r="N15" s="518">
        <f t="shared" si="11"/>
        <v>8.022857143</v>
      </c>
      <c r="O15" s="518">
        <f t="shared" si="11"/>
        <v>124.9097143</v>
      </c>
      <c r="P15" s="517">
        <f t="shared" si="11"/>
        <v>9.280841143</v>
      </c>
      <c r="Q15" s="517">
        <f t="shared" si="11"/>
        <v>12.51565714</v>
      </c>
      <c r="R15" s="517">
        <f t="shared" si="11"/>
        <v>194.8591543</v>
      </c>
      <c r="S15" s="491"/>
      <c r="T15" s="491"/>
      <c r="U15" s="491"/>
      <c r="V15" s="491"/>
      <c r="W15" s="491"/>
      <c r="X15" s="491"/>
      <c r="Y15" s="491"/>
      <c r="Z15" s="491"/>
      <c r="AA15" s="491"/>
      <c r="AB15" s="491"/>
      <c r="AC15" s="491"/>
      <c r="AD15" s="491"/>
    </row>
    <row r="16">
      <c r="A16" s="36"/>
      <c r="B16" s="497" t="s">
        <v>515</v>
      </c>
      <c r="C16" s="343"/>
      <c r="D16" s="512">
        <v>9.0</v>
      </c>
      <c r="E16" s="512">
        <f t="shared" ref="E16:F16" si="12">D16</f>
        <v>9</v>
      </c>
      <c r="F16" s="512">
        <f t="shared" si="12"/>
        <v>9</v>
      </c>
      <c r="G16" s="24">
        <v>9.0</v>
      </c>
      <c r="H16" s="24">
        <f t="shared" ref="H16:I16" si="13">G16</f>
        <v>9</v>
      </c>
      <c r="I16" s="24">
        <f t="shared" si="13"/>
        <v>9</v>
      </c>
      <c r="J16" s="512">
        <v>9.0</v>
      </c>
      <c r="K16" s="512">
        <v>9.0</v>
      </c>
      <c r="L16" s="512">
        <v>9.0</v>
      </c>
      <c r="M16" s="24">
        <v>8.0</v>
      </c>
      <c r="N16" s="24">
        <v>8.0</v>
      </c>
      <c r="O16" s="24">
        <v>8.0</v>
      </c>
      <c r="P16" s="512">
        <v>8.0</v>
      </c>
      <c r="Q16" s="512">
        <v>8.0</v>
      </c>
      <c r="R16" s="512">
        <v>8.0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>
      <c r="A17" s="36"/>
      <c r="B17" s="497" t="s">
        <v>507</v>
      </c>
      <c r="C17" s="343"/>
      <c r="D17" s="512">
        <f>D16*'In-house (2-5yrs)'!C11</f>
        <v>0</v>
      </c>
      <c r="E17" s="512">
        <f>E16*'In-house (2-5yrs)'!D11</f>
        <v>0</v>
      </c>
      <c r="F17" s="513">
        <f>($F$16*'Contract (1 yr)'!C25)/10^7</f>
        <v>0.702</v>
      </c>
      <c r="G17" s="327">
        <f>($G$16*'In-house (2-5yrs)'!C12)/10^7</f>
        <v>0.248832</v>
      </c>
      <c r="H17" s="24">
        <f>($H$16*'In-house (2-5yrs)'!D12)/10^7</f>
        <v>0</v>
      </c>
      <c r="I17" s="327">
        <f>($I$16*'In-house (2-5yrs)'!E12)/10^7</f>
        <v>4.985526857</v>
      </c>
      <c r="J17" s="513">
        <f>($J$16*'In-house (2-5yrs)'!C13)/10^7</f>
        <v>0.746496</v>
      </c>
      <c r="K17" s="513">
        <f>($K$16*'In-house (2-5yrs)'!D13)/10^7</f>
        <v>0.9731108571</v>
      </c>
      <c r="L17" s="513">
        <f>($L$16*'In-house (2-5yrs)'!E13)/10^7</f>
        <v>14.95658057</v>
      </c>
      <c r="M17" s="327">
        <f>($M$16*'In-house (2-5yrs)'!C14)/10^7</f>
        <v>1.3824</v>
      </c>
      <c r="N17" s="327">
        <f>($N$16*'In-house (2-5yrs)'!D14)/10^7</f>
        <v>1.802057143</v>
      </c>
      <c r="O17" s="327">
        <f>($O$16*'In-house (2-5yrs)'!E14)/10^7</f>
        <v>27.69737143</v>
      </c>
      <c r="P17" s="513">
        <f>($P$16*'In-house (2-5yrs)'!C15)/10^7</f>
        <v>2.156544</v>
      </c>
      <c r="Q17" s="513">
        <f>($Q$16*'In-house (2-5yrs)'!D15)/10^7</f>
        <v>2.811209143</v>
      </c>
      <c r="R17" s="513">
        <f>($R$16*'In-house (2-5yrs)'!E15)/10^7</f>
        <v>43.20789943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>
      <c r="A18" s="36"/>
      <c r="B18" s="497" t="s">
        <v>508</v>
      </c>
      <c r="C18" s="343"/>
      <c r="D18" s="512">
        <f>'In-house (2-5yrs)'!F11*D16</f>
        <v>0</v>
      </c>
      <c r="E18" s="512">
        <f>E16*'In-house (2-5yrs)'!D11</f>
        <v>0</v>
      </c>
      <c r="F18" s="513">
        <f>($F$16*'Contract (1 yr)'!C26)/10^7</f>
        <v>0.702</v>
      </c>
      <c r="G18" s="327">
        <f>($G$16*'In-house (2-5yrs)'!F12)/10^7</f>
        <v>0.2888228571</v>
      </c>
      <c r="H18" s="24">
        <f>($H$16*'In-house (2-5yrs)'!G12)/10^7</f>
        <v>0</v>
      </c>
      <c r="I18" s="327">
        <f>($I$16*'In-house (2-5yrs)'!H12)/10^7</f>
        <v>4.896658286</v>
      </c>
      <c r="J18" s="513">
        <f>($J$16*'In-house (2-5yrs)'!F13)/10^7</f>
        <v>0.8664685714</v>
      </c>
      <c r="K18" s="513">
        <f>($K$16*'In-house (2-5yrs)'!G13)/10^7</f>
        <v>1.106413714</v>
      </c>
      <c r="L18" s="513">
        <f>($L$16*'In-house (2-5yrs)'!H13)/10^7</f>
        <v>14.68997486</v>
      </c>
      <c r="M18" s="327">
        <f>($M$16*'In-house (2-5yrs)'!F14)/10^7</f>
        <v>1.604571429</v>
      </c>
      <c r="N18" s="327">
        <f>($N$16*'In-house (2-5yrs)'!G14)/10^7</f>
        <v>2.048914286</v>
      </c>
      <c r="O18" s="327">
        <f>($O$16*'In-house (2-5yrs)'!H14)/10^7</f>
        <v>27.20365714</v>
      </c>
      <c r="P18" s="513">
        <f>($P$16*'In-house (2-5yrs)'!F15)/10^7</f>
        <v>2.503131429</v>
      </c>
      <c r="Q18" s="513">
        <f>($Q$16*'In-house (2-5yrs)'!G15)/10^7</f>
        <v>3.196306286</v>
      </c>
      <c r="R18" s="513">
        <f>($R$16*'In-house (2-5yrs)'!H15)/10^7</f>
        <v>42.43770514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>
      <c r="A19" s="36"/>
      <c r="B19" s="497" t="s">
        <v>509</v>
      </c>
      <c r="C19" s="343"/>
      <c r="D19" s="512">
        <f>'In-house (2-5yrs)'!I11*D16</f>
        <v>0</v>
      </c>
      <c r="E19" s="512">
        <f>'In-house (2-5yrs)'!J11*E16</f>
        <v>0</v>
      </c>
      <c r="F19" s="513">
        <f>($F$16*'Contract (1 yr)'!C23)/10^7</f>
        <v>0.8775</v>
      </c>
      <c r="G19" s="327">
        <f>($G$16*'In-house (2-5yrs)'!I12)/10^7</f>
        <v>0.2221714286</v>
      </c>
      <c r="H19" s="24">
        <f>($H$16*'In-house (2-5yrs)'!J12)/10^7</f>
        <v>0</v>
      </c>
      <c r="I19" s="327">
        <f>($I$16*'In-house (2-5yrs)'!K12)/10^7</f>
        <v>6.37632</v>
      </c>
      <c r="J19" s="513">
        <f>($J$16*'In-house (2-5yrs)'!I13)/10^7</f>
        <v>0.6665142857</v>
      </c>
      <c r="K19" s="513">
        <f>($K$16*'In-house (2-5yrs)'!J13)/10^7</f>
        <v>1.039762286</v>
      </c>
      <c r="L19" s="513">
        <f>($L$16*'In-house (2-5yrs)'!K13)/10^7</f>
        <v>19.12896</v>
      </c>
      <c r="M19" s="327">
        <f>($M$16*'In-house (2-5yrs)'!I14)/10^7</f>
        <v>1.234285714</v>
      </c>
      <c r="N19" s="327">
        <f>($N$16*'In-house (2-5yrs)'!J14)/10^7</f>
        <v>1.925485714</v>
      </c>
      <c r="O19" s="327">
        <f>($O$16*'In-house (2-5yrs)'!K14)/10^7</f>
        <v>35.424</v>
      </c>
      <c r="P19" s="513">
        <f>($P$16*'In-house (2-5yrs)'!I15)/10^7</f>
        <v>1.925485714</v>
      </c>
      <c r="Q19" s="513">
        <f>($Q$16*'In-house (2-5yrs)'!J15)/10^7</f>
        <v>3.003757714</v>
      </c>
      <c r="R19" s="513">
        <f>($R$16*'In-house (2-5yrs)'!K15)/10^7</f>
        <v>55.26144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>
      <c r="A20" s="36"/>
      <c r="B20" s="503" t="s">
        <v>510</v>
      </c>
      <c r="C20" s="20"/>
      <c r="D20" s="514">
        <f>D16*'In-house (2-5yrs)'!L11</f>
        <v>0</v>
      </c>
      <c r="E20" s="514">
        <f>E16*'In-house (2-5yrs)'!M11</f>
        <v>0</v>
      </c>
      <c r="F20" s="519">
        <f>($F$16*'Contract (1 yr)'!C24)/10^7</f>
        <v>0.8775</v>
      </c>
      <c r="G20" s="331">
        <f>($G$16*'In-house (2-5yrs)'!L12)/10^7</f>
        <v>0.31104</v>
      </c>
      <c r="H20" s="47">
        <f>($H$16*'In-house (2-5yrs)'!M12)/10^7</f>
        <v>0</v>
      </c>
      <c r="I20" s="331">
        <f>($I$16*'In-house (2-5yrs)'!N12)/10^7</f>
        <v>6.225243429</v>
      </c>
      <c r="J20" s="519">
        <f>($J$16*'In-house (2-5yrs)'!L13)/10^7</f>
        <v>0.93312</v>
      </c>
      <c r="K20" s="519">
        <f>($K$16*'In-house (2-5yrs)'!M13)/10^7</f>
        <v>1.213056</v>
      </c>
      <c r="L20" s="519">
        <f>($L$16*'In-house (2-5yrs)'!N13)/10^7</f>
        <v>18.67573029</v>
      </c>
      <c r="M20" s="331">
        <f>($M$16*'In-house (2-5yrs)'!L14)/10^7</f>
        <v>1.728</v>
      </c>
      <c r="N20" s="331">
        <f>($N$16*'In-house (2-5yrs)'!M14)/10^7</f>
        <v>2.2464</v>
      </c>
      <c r="O20" s="331">
        <f>($O$16*'In-house (2-5yrs)'!N14)/10^7</f>
        <v>34.58468571</v>
      </c>
      <c r="P20" s="519">
        <f>($P$16*'In-house (2-5yrs)'!L15)/10^7</f>
        <v>2.69568</v>
      </c>
      <c r="Q20" s="519">
        <f>($Q$16*'In-house (2-5yrs)'!M15)/10^7</f>
        <v>3.504384</v>
      </c>
      <c r="R20" s="519">
        <f>($R$16*'In-house (2-5yrs)'!N15)/10^7</f>
        <v>53.95210971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>
      <c r="A21" s="491"/>
      <c r="B21" s="515" t="s">
        <v>516</v>
      </c>
      <c r="C21" s="520" t="s">
        <v>517</v>
      </c>
      <c r="D21" s="494" t="str">
        <f>'IE Biffurcation'!N27</f>
        <v>-</v>
      </c>
      <c r="E21" s="494" t="str">
        <f>'IE Biffurcation'!I27</f>
        <v>-</v>
      </c>
      <c r="F21" s="494">
        <f>VALUE(SUBSTITUTE('IE Biffurcation'!D27, "%", ""))</f>
        <v>4</v>
      </c>
      <c r="G21" s="341">
        <f>VALUE(SUBSTITUTE('IE Biffurcation'!E27, "%", ""))</f>
        <v>4</v>
      </c>
      <c r="H21" s="341" t="str">
        <f>'IE Biffurcation'!J27</f>
        <v>-</v>
      </c>
      <c r="I21" s="341">
        <f>VALUE(SUBSTITUTE('IE Biffurcation'!O27, "%", ""))</f>
        <v>4</v>
      </c>
      <c r="J21" s="494">
        <f>VALUE(SUBSTITUTE('IE Biffurcation'!F27, "%", ""))</f>
        <v>4</v>
      </c>
      <c r="K21" s="494">
        <f>VALUE(SUBSTITUTE('IE Biffurcation'!K27, "%", ""))</f>
        <v>3</v>
      </c>
      <c r="L21" s="494">
        <f>VALUE(SUBSTITUTE('IE Biffurcation'!P27, "%", ""))</f>
        <v>2</v>
      </c>
      <c r="M21" s="341">
        <f>VALUE(SUBSTITUTE('IE Biffurcation'!G27, "%", ""))</f>
        <v>3</v>
      </c>
      <c r="N21" s="341">
        <f>VALUE(SUBSTITUTE('IE Biffurcation'!L27, "%", ""))</f>
        <v>3</v>
      </c>
      <c r="O21" s="341">
        <f>VALUE(SUBSTITUTE('IE Biffurcation'!Q27, "%", ""))</f>
        <v>3</v>
      </c>
      <c r="P21" s="494">
        <f>VALUE(SUBSTITUTE('IE Biffurcation'!H27, "%", ""))</f>
        <v>3</v>
      </c>
      <c r="Q21" s="494">
        <f>VALUE(SUBSTITUTE('IE Biffurcation'!M27, "%", ""))</f>
        <v>3</v>
      </c>
      <c r="R21" s="494">
        <f>VALUE(SUBSTITUTE('IE Biffurcation'!R27, "%", ""))</f>
        <v>1</v>
      </c>
      <c r="S21" s="491"/>
      <c r="T21" s="491"/>
      <c r="U21" s="491"/>
      <c r="V21" s="491"/>
      <c r="W21" s="491"/>
      <c r="X21" s="491"/>
      <c r="Y21" s="491"/>
      <c r="Z21" s="491"/>
      <c r="AA21" s="491"/>
      <c r="AB21" s="491"/>
      <c r="AC21" s="491"/>
      <c r="AD21" s="491"/>
    </row>
    <row r="22">
      <c r="A22" s="36"/>
      <c r="B22" s="497" t="s">
        <v>507</v>
      </c>
      <c r="C22" s="343"/>
      <c r="D22" s="499" t="str">
        <f t="shared" ref="D22:E22" si="14">D21</f>
        <v>-</v>
      </c>
      <c r="E22" s="499" t="str">
        <f t="shared" si="14"/>
        <v>-</v>
      </c>
      <c r="F22" s="513">
        <f>$F$21*'Revenue Breakup'!C36</f>
        <v>0.9880899868</v>
      </c>
      <c r="G22" s="500" t="str">
        <f>$G$21*('Revenue Breakup'!D36/'Revenue Breakup'!$D$40)</f>
        <v>#REF!</v>
      </c>
      <c r="H22" s="24" t="str">
        <f t="shared" ref="H22:H25" si="16">H21</f>
        <v>-</v>
      </c>
      <c r="I22" s="500" t="str">
        <f>$I$21*('Revenue Breakup'!D36/'Revenue Breakup'!$D$40)</f>
        <v>#REF!</v>
      </c>
      <c r="J22" s="501" t="str">
        <f>$J$21*('Revenue Breakup'!E36/'Revenue Breakup'!$E$40)</f>
        <v>#REF!</v>
      </c>
      <c r="K22" s="501" t="str">
        <f>$K$21*('Revenue Breakup'!E36/'Revenue Breakup'!$E$40)</f>
        <v>#REF!</v>
      </c>
      <c r="L22" s="501" t="str">
        <f>$L$21*('Revenue Breakup'!E36/'Revenue Breakup'!$E$40)</f>
        <v>#REF!</v>
      </c>
      <c r="M22" s="500" t="str">
        <f>$M$21*('Revenue Breakup'!F36/'Revenue Breakup'!$F$40)</f>
        <v>#REF!</v>
      </c>
      <c r="N22" s="500" t="str">
        <f>$N$21*('Revenue Breakup'!F36/'Revenue Breakup'!$F$40)</f>
        <v>#REF!</v>
      </c>
      <c r="O22" s="500" t="str">
        <f>$O$21*('Revenue Breakup'!F36/'Revenue Breakup'!$F$40)</f>
        <v>#REF!</v>
      </c>
      <c r="P22" s="501" t="str">
        <f>$P$21*('Revenue Breakup'!G36/'Revenue Breakup'!$G$40)</f>
        <v>#REF!</v>
      </c>
      <c r="Q22" s="501" t="str">
        <f>$Q$21*('Revenue Breakup'!G36/'Revenue Breakup'!$G$40)</f>
        <v>#REF!</v>
      </c>
      <c r="R22" s="501" t="str">
        <f>$R$21*('Revenue Breakup'!G36/'Revenue Breakup'!$G$40)</f>
        <v>#REF!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>
      <c r="A23" s="36"/>
      <c r="B23" s="497" t="s">
        <v>508</v>
      </c>
      <c r="C23" s="343"/>
      <c r="D23" s="499" t="str">
        <f t="shared" ref="D23:E23" si="15">D22</f>
        <v>-</v>
      </c>
      <c r="E23" s="499" t="str">
        <f t="shared" si="15"/>
        <v>-</v>
      </c>
      <c r="F23" s="513">
        <f>$F$21*'Revenue Breakup'!C37</f>
        <v>1.009263344</v>
      </c>
      <c r="G23" s="500" t="str">
        <f>$G$21*('Revenue Breakup'!D37/'Revenue Breakup'!$D$40)</f>
        <v>#REF!</v>
      </c>
      <c r="H23" s="24" t="str">
        <f t="shared" si="16"/>
        <v>-</v>
      </c>
      <c r="I23" s="500" t="str">
        <f>$I$21*('Revenue Breakup'!D37/'Revenue Breakup'!$D$40)</f>
        <v>#REF!</v>
      </c>
      <c r="J23" s="501" t="str">
        <f>$J$21*('Revenue Breakup'!E37/'Revenue Breakup'!$E$40)</f>
        <v>#REF!</v>
      </c>
      <c r="K23" s="501" t="str">
        <f>$K$21*('Revenue Breakup'!E37/'Revenue Breakup'!$E$40)</f>
        <v>#REF!</v>
      </c>
      <c r="L23" s="501" t="str">
        <f>$L$21*('Revenue Breakup'!E37/'Revenue Breakup'!$E$40)</f>
        <v>#REF!</v>
      </c>
      <c r="M23" s="500" t="str">
        <f>$M$21*('Revenue Breakup'!F37/'Revenue Breakup'!$F$40)</f>
        <v>#REF!</v>
      </c>
      <c r="N23" s="500" t="str">
        <f>$N$21*('Revenue Breakup'!F37/'Revenue Breakup'!$F$40)</f>
        <v>#REF!</v>
      </c>
      <c r="O23" s="500" t="str">
        <f>$O$21*('Revenue Breakup'!F37/'Revenue Breakup'!$F$40)</f>
        <v>#REF!</v>
      </c>
      <c r="P23" s="501" t="str">
        <f>$P$21*('Revenue Breakup'!G37/'Revenue Breakup'!$G$40)</f>
        <v>#REF!</v>
      </c>
      <c r="Q23" s="501" t="str">
        <f>$Q$21*('Revenue Breakup'!G37/'Revenue Breakup'!$G$40)</f>
        <v>#REF!</v>
      </c>
      <c r="R23" s="501" t="str">
        <f>$R$21*('Revenue Breakup'!G37/'Revenue Breakup'!$G$40)</f>
        <v>#REF!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>
      <c r="A24" s="36"/>
      <c r="B24" s="497" t="s">
        <v>509</v>
      </c>
      <c r="C24" s="343"/>
      <c r="D24" s="499" t="str">
        <f t="shared" ref="D24:E24" si="17">D23</f>
        <v>-</v>
      </c>
      <c r="E24" s="499" t="str">
        <f t="shared" si="17"/>
        <v>-</v>
      </c>
      <c r="F24" s="513">
        <f>$F$21*'Revenue Breakup'!C38</f>
        <v>1.067490075</v>
      </c>
      <c r="G24" s="500" t="str">
        <f>$G$21*('Revenue Breakup'!D38/'Revenue Breakup'!$D$40)</f>
        <v>#REF!</v>
      </c>
      <c r="H24" s="24" t="str">
        <f t="shared" si="16"/>
        <v>-</v>
      </c>
      <c r="I24" s="500" t="str">
        <f>$I$21*('Revenue Breakup'!D38/'Revenue Breakup'!$D$40)</f>
        <v>#REF!</v>
      </c>
      <c r="J24" s="501" t="str">
        <f>$J$21*('Revenue Breakup'!E38/'Revenue Breakup'!$E$40)</f>
        <v>#REF!</v>
      </c>
      <c r="K24" s="501" t="str">
        <f>$K$21*('Revenue Breakup'!E38/'Revenue Breakup'!$E$40)</f>
        <v>#REF!</v>
      </c>
      <c r="L24" s="501" t="str">
        <f>$L$21*('Revenue Breakup'!E38/'Revenue Breakup'!$E$40)</f>
        <v>#REF!</v>
      </c>
      <c r="M24" s="500" t="str">
        <f>$M$21*('Revenue Breakup'!F38/'Revenue Breakup'!$F$40)</f>
        <v>#REF!</v>
      </c>
      <c r="N24" s="500" t="str">
        <f>$N$21*('Revenue Breakup'!F38/'Revenue Breakup'!$F$40)</f>
        <v>#REF!</v>
      </c>
      <c r="O24" s="500" t="str">
        <f>$O$21*('Revenue Breakup'!F38/'Revenue Breakup'!$F$40)</f>
        <v>#REF!</v>
      </c>
      <c r="P24" s="501" t="str">
        <f>$P$21*('Revenue Breakup'!G38/'Revenue Breakup'!$G$40)</f>
        <v>#REF!</v>
      </c>
      <c r="Q24" s="501" t="str">
        <f>$Q$21*('Revenue Breakup'!G38/'Revenue Breakup'!$G$40)</f>
        <v>#REF!</v>
      </c>
      <c r="R24" s="501" t="str">
        <f>$R$21*('Revenue Breakup'!G38/'Revenue Breakup'!$G$40)</f>
        <v>#REF!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>
      <c r="A25" s="36"/>
      <c r="B25" s="503" t="s">
        <v>510</v>
      </c>
      <c r="C25" s="20"/>
      <c r="D25" s="505" t="str">
        <f t="shared" ref="D25:E25" si="18">D24</f>
        <v>-</v>
      </c>
      <c r="E25" s="505" t="str">
        <f t="shared" si="18"/>
        <v>-</v>
      </c>
      <c r="F25" s="519">
        <f>$F$21*'Revenue Breakup'!C39</f>
        <v>0.9351565946</v>
      </c>
      <c r="G25" s="506" t="str">
        <f>$G$21*('Revenue Breakup'!D39/'Revenue Breakup'!$D$40)</f>
        <v>#REF!</v>
      </c>
      <c r="H25" s="47" t="str">
        <f t="shared" si="16"/>
        <v>-</v>
      </c>
      <c r="I25" s="506" t="str">
        <f>$I$21*('Revenue Breakup'!D39/'Revenue Breakup'!$D$40)</f>
        <v>#REF!</v>
      </c>
      <c r="J25" s="507" t="str">
        <f>$J$21*('Revenue Breakup'!E39/'Revenue Breakup'!$E$40)</f>
        <v>#REF!</v>
      </c>
      <c r="K25" s="507" t="str">
        <f>$K$21*('Revenue Breakup'!E39/'Revenue Breakup'!$E$40)</f>
        <v>#REF!</v>
      </c>
      <c r="L25" s="507" t="str">
        <f>$L$21*('Revenue Breakup'!E39/'Revenue Breakup'!$E$40)</f>
        <v>#REF!</v>
      </c>
      <c r="M25" s="506" t="str">
        <f>$M$21*('Revenue Breakup'!F39/'Revenue Breakup'!$F$40)</f>
        <v>#REF!</v>
      </c>
      <c r="N25" s="506" t="str">
        <f>$N$21*('Revenue Breakup'!F39/'Revenue Breakup'!$F$40)</f>
        <v>#REF!</v>
      </c>
      <c r="O25" s="506" t="str">
        <f>$O$21*('Revenue Breakup'!F39/'Revenue Breakup'!$F$40)</f>
        <v>#REF!</v>
      </c>
      <c r="P25" s="501" t="str">
        <f>$P$21*('Revenue Breakup'!G39/'Revenue Breakup'!$G$40)</f>
        <v>#REF!</v>
      </c>
      <c r="Q25" s="501" t="str">
        <f>$Q$21*('Revenue Breakup'!G39/'Revenue Breakup'!$G$40)</f>
        <v>#REF!</v>
      </c>
      <c r="R25" s="501" t="str">
        <f>$R$21*('Revenue Breakup'!G39/'Revenue Breakup'!$G$40)</f>
        <v>#REF!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>
      <c r="A26" s="491"/>
      <c r="B26" s="508" t="s">
        <v>518</v>
      </c>
      <c r="C26" s="511"/>
      <c r="D26" s="510" t="str">
        <f>'IE Biffurcation'!N33</f>
        <v>-</v>
      </c>
      <c r="E26" s="510" t="str">
        <f>'IE Biffurcation'!I33</f>
        <v>-</v>
      </c>
      <c r="F26" s="510">
        <f>VALUE(SUBSTITUTE('IE Biffurcation'!D33, "%", ""))</f>
        <v>3</v>
      </c>
      <c r="G26" s="511">
        <f>VALUE(SUBSTITUTE('IE Biffurcation'!E33, "%", ""))</f>
        <v>3</v>
      </c>
      <c r="H26" s="511" t="str">
        <f>'IE Biffurcation'!J33</f>
        <v>-</v>
      </c>
      <c r="I26" s="511">
        <f>VALUE(SUBSTITUTE('IE Biffurcation'!O33, "%", ""))</f>
        <v>3</v>
      </c>
      <c r="J26" s="510">
        <f>VALUE(SUBSTITUTE('IE Biffurcation'!F33, "%", ""))</f>
        <v>3</v>
      </c>
      <c r="K26" s="510">
        <f>VALUE(SUBSTITUTE('IE Biffurcation'!K33, "%", ""))</f>
        <v>3</v>
      </c>
      <c r="L26" s="510">
        <f>VALUE(SUBSTITUTE('IE Biffurcation'!P33, "%", ""))</f>
        <v>3</v>
      </c>
      <c r="M26" s="511">
        <f>VALUE(SUBSTITUTE('IE Biffurcation'!G33, "%", ""))</f>
        <v>3</v>
      </c>
      <c r="N26" s="511">
        <f>VALUE(SUBSTITUTE('IE Biffurcation'!L33, "%", ""))</f>
        <v>3</v>
      </c>
      <c r="O26" s="511">
        <f>VALUE(SUBSTITUTE('IE Biffurcation'!Q33, "%", ""))</f>
        <v>3</v>
      </c>
      <c r="P26" s="494">
        <f>VALUE(SUBSTITUTE('IE Biffurcation'!H33, "%", ""))</f>
        <v>3</v>
      </c>
      <c r="Q26" s="494">
        <f>VALUE(SUBSTITUTE('IE Biffurcation'!M33, "%", ""))</f>
        <v>3</v>
      </c>
      <c r="R26" s="494">
        <f>VALUE(SUBSTITUTE('IE Biffurcation'!R33, "%", ""))</f>
        <v>3</v>
      </c>
      <c r="S26" s="491"/>
      <c r="T26" s="491"/>
      <c r="U26" s="491"/>
      <c r="V26" s="491"/>
      <c r="W26" s="491"/>
      <c r="X26" s="491"/>
      <c r="Y26" s="491"/>
      <c r="Z26" s="491"/>
      <c r="AA26" s="491"/>
      <c r="AB26" s="491"/>
      <c r="AC26" s="491"/>
      <c r="AD26" s="491"/>
    </row>
    <row r="27">
      <c r="A27" s="36"/>
      <c r="B27" s="497" t="s">
        <v>507</v>
      </c>
      <c r="C27" s="521"/>
      <c r="D27" s="513" t="str">
        <f t="shared" ref="D27:E27" si="19">D26</f>
        <v>-</v>
      </c>
      <c r="E27" s="499" t="str">
        <f t="shared" si="19"/>
        <v>-</v>
      </c>
      <c r="F27" s="513">
        <f>$F$26*('Revenue Breakup'!C36)</f>
        <v>0.7410674901</v>
      </c>
      <c r="G27" s="327" t="str">
        <f>$G$26*('Revenue Breakup'!D36/'Revenue Breakup'!$D$40)</f>
        <v>#REF!</v>
      </c>
      <c r="H27" s="24" t="str">
        <f t="shared" ref="H27:H30" si="21">H26</f>
        <v>-</v>
      </c>
      <c r="I27" s="327" t="str">
        <f>$I$26*('Revenue Breakup'!D36/'Revenue Breakup'!$D$40)</f>
        <v>#REF!</v>
      </c>
      <c r="J27" s="513" t="str">
        <f>$J$26*('Revenue Breakup'!E36/'Revenue Breakup'!$E$40)</f>
        <v>#REF!</v>
      </c>
      <c r="K27" s="513" t="str">
        <f>$K$26*('Revenue Breakup'!E36/'Revenue Breakup'!$E$40)</f>
        <v>#REF!</v>
      </c>
      <c r="L27" s="513" t="str">
        <f>$K$26*('Revenue Breakup'!E36/'Revenue Breakup'!$E$40)</f>
        <v>#REF!</v>
      </c>
      <c r="M27" s="327" t="str">
        <f>$M$26*('Revenue Breakup'!F36/'Revenue Breakup'!$F$40)</f>
        <v>#REF!</v>
      </c>
      <c r="N27" s="327" t="str">
        <f>$N$26*('Revenue Breakup'!F36/'Revenue Breakup'!$F$40)</f>
        <v>#REF!</v>
      </c>
      <c r="O27" s="327" t="str">
        <f>$O$26*('Revenue Breakup'!F36/'Revenue Breakup'!$F$40)</f>
        <v>#REF!</v>
      </c>
      <c r="P27" s="513" t="str">
        <f>$P$26*('Revenue Breakup'!G36/'Revenue Breakup'!$G$40)</f>
        <v>#REF!</v>
      </c>
      <c r="Q27" s="513" t="str">
        <f>$Q$26*('Revenue Breakup'!G36/'Revenue Breakup'!$G$40)</f>
        <v>#REF!</v>
      </c>
      <c r="R27" s="513" t="str">
        <f>$R$26*('Revenue Breakup'!G36/'Revenue Breakup'!$G$40)</f>
        <v>#REF!</v>
      </c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</row>
    <row r="28">
      <c r="A28" s="36"/>
      <c r="B28" s="497" t="s">
        <v>508</v>
      </c>
      <c r="C28" s="521"/>
      <c r="D28" s="513" t="str">
        <f t="shared" ref="D28:E28" si="20">D27</f>
        <v>-</v>
      </c>
      <c r="E28" s="499" t="str">
        <f t="shared" si="20"/>
        <v>-</v>
      </c>
      <c r="F28" s="513">
        <f>$F$26*('Revenue Breakup'!C37)</f>
        <v>0.7569475077</v>
      </c>
      <c r="G28" s="327" t="str">
        <f>$G$26*('Revenue Breakup'!D37/'Revenue Breakup'!$D$40)</f>
        <v>#REF!</v>
      </c>
      <c r="H28" s="24" t="str">
        <f t="shared" si="21"/>
        <v>-</v>
      </c>
      <c r="I28" s="327" t="str">
        <f>$I$26*('Revenue Breakup'!D37/'Revenue Breakup'!$D$40)</f>
        <v>#REF!</v>
      </c>
      <c r="J28" s="513" t="str">
        <f>$J$26*('Revenue Breakup'!E37/'Revenue Breakup'!$E$40)</f>
        <v>#REF!</v>
      </c>
      <c r="K28" s="513" t="str">
        <f>$K$26*('Revenue Breakup'!E37/'Revenue Breakup'!$E$40)</f>
        <v>#REF!</v>
      </c>
      <c r="L28" s="513" t="str">
        <f>$K$26*('Revenue Breakup'!E37/'Revenue Breakup'!$E$40)</f>
        <v>#REF!</v>
      </c>
      <c r="M28" s="327" t="str">
        <f>$M$26*('Revenue Breakup'!F37/'Revenue Breakup'!$F$40)</f>
        <v>#REF!</v>
      </c>
      <c r="N28" s="327" t="str">
        <f>$N$26*('Revenue Breakup'!F37/'Revenue Breakup'!$F$40)</f>
        <v>#REF!</v>
      </c>
      <c r="O28" s="327" t="str">
        <f>$O$26*('Revenue Breakup'!F37/'Revenue Breakup'!$F$40)</f>
        <v>#REF!</v>
      </c>
      <c r="P28" s="513" t="str">
        <f>$P$26*('Revenue Breakup'!G37/'Revenue Breakup'!$G$40)</f>
        <v>#REF!</v>
      </c>
      <c r="Q28" s="513" t="str">
        <f>$Q$26*('Revenue Breakup'!G37/'Revenue Breakup'!$G$40)</f>
        <v>#REF!</v>
      </c>
      <c r="R28" s="513" t="str">
        <f>$R$26*('Revenue Breakup'!G37/'Revenue Breakup'!$G$40)</f>
        <v>#REF!</v>
      </c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>
      <c r="A29" s="36"/>
      <c r="B29" s="497" t="s">
        <v>509</v>
      </c>
      <c r="C29" s="521"/>
      <c r="D29" s="513" t="str">
        <f t="shared" ref="D29:E29" si="22">D28</f>
        <v>-</v>
      </c>
      <c r="E29" s="499" t="str">
        <f t="shared" si="22"/>
        <v>-</v>
      </c>
      <c r="F29" s="513">
        <f>$F$26*('Revenue Breakup'!C38)</f>
        <v>0.8006175562</v>
      </c>
      <c r="G29" s="327" t="str">
        <f>$G$26*('Revenue Breakup'!D38/'Revenue Breakup'!$D$40)</f>
        <v>#REF!</v>
      </c>
      <c r="H29" s="24" t="str">
        <f t="shared" si="21"/>
        <v>-</v>
      </c>
      <c r="I29" s="327" t="str">
        <f>$I$26*('Revenue Breakup'!D38/'Revenue Breakup'!$D$40)</f>
        <v>#REF!</v>
      </c>
      <c r="J29" s="513" t="str">
        <f>$J$26*('Revenue Breakup'!E38/'Revenue Breakup'!$E$40)</f>
        <v>#REF!</v>
      </c>
      <c r="K29" s="513" t="str">
        <f>$K$26*('Revenue Breakup'!E38/'Revenue Breakup'!$E$40)</f>
        <v>#REF!</v>
      </c>
      <c r="L29" s="513" t="str">
        <f>$K$26*('Revenue Breakup'!E38/'Revenue Breakup'!$E$40)</f>
        <v>#REF!</v>
      </c>
      <c r="M29" s="327" t="str">
        <f>$M$26*('Revenue Breakup'!F38/'Revenue Breakup'!$F$40)</f>
        <v>#REF!</v>
      </c>
      <c r="N29" s="327" t="str">
        <f>$N$26*('Revenue Breakup'!F38/'Revenue Breakup'!$F$40)</f>
        <v>#REF!</v>
      </c>
      <c r="O29" s="327" t="str">
        <f>$O$26*('Revenue Breakup'!F38/'Revenue Breakup'!$F$40)</f>
        <v>#REF!</v>
      </c>
      <c r="P29" s="513" t="str">
        <f>$P$26*('Revenue Breakup'!G38/'Revenue Breakup'!$G$40)</f>
        <v>#REF!</v>
      </c>
      <c r="Q29" s="513" t="str">
        <f>$Q$26*('Revenue Breakup'!G38/'Revenue Breakup'!$G$40)</f>
        <v>#REF!</v>
      </c>
      <c r="R29" s="513" t="str">
        <f>$R$26*('Revenue Breakup'!G38/'Revenue Breakup'!$G$40)</f>
        <v>#REF!</v>
      </c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>
      <c r="A30" s="36"/>
      <c r="B30" s="503" t="s">
        <v>510</v>
      </c>
      <c r="C30" s="522"/>
      <c r="D30" s="519" t="str">
        <f t="shared" ref="D30:E30" si="23">D29</f>
        <v>-</v>
      </c>
      <c r="E30" s="505" t="str">
        <f t="shared" si="23"/>
        <v>-</v>
      </c>
      <c r="F30" s="519">
        <f>$F$26*('Revenue Breakup'!C39)</f>
        <v>0.701367446</v>
      </c>
      <c r="G30" s="331" t="str">
        <f>$G$26*('Revenue Breakup'!D39/'Revenue Breakup'!$D$40)</f>
        <v>#REF!</v>
      </c>
      <c r="H30" s="47" t="str">
        <f t="shared" si="21"/>
        <v>-</v>
      </c>
      <c r="I30" s="331" t="str">
        <f>$I$26*('Revenue Breakup'!D39/'Revenue Breakup'!$D$40)</f>
        <v>#REF!</v>
      </c>
      <c r="J30" s="519" t="str">
        <f>$J$26*('Revenue Breakup'!E39/'Revenue Breakup'!$E$40)</f>
        <v>#REF!</v>
      </c>
      <c r="K30" s="519" t="str">
        <f>$K$26*('Revenue Breakup'!E39/'Revenue Breakup'!$E$40)</f>
        <v>#REF!</v>
      </c>
      <c r="L30" s="519" t="str">
        <f>$K$26*('Revenue Breakup'!E39/'Revenue Breakup'!$E$40)</f>
        <v>#REF!</v>
      </c>
      <c r="M30" s="331" t="str">
        <f>$M$26*('Revenue Breakup'!F39/'Revenue Breakup'!$F$40)</f>
        <v>#REF!</v>
      </c>
      <c r="N30" s="331" t="str">
        <f>$N$26*('Revenue Breakup'!F39/'Revenue Breakup'!$F$40)</f>
        <v>#REF!</v>
      </c>
      <c r="O30" s="331" t="str">
        <f>$O$26*('Revenue Breakup'!F39/'Revenue Breakup'!$F$40)</f>
        <v>#REF!</v>
      </c>
      <c r="P30" s="519" t="str">
        <f>$P$26*('Revenue Breakup'!G39/'Revenue Breakup'!$G$40)</f>
        <v>#REF!</v>
      </c>
      <c r="Q30" s="519" t="str">
        <f>$Q$26*('Revenue Breakup'!G39/'Revenue Breakup'!$G$40)</f>
        <v>#REF!</v>
      </c>
      <c r="R30" s="519" t="str">
        <f>$R$26*('Revenue Breakup'!G39/'Revenue Breakup'!$G$40)</f>
        <v>#REF!</v>
      </c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>
      <c r="A31" s="36"/>
      <c r="B31" s="508" t="s">
        <v>519</v>
      </c>
      <c r="C31" s="520" t="s">
        <v>520</v>
      </c>
      <c r="D31" s="510" t="str">
        <f>'IE Biffurcation'!N40</f>
        <v>-</v>
      </c>
      <c r="E31" s="510" t="str">
        <f>'IE Biffurcation'!I40</f>
        <v>-</v>
      </c>
      <c r="F31" s="510">
        <f>VALUE(SUBSTITUTE('IE Biffurcation'!D40, "%", ""))</f>
        <v>6</v>
      </c>
      <c r="G31" s="511">
        <f>VALUE(SUBSTITUTE('IE Biffurcation'!O40, "%", ""))</f>
        <v>9</v>
      </c>
      <c r="H31" s="511" t="str">
        <f>'IE Biffurcation'!J40</f>
        <v>-</v>
      </c>
      <c r="I31" s="511">
        <f>VALUE(SUBSTITUTE('IE Biffurcation'!E40, "%", ""))</f>
        <v>6</v>
      </c>
      <c r="J31" s="510">
        <f>VALUE(SUBSTITUTE('IE Biffurcation'!P40, "%", ""))</f>
        <v>6</v>
      </c>
      <c r="K31" s="510">
        <f>VALUE(SUBSTITUTE('IE Biffurcation'!K40, "%", ""))</f>
        <v>6</v>
      </c>
      <c r="L31" s="510">
        <f>VALUE(SUBSTITUTE('IE Biffurcation'!P40, "%", ""))</f>
        <v>6</v>
      </c>
      <c r="M31" s="511">
        <f>VALUE(SUBSTITUTE('IE Biffurcation'!G40, "%", ""))</f>
        <v>5</v>
      </c>
      <c r="N31" s="511">
        <f>VALUE(SUBSTITUTE('IE Biffurcation'!L40, "%", ""))</f>
        <v>5</v>
      </c>
      <c r="O31" s="511">
        <f>VALUE(SUBSTITUTE('IE Biffurcation'!Q40, "%", ""))</f>
        <v>5</v>
      </c>
      <c r="P31" s="494">
        <f>VALUE(SUBSTITUTE('IE Biffurcation'!R40, "%", ""))</f>
        <v>4</v>
      </c>
      <c r="Q31" s="494">
        <f>VALUE(SUBSTITUTE('IE Biffurcation'!M40, "%", ""))</f>
        <v>5</v>
      </c>
      <c r="R31" s="494">
        <f>VALUE(SUBSTITUTE('IE Biffurcation'!H40, "%", ""))</f>
        <v>5</v>
      </c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>
      <c r="A32" s="36"/>
      <c r="B32" s="497" t="s">
        <v>507</v>
      </c>
      <c r="C32" s="343"/>
      <c r="D32" s="499" t="str">
        <f t="shared" ref="D32:E32" si="24">D31</f>
        <v>-</v>
      </c>
      <c r="E32" s="499" t="str">
        <f t="shared" si="24"/>
        <v>-</v>
      </c>
      <c r="F32" s="513">
        <f>$F$31*('Revenue Breakup'!C36)</f>
        <v>1.48213498</v>
      </c>
      <c r="G32" s="327" t="str">
        <f>$G$31*('Revenue Breakup'!D36/'Revenue Breakup'!$D$40)</f>
        <v>#REF!</v>
      </c>
      <c r="H32" s="24" t="str">
        <f t="shared" ref="H32:H35" si="26">H31</f>
        <v>-</v>
      </c>
      <c r="I32" s="327" t="str">
        <f>$I$31*('Revenue Breakup'!D36/'Revenue Breakup'!$D$40)</f>
        <v>#REF!</v>
      </c>
      <c r="J32" s="513" t="str">
        <f>$J$31*('Revenue Breakup'!E36/'Revenue Breakup'!$E$40)</f>
        <v>#REF!</v>
      </c>
      <c r="K32" s="513" t="str">
        <f>$K$31*('Revenue Breakup'!E36/'Revenue Breakup'!$E$40)</f>
        <v>#REF!</v>
      </c>
      <c r="L32" s="513" t="str">
        <f>$K$31*('Revenue Breakup'!E36/'Revenue Breakup'!$E$40)</f>
        <v>#REF!</v>
      </c>
      <c r="M32" s="327" t="str">
        <f>$M$31*('Revenue Breakup'!F36/'Revenue Breakup'!$F$40)</f>
        <v>#REF!</v>
      </c>
      <c r="N32" s="327" t="str">
        <f>$N$31*('Revenue Breakup'!F36/'Revenue Breakup'!$F$40)</f>
        <v>#REF!</v>
      </c>
      <c r="O32" s="327" t="str">
        <f>$O$31*('Revenue Breakup'!F36/'Revenue Breakup'!$F$40)</f>
        <v>#REF!</v>
      </c>
      <c r="P32" s="513" t="str">
        <f>$P$31*('Revenue Breakup'!G36/'Revenue Breakup'!$G$40)</f>
        <v>#REF!</v>
      </c>
      <c r="Q32" s="513" t="str">
        <f>$Q$31*('Revenue Breakup'!G36/'Revenue Breakup'!$G$40)</f>
        <v>#REF!</v>
      </c>
      <c r="R32" s="513" t="str">
        <f>$R$31*('Revenue Breakup'!G36/'Revenue Breakup'!$G$40)</f>
        <v>#REF!</v>
      </c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</row>
    <row r="33">
      <c r="A33" s="36"/>
      <c r="B33" s="497" t="s">
        <v>508</v>
      </c>
      <c r="C33" s="343"/>
      <c r="D33" s="499" t="str">
        <f t="shared" ref="D33:E33" si="25">D32</f>
        <v>-</v>
      </c>
      <c r="E33" s="499" t="str">
        <f t="shared" si="25"/>
        <v>-</v>
      </c>
      <c r="F33" s="513">
        <f>$F$31*('Revenue Breakup'!C37)</f>
        <v>1.513895015</v>
      </c>
      <c r="G33" s="327" t="str">
        <f>$G$31*('Revenue Breakup'!D37/'Revenue Breakup'!$D$40)</f>
        <v>#REF!</v>
      </c>
      <c r="H33" s="24" t="str">
        <f t="shared" si="26"/>
        <v>-</v>
      </c>
      <c r="I33" s="327" t="str">
        <f>$I$31*('Revenue Breakup'!D37/'Revenue Breakup'!$D$40)</f>
        <v>#REF!</v>
      </c>
      <c r="J33" s="513" t="str">
        <f>$J$31*('Revenue Breakup'!E37/'Revenue Breakup'!$E$40)</f>
        <v>#REF!</v>
      </c>
      <c r="K33" s="513" t="str">
        <f>$K$31*('Revenue Breakup'!E37/'Revenue Breakup'!$E$40)</f>
        <v>#REF!</v>
      </c>
      <c r="L33" s="513" t="str">
        <f>$K$31*('Revenue Breakup'!E37/'Revenue Breakup'!$E$40)</f>
        <v>#REF!</v>
      </c>
      <c r="M33" s="327" t="str">
        <f>$M$31*('Revenue Breakup'!F37/'Revenue Breakup'!$F$40)</f>
        <v>#REF!</v>
      </c>
      <c r="N33" s="327" t="str">
        <f>$N$31*('Revenue Breakup'!F37/'Revenue Breakup'!$F$40)</f>
        <v>#REF!</v>
      </c>
      <c r="O33" s="327" t="str">
        <f>$O$31*('Revenue Breakup'!F37/'Revenue Breakup'!$F$40)</f>
        <v>#REF!</v>
      </c>
      <c r="P33" s="513" t="str">
        <f>$P$31*('Revenue Breakup'!G37/'Revenue Breakup'!$G$40)</f>
        <v>#REF!</v>
      </c>
      <c r="Q33" s="513" t="str">
        <f>$Q$31*('Revenue Breakup'!G37/'Revenue Breakup'!$G$40)</f>
        <v>#REF!</v>
      </c>
      <c r="R33" s="513" t="str">
        <f>$R$31*('Revenue Breakup'!G37/'Revenue Breakup'!$G$40)</f>
        <v>#REF!</v>
      </c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>
      <c r="A34" s="36"/>
      <c r="B34" s="497" t="s">
        <v>509</v>
      </c>
      <c r="C34" s="343"/>
      <c r="D34" s="499" t="str">
        <f t="shared" ref="D34:E34" si="27">D33</f>
        <v>-</v>
      </c>
      <c r="E34" s="499" t="str">
        <f t="shared" si="27"/>
        <v>-</v>
      </c>
      <c r="F34" s="513">
        <f>$F$31*('Revenue Breakup'!C38)</f>
        <v>1.601235112</v>
      </c>
      <c r="G34" s="327" t="str">
        <f>$G$31*('Revenue Breakup'!D38/'Revenue Breakup'!$D$40)</f>
        <v>#REF!</v>
      </c>
      <c r="H34" s="24" t="str">
        <f t="shared" si="26"/>
        <v>-</v>
      </c>
      <c r="I34" s="327" t="str">
        <f>$I$31*('Revenue Breakup'!D38/'Revenue Breakup'!$D$40)</f>
        <v>#REF!</v>
      </c>
      <c r="J34" s="513" t="str">
        <f>$J$31*('Revenue Breakup'!E38/'Revenue Breakup'!$E$40)</f>
        <v>#REF!</v>
      </c>
      <c r="K34" s="513" t="str">
        <f>$K$31*('Revenue Breakup'!E38/'Revenue Breakup'!$E$40)</f>
        <v>#REF!</v>
      </c>
      <c r="L34" s="513" t="str">
        <f>$K$31*('Revenue Breakup'!E38/'Revenue Breakup'!$E$40)</f>
        <v>#REF!</v>
      </c>
      <c r="M34" s="327" t="str">
        <f>$M$31*('Revenue Breakup'!F38/'Revenue Breakup'!$F$40)</f>
        <v>#REF!</v>
      </c>
      <c r="N34" s="327" t="str">
        <f>$N$31*('Revenue Breakup'!F38/'Revenue Breakup'!$F$40)</f>
        <v>#REF!</v>
      </c>
      <c r="O34" s="327" t="str">
        <f>$O$31*('Revenue Breakup'!F38/'Revenue Breakup'!$F$40)</f>
        <v>#REF!</v>
      </c>
      <c r="P34" s="513" t="str">
        <f>$P$31*('Revenue Breakup'!G38/'Revenue Breakup'!$G$40)</f>
        <v>#REF!</v>
      </c>
      <c r="Q34" s="513" t="str">
        <f>$Q$31*('Revenue Breakup'!G38/'Revenue Breakup'!$G$40)</f>
        <v>#REF!</v>
      </c>
      <c r="R34" s="513" t="str">
        <f>$R$31*('Revenue Breakup'!G38/'Revenue Breakup'!$G$40)</f>
        <v>#REF!</v>
      </c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</row>
    <row r="35">
      <c r="A35" s="36"/>
      <c r="B35" s="503" t="s">
        <v>510</v>
      </c>
      <c r="C35" s="20"/>
      <c r="D35" s="505" t="str">
        <f t="shared" ref="D35:E35" si="28">D34</f>
        <v>-</v>
      </c>
      <c r="E35" s="505" t="str">
        <f t="shared" si="28"/>
        <v>-</v>
      </c>
      <c r="F35" s="519">
        <f>$F$31*('Revenue Breakup'!C39)</f>
        <v>1.402734892</v>
      </c>
      <c r="G35" s="331" t="str">
        <f>$G$31*('Revenue Breakup'!D39/'Revenue Breakup'!$D$40)</f>
        <v>#REF!</v>
      </c>
      <c r="H35" s="47" t="str">
        <f t="shared" si="26"/>
        <v>-</v>
      </c>
      <c r="I35" s="331" t="str">
        <f>$I$31*('Revenue Breakup'!D39/'Revenue Breakup'!$D$40)</f>
        <v>#REF!</v>
      </c>
      <c r="J35" s="519" t="str">
        <f>$J$31*('Revenue Breakup'!E39/'Revenue Breakup'!$E$40)</f>
        <v>#REF!</v>
      </c>
      <c r="K35" s="519" t="str">
        <f>$K$31*('Revenue Breakup'!E39/'Revenue Breakup'!$E$40)</f>
        <v>#REF!</v>
      </c>
      <c r="L35" s="519" t="str">
        <f>$K$31*('Revenue Breakup'!E39/'Revenue Breakup'!$E$40)</f>
        <v>#REF!</v>
      </c>
      <c r="M35" s="331" t="str">
        <f>$M$31*('Revenue Breakup'!F39/'Revenue Breakup'!$F$40)</f>
        <v>#REF!</v>
      </c>
      <c r="N35" s="331" t="str">
        <f>$N$31*('Revenue Breakup'!F39/'Revenue Breakup'!$F$40)</f>
        <v>#REF!</v>
      </c>
      <c r="O35" s="331" t="str">
        <f>$O$31*('Revenue Breakup'!F39/'Revenue Breakup'!$F$40)</f>
        <v>#REF!</v>
      </c>
      <c r="P35" s="519" t="str">
        <f>$P$31*('Revenue Breakup'!G39/'Revenue Breakup'!$G$40)</f>
        <v>#REF!</v>
      </c>
      <c r="Q35" s="519" t="str">
        <f>$Q$31*('Revenue Breakup'!G39/'Revenue Breakup'!$G$40)</f>
        <v>#REF!</v>
      </c>
      <c r="R35" s="519" t="str">
        <f>$R$31*('Revenue Breakup'!G39/'Revenue Breakup'!$G$40)</f>
        <v>#REF!</v>
      </c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</row>
    <row r="37">
      <c r="A37" s="36"/>
      <c r="B37" s="486" t="s">
        <v>521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11"/>
      <c r="AB37" s="11"/>
      <c r="AC37" s="11"/>
      <c r="AD37" s="11"/>
    </row>
    <row r="38">
      <c r="A38" s="36"/>
      <c r="B38" s="494" t="s">
        <v>488</v>
      </c>
      <c r="C38" s="487" t="s">
        <v>7</v>
      </c>
      <c r="D38" s="15"/>
      <c r="E38" s="2"/>
      <c r="F38" s="487" t="s">
        <v>10</v>
      </c>
      <c r="G38" s="15"/>
      <c r="H38" s="2"/>
      <c r="I38" s="487" t="s">
        <v>12</v>
      </c>
      <c r="J38" s="15"/>
      <c r="K38" s="2"/>
      <c r="L38" s="487" t="s">
        <v>332</v>
      </c>
      <c r="M38" s="15"/>
      <c r="N38" s="2"/>
      <c r="O38" s="487" t="s">
        <v>333</v>
      </c>
      <c r="P38" s="15"/>
      <c r="Q38" s="2"/>
      <c r="R38" s="36"/>
      <c r="S38" s="36"/>
      <c r="T38" s="36"/>
      <c r="U38" s="36"/>
      <c r="V38" s="36"/>
      <c r="W38" s="36"/>
      <c r="X38" s="36"/>
      <c r="Y38" s="36"/>
      <c r="Z38" s="36"/>
      <c r="AA38" s="11"/>
      <c r="AB38" s="11"/>
      <c r="AC38" s="11"/>
      <c r="AD38" s="11"/>
    </row>
    <row r="39">
      <c r="A39" s="36"/>
      <c r="B39" s="20"/>
      <c r="C39" s="523" t="s">
        <v>522</v>
      </c>
      <c r="D39" s="523" t="s">
        <v>523</v>
      </c>
      <c r="E39" s="523" t="s">
        <v>524</v>
      </c>
      <c r="F39" s="523" t="s">
        <v>525</v>
      </c>
      <c r="G39" s="523" t="s">
        <v>526</v>
      </c>
      <c r="H39" s="523" t="s">
        <v>527</v>
      </c>
      <c r="I39" s="523" t="s">
        <v>528</v>
      </c>
      <c r="J39" s="523" t="s">
        <v>529</v>
      </c>
      <c r="K39" s="523" t="s">
        <v>530</v>
      </c>
      <c r="L39" s="523" t="s">
        <v>531</v>
      </c>
      <c r="M39" s="523" t="s">
        <v>532</v>
      </c>
      <c r="N39" s="523" t="s">
        <v>533</v>
      </c>
      <c r="O39" s="523" t="s">
        <v>534</v>
      </c>
      <c r="P39" s="523" t="s">
        <v>535</v>
      </c>
      <c r="Q39" s="523" t="s">
        <v>536</v>
      </c>
      <c r="R39" s="36"/>
      <c r="S39" s="36"/>
      <c r="T39" s="36"/>
      <c r="U39" s="36"/>
      <c r="V39" s="36"/>
      <c r="W39" s="36"/>
      <c r="X39" s="36"/>
      <c r="Y39" s="36"/>
      <c r="Z39" s="36"/>
      <c r="AA39" s="11"/>
      <c r="AB39" s="11"/>
      <c r="AC39" s="11"/>
      <c r="AD39" s="11"/>
    </row>
    <row r="40">
      <c r="A40" s="36"/>
      <c r="B40" s="524" t="s">
        <v>394</v>
      </c>
      <c r="C40" s="525">
        <f t="shared" ref="C40:Q40" si="29">D5</f>
        <v>0</v>
      </c>
      <c r="D40" s="525">
        <f t="shared" si="29"/>
        <v>0</v>
      </c>
      <c r="E40" s="525">
        <f t="shared" si="29"/>
        <v>7</v>
      </c>
      <c r="F40" s="525">
        <f t="shared" si="29"/>
        <v>5</v>
      </c>
      <c r="G40" s="525">
        <f t="shared" si="29"/>
        <v>0</v>
      </c>
      <c r="H40" s="525">
        <f t="shared" si="29"/>
        <v>4</v>
      </c>
      <c r="I40" s="525">
        <f t="shared" si="29"/>
        <v>5</v>
      </c>
      <c r="J40" s="525">
        <f t="shared" si="29"/>
        <v>7</v>
      </c>
      <c r="K40" s="525">
        <f t="shared" si="29"/>
        <v>8</v>
      </c>
      <c r="L40" s="525">
        <f t="shared" si="29"/>
        <v>6</v>
      </c>
      <c r="M40" s="525">
        <f t="shared" si="29"/>
        <v>6</v>
      </c>
      <c r="N40" s="525">
        <f t="shared" si="29"/>
        <v>5</v>
      </c>
      <c r="O40" s="525">
        <f t="shared" si="29"/>
        <v>3</v>
      </c>
      <c r="P40" s="525">
        <f t="shared" si="29"/>
        <v>5</v>
      </c>
      <c r="Q40" s="525">
        <f t="shared" si="29"/>
        <v>5</v>
      </c>
      <c r="R40" s="36"/>
      <c r="S40" s="36"/>
      <c r="T40" s="526"/>
      <c r="U40" s="526"/>
      <c r="V40" s="526"/>
      <c r="W40" s="526"/>
      <c r="X40" s="526">
        <v>5.0</v>
      </c>
      <c r="Y40" s="36"/>
      <c r="Z40" s="36"/>
      <c r="AA40" s="11"/>
      <c r="AB40" s="11"/>
      <c r="AC40" s="11"/>
      <c r="AD40" s="11"/>
    </row>
    <row r="41">
      <c r="A41" s="527"/>
      <c r="B41" s="528" t="s">
        <v>399</v>
      </c>
      <c r="C41" s="348">
        <f t="shared" ref="C41:Q41" si="30">D10</f>
        <v>0</v>
      </c>
      <c r="D41" s="348">
        <f t="shared" si="30"/>
        <v>0</v>
      </c>
      <c r="E41" s="348">
        <f t="shared" si="30"/>
        <v>2</v>
      </c>
      <c r="F41" s="348">
        <f t="shared" si="30"/>
        <v>3</v>
      </c>
      <c r="G41" s="348">
        <f t="shared" si="30"/>
        <v>0</v>
      </c>
      <c r="H41" s="348">
        <f t="shared" si="30"/>
        <v>2</v>
      </c>
      <c r="I41" s="348">
        <f t="shared" si="30"/>
        <v>5</v>
      </c>
      <c r="J41" s="348">
        <f t="shared" si="30"/>
        <v>3</v>
      </c>
      <c r="K41" s="348">
        <f t="shared" si="30"/>
        <v>2</v>
      </c>
      <c r="L41" s="348">
        <f t="shared" si="30"/>
        <v>5</v>
      </c>
      <c r="M41" s="348">
        <f t="shared" si="30"/>
        <v>4</v>
      </c>
      <c r="N41" s="348">
        <f t="shared" si="30"/>
        <v>4</v>
      </c>
      <c r="O41" s="348">
        <f t="shared" si="30"/>
        <v>6</v>
      </c>
      <c r="P41" s="348">
        <f t="shared" si="30"/>
        <v>5</v>
      </c>
      <c r="Q41" s="348">
        <f t="shared" si="30"/>
        <v>4</v>
      </c>
      <c r="R41" s="527"/>
      <c r="S41" s="527"/>
      <c r="T41" s="527"/>
      <c r="U41" s="527"/>
      <c r="V41" s="527"/>
      <c r="W41" s="527"/>
      <c r="X41" s="527"/>
      <c r="Y41" s="527"/>
      <c r="Z41" s="527"/>
      <c r="AA41" s="11"/>
      <c r="AB41" s="11"/>
      <c r="AC41" s="11"/>
      <c r="AD41" s="11"/>
    </row>
    <row r="42">
      <c r="A42" s="36"/>
      <c r="B42" s="528" t="s">
        <v>403</v>
      </c>
      <c r="C42" s="348">
        <f t="shared" ref="C42:D42" si="31">D12</f>
        <v>0</v>
      </c>
      <c r="D42" s="348">
        <f t="shared" si="31"/>
        <v>0</v>
      </c>
      <c r="E42" s="348">
        <f t="shared" ref="E42:Q42" si="32">F21</f>
        <v>4</v>
      </c>
      <c r="F42" s="348">
        <f t="shared" si="32"/>
        <v>4</v>
      </c>
      <c r="G42" s="348" t="str">
        <f t="shared" si="32"/>
        <v>-</v>
      </c>
      <c r="H42" s="348">
        <f t="shared" si="32"/>
        <v>4</v>
      </c>
      <c r="I42" s="348">
        <f t="shared" si="32"/>
        <v>4</v>
      </c>
      <c r="J42" s="348">
        <f t="shared" si="32"/>
        <v>3</v>
      </c>
      <c r="K42" s="348">
        <f t="shared" si="32"/>
        <v>2</v>
      </c>
      <c r="L42" s="348">
        <f t="shared" si="32"/>
        <v>3</v>
      </c>
      <c r="M42" s="348">
        <f t="shared" si="32"/>
        <v>3</v>
      </c>
      <c r="N42" s="348">
        <f t="shared" si="32"/>
        <v>3</v>
      </c>
      <c r="O42" s="348">
        <f t="shared" si="32"/>
        <v>3</v>
      </c>
      <c r="P42" s="348">
        <f t="shared" si="32"/>
        <v>3</v>
      </c>
      <c r="Q42" s="348">
        <f t="shared" si="32"/>
        <v>1</v>
      </c>
      <c r="R42" s="36"/>
      <c r="S42" s="36"/>
      <c r="T42" s="36"/>
      <c r="U42" s="36"/>
      <c r="V42" s="36"/>
      <c r="W42" s="36"/>
      <c r="X42" s="36"/>
      <c r="Y42" s="36"/>
      <c r="Z42" s="36"/>
      <c r="AA42" s="11"/>
      <c r="AB42" s="11"/>
      <c r="AC42" s="11"/>
      <c r="AD42" s="11"/>
    </row>
    <row r="43">
      <c r="A43" s="36"/>
      <c r="B43" s="528" t="s">
        <v>405</v>
      </c>
      <c r="C43" s="348">
        <f t="shared" ref="C43:D43" si="33">D13</f>
        <v>0</v>
      </c>
      <c r="D43" s="348">
        <f t="shared" si="33"/>
        <v>0</v>
      </c>
      <c r="E43" s="348">
        <f t="shared" ref="E43:Q43" si="34">F26</f>
        <v>3</v>
      </c>
      <c r="F43" s="348">
        <f t="shared" si="34"/>
        <v>3</v>
      </c>
      <c r="G43" s="348" t="str">
        <f t="shared" si="34"/>
        <v>-</v>
      </c>
      <c r="H43" s="348">
        <f t="shared" si="34"/>
        <v>3</v>
      </c>
      <c r="I43" s="348">
        <f t="shared" si="34"/>
        <v>3</v>
      </c>
      <c r="J43" s="348">
        <f t="shared" si="34"/>
        <v>3</v>
      </c>
      <c r="K43" s="348">
        <f t="shared" si="34"/>
        <v>3</v>
      </c>
      <c r="L43" s="348">
        <f t="shared" si="34"/>
        <v>3</v>
      </c>
      <c r="M43" s="348">
        <f t="shared" si="34"/>
        <v>3</v>
      </c>
      <c r="N43" s="348">
        <f t="shared" si="34"/>
        <v>3</v>
      </c>
      <c r="O43" s="348">
        <f t="shared" si="34"/>
        <v>3</v>
      </c>
      <c r="P43" s="348">
        <f t="shared" si="34"/>
        <v>3</v>
      </c>
      <c r="Q43" s="348">
        <f t="shared" si="34"/>
        <v>3</v>
      </c>
      <c r="R43" s="36"/>
      <c r="S43" s="36"/>
      <c r="T43" s="36"/>
      <c r="U43" s="36"/>
      <c r="V43" s="36"/>
      <c r="W43" s="36"/>
      <c r="X43" s="36"/>
      <c r="Y43" s="36"/>
      <c r="Z43" s="36"/>
      <c r="AA43" s="11"/>
      <c r="AB43" s="11"/>
      <c r="AC43" s="11"/>
      <c r="AD43" s="11"/>
    </row>
    <row r="44">
      <c r="A44" s="529"/>
      <c r="B44" s="530" t="s">
        <v>407</v>
      </c>
      <c r="C44" s="531">
        <f t="shared" ref="C44:D44" si="35">D14</f>
        <v>0</v>
      </c>
      <c r="D44" s="531">
        <f t="shared" si="35"/>
        <v>0</v>
      </c>
      <c r="E44" s="531">
        <f t="shared" ref="E44:Q44" si="36">F31</f>
        <v>6</v>
      </c>
      <c r="F44" s="531">
        <f t="shared" si="36"/>
        <v>9</v>
      </c>
      <c r="G44" s="531" t="str">
        <f t="shared" si="36"/>
        <v>-</v>
      </c>
      <c r="H44" s="531">
        <f t="shared" si="36"/>
        <v>6</v>
      </c>
      <c r="I44" s="531">
        <f t="shared" si="36"/>
        <v>6</v>
      </c>
      <c r="J44" s="531">
        <f t="shared" si="36"/>
        <v>6</v>
      </c>
      <c r="K44" s="531">
        <f t="shared" si="36"/>
        <v>6</v>
      </c>
      <c r="L44" s="531">
        <f t="shared" si="36"/>
        <v>5</v>
      </c>
      <c r="M44" s="531">
        <f t="shared" si="36"/>
        <v>5</v>
      </c>
      <c r="N44" s="531">
        <f t="shared" si="36"/>
        <v>5</v>
      </c>
      <c r="O44" s="531">
        <f t="shared" si="36"/>
        <v>4</v>
      </c>
      <c r="P44" s="531">
        <f t="shared" si="36"/>
        <v>5</v>
      </c>
      <c r="Q44" s="531">
        <f t="shared" si="36"/>
        <v>5</v>
      </c>
      <c r="R44" s="529"/>
      <c r="S44" s="529"/>
      <c r="T44" s="529"/>
      <c r="U44" s="529"/>
      <c r="V44" s="529"/>
      <c r="W44" s="529"/>
      <c r="X44" s="529"/>
      <c r="Y44" s="529"/>
      <c r="Z44" s="529"/>
      <c r="AA44" s="532"/>
      <c r="AB44" s="532"/>
      <c r="AC44" s="532"/>
      <c r="AD44" s="532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11"/>
      <c r="AB45" s="11"/>
      <c r="AC45" s="11"/>
      <c r="AD45" s="11"/>
    </row>
    <row r="46">
      <c r="A46" s="36"/>
      <c r="B46" s="486" t="s">
        <v>537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>
      <c r="A47" s="36"/>
      <c r="B47" s="533" t="s">
        <v>538</v>
      </c>
      <c r="C47" s="533">
        <v>1.0</v>
      </c>
      <c r="D47" s="533">
        <v>2.0</v>
      </c>
      <c r="E47" s="533">
        <v>3.0</v>
      </c>
      <c r="F47" s="533">
        <v>4.0</v>
      </c>
      <c r="G47" s="533">
        <v>5.0</v>
      </c>
      <c r="H47" s="534"/>
      <c r="I47" s="11"/>
      <c r="J47" s="535"/>
      <c r="K47" s="11"/>
      <c r="L47" s="535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>
      <c r="A48" s="36"/>
      <c r="B48" s="536" t="s">
        <v>335</v>
      </c>
      <c r="C48" s="537">
        <f>'Revenue Breakup'!C31</f>
        <v>0</v>
      </c>
      <c r="D48" s="538" t="str">
        <f>'Revenue Breakup'!E31</f>
        <v>#REF!</v>
      </c>
      <c r="E48" s="538" t="str">
        <f>'Revenue Breakup'!G31</f>
        <v>#REF!</v>
      </c>
      <c r="F48" s="538" t="str">
        <f>'Revenue Breakup'!I31</f>
        <v>#REF!</v>
      </c>
      <c r="G48" s="539" t="str">
        <f>'Revenue Breakup'!K31</f>
        <v>#REF!</v>
      </c>
      <c r="H48" s="540"/>
      <c r="I48" s="11"/>
      <c r="J48" s="541"/>
      <c r="K48" s="11"/>
      <c r="L48" s="541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>
      <c r="A49" s="36"/>
      <c r="B49" s="542" t="s">
        <v>337</v>
      </c>
      <c r="C49" s="543">
        <f>'Revenue Breakup'!C32</f>
        <v>0</v>
      </c>
      <c r="D49" s="544">
        <f>'Revenue Breakup'!E32</f>
        <v>0</v>
      </c>
      <c r="E49" s="544">
        <f>'Revenue Breakup'!G32</f>
        <v>0</v>
      </c>
      <c r="F49" s="544">
        <f>'Revenue Breakup'!I32</f>
        <v>0</v>
      </c>
      <c r="G49" s="545">
        <f>'Revenue Breakup'!K32</f>
        <v>0</v>
      </c>
      <c r="H49" s="540"/>
      <c r="I49" s="11"/>
      <c r="J49" s="541"/>
      <c r="K49" s="11"/>
      <c r="L49" s="541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>
      <c r="A50" s="36"/>
      <c r="B50" s="546" t="s">
        <v>339</v>
      </c>
      <c r="C50" s="547">
        <f>'Revenue Breakup'!C33</f>
        <v>88.413</v>
      </c>
      <c r="D50" s="548">
        <f>'Revenue Breakup'!E33</f>
        <v>0</v>
      </c>
      <c r="E50" s="548">
        <f>'Revenue Breakup'!G33</f>
        <v>0</v>
      </c>
      <c r="F50" s="548">
        <f>'Revenue Breakup'!I33</f>
        <v>0</v>
      </c>
      <c r="G50" s="549">
        <f>'Revenue Breakup'!K33</f>
        <v>0</v>
      </c>
      <c r="H50" s="540"/>
      <c r="I50" s="11"/>
      <c r="J50" s="541"/>
      <c r="K50" s="11"/>
      <c r="L50" s="541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>
      <c r="A52" s="36"/>
      <c r="B52" s="486" t="s">
        <v>539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>
      <c r="A53" s="36"/>
      <c r="B53" s="494" t="s">
        <v>488</v>
      </c>
      <c r="C53" s="487" t="s">
        <v>7</v>
      </c>
      <c r="D53" s="15"/>
      <c r="E53" s="15"/>
      <c r="F53" s="487" t="s">
        <v>10</v>
      </c>
      <c r="G53" s="15"/>
      <c r="H53" s="2"/>
      <c r="I53" s="487" t="s">
        <v>12</v>
      </c>
      <c r="J53" s="15"/>
      <c r="K53" s="2"/>
      <c r="L53" s="487" t="s">
        <v>332</v>
      </c>
      <c r="M53" s="15"/>
      <c r="N53" s="2"/>
      <c r="O53" s="487" t="s">
        <v>333</v>
      </c>
      <c r="P53" s="15"/>
      <c r="Q53" s="2"/>
      <c r="R53" s="11"/>
      <c r="S53" s="11"/>
      <c r="T53" s="11"/>
      <c r="U53" s="36"/>
      <c r="V53" s="36"/>
      <c r="W53" s="36"/>
      <c r="X53" s="36"/>
      <c r="Y53" s="36"/>
      <c r="Z53" s="36"/>
      <c r="AA53" s="36"/>
      <c r="AB53" s="36"/>
      <c r="AC53" s="36"/>
      <c r="AD53" s="11"/>
    </row>
    <row r="54">
      <c r="A54" s="36"/>
      <c r="B54" s="20"/>
      <c r="C54" s="494" t="s">
        <v>540</v>
      </c>
      <c r="D54" s="494" t="s">
        <v>541</v>
      </c>
      <c r="E54" s="494" t="s">
        <v>542</v>
      </c>
      <c r="F54" s="523" t="s">
        <v>543</v>
      </c>
      <c r="G54" s="523" t="s">
        <v>544</v>
      </c>
      <c r="H54" s="523" t="s">
        <v>545</v>
      </c>
      <c r="I54" s="523" t="s">
        <v>546</v>
      </c>
      <c r="J54" s="523" t="s">
        <v>547</v>
      </c>
      <c r="K54" s="523" t="s">
        <v>548</v>
      </c>
      <c r="L54" s="523" t="s">
        <v>549</v>
      </c>
      <c r="M54" s="523" t="s">
        <v>550</v>
      </c>
      <c r="N54" s="523" t="s">
        <v>551</v>
      </c>
      <c r="O54" s="523" t="s">
        <v>552</v>
      </c>
      <c r="P54" s="523" t="s">
        <v>553</v>
      </c>
      <c r="Q54" s="523" t="s">
        <v>554</v>
      </c>
      <c r="R54" s="11"/>
      <c r="S54" s="11"/>
      <c r="T54" s="11"/>
      <c r="U54" s="36"/>
      <c r="V54" s="36"/>
      <c r="W54" s="36"/>
      <c r="X54" s="36"/>
      <c r="Y54" s="36"/>
      <c r="Z54" s="36"/>
      <c r="AA54" s="36"/>
      <c r="AB54" s="36"/>
      <c r="AC54" s="36"/>
      <c r="AD54" s="11"/>
    </row>
    <row r="55">
      <c r="A55" s="36"/>
      <c r="B55" s="550" t="s">
        <v>555</v>
      </c>
      <c r="C55" s="551">
        <f>C48</f>
        <v>0</v>
      </c>
      <c r="D55" s="551">
        <f>C49</f>
        <v>0</v>
      </c>
      <c r="E55" s="551">
        <f>C50</f>
        <v>88.413</v>
      </c>
      <c r="F55" s="551" t="str">
        <f>D48</f>
        <v>#REF!</v>
      </c>
      <c r="G55" s="551">
        <f>D49</f>
        <v>0</v>
      </c>
      <c r="H55" s="551">
        <f>D50</f>
        <v>0</v>
      </c>
      <c r="I55" s="551" t="str">
        <f>E48</f>
        <v>#REF!</v>
      </c>
      <c r="J55" s="551">
        <f>E49</f>
        <v>0</v>
      </c>
      <c r="K55" s="551">
        <f>E50</f>
        <v>0</v>
      </c>
      <c r="L55" s="552" t="str">
        <f>F48</f>
        <v>#REF!</v>
      </c>
      <c r="M55" s="552">
        <f>F49</f>
        <v>0</v>
      </c>
      <c r="N55" s="551">
        <f>F50</f>
        <v>0</v>
      </c>
      <c r="O55" s="553" t="str">
        <f>G48</f>
        <v>#REF!</v>
      </c>
      <c r="P55" s="554">
        <f>G49</f>
        <v>0</v>
      </c>
      <c r="Q55" s="554">
        <f>G50</f>
        <v>0</v>
      </c>
      <c r="R55" s="31"/>
      <c r="S55" s="31"/>
      <c r="T55" s="31"/>
      <c r="U55" s="36"/>
      <c r="V55" s="36"/>
      <c r="W55" s="36"/>
      <c r="X55" s="36"/>
      <c r="Y55" s="36"/>
      <c r="Z55" s="36"/>
      <c r="AA55" s="36"/>
      <c r="AB55" s="36"/>
      <c r="AC55" s="36"/>
      <c r="AD55" s="11"/>
    </row>
    <row r="56">
      <c r="A56" s="36"/>
      <c r="B56" s="555" t="s">
        <v>394</v>
      </c>
      <c r="C56" s="556">
        <v>0.0</v>
      </c>
      <c r="D56" s="556">
        <v>0.0</v>
      </c>
      <c r="E56" s="557">
        <f t="shared" ref="E56:E57" si="37">$E$55*(E40/100)</f>
        <v>6.18891</v>
      </c>
      <c r="F56" s="557" t="str">
        <f t="shared" ref="F56:F57" si="38">$F$55*(F40/100)</f>
        <v>#REF!</v>
      </c>
      <c r="G56" s="556">
        <v>0.0</v>
      </c>
      <c r="H56" s="557">
        <f t="shared" ref="H56:H57" si="39">$H$55*(H40/100)</f>
        <v>0</v>
      </c>
      <c r="I56" s="557" t="str">
        <f t="shared" ref="I56:I57" si="40">$I$55*(I40/100)</f>
        <v>#REF!</v>
      </c>
      <c r="J56" s="557">
        <f t="shared" ref="J56:J57" si="41">$J$55*(J40/100)</f>
        <v>0</v>
      </c>
      <c r="K56" s="558">
        <f t="shared" ref="K56:K57" si="42">$K$55*(K40/100)</f>
        <v>0</v>
      </c>
      <c r="L56" s="557" t="str">
        <f t="shared" ref="L56:L57" si="43">$L$55*(L40/100)</f>
        <v>#REF!</v>
      </c>
      <c r="M56" s="557">
        <f t="shared" ref="M56:M57" si="44">$M$55*(M40/100)</f>
        <v>0</v>
      </c>
      <c r="N56" s="557">
        <f t="shared" ref="N56:N57" si="45">$N$55*(N40/100)</f>
        <v>0</v>
      </c>
      <c r="O56" s="557" t="str">
        <f t="shared" ref="O56:O57" si="46">$O$55*(O40/100)</f>
        <v>#REF!</v>
      </c>
      <c r="P56" s="557">
        <f t="shared" ref="P56:P57" si="47">$P$55*(P40/100)</f>
        <v>0</v>
      </c>
      <c r="Q56" s="557">
        <f t="shared" ref="Q56:Q57" si="48">$Q$55*(Q40/100)</f>
        <v>0</v>
      </c>
      <c r="R56" s="36"/>
      <c r="S56" s="38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>
      <c r="A57" s="36"/>
      <c r="B57" s="559" t="s">
        <v>399</v>
      </c>
      <c r="C57" s="327">
        <v>0.0</v>
      </c>
      <c r="D57" s="327">
        <v>0.0</v>
      </c>
      <c r="E57" s="327">
        <f t="shared" si="37"/>
        <v>1.76826</v>
      </c>
      <c r="F57" s="560" t="str">
        <f t="shared" si="38"/>
        <v>#REF!</v>
      </c>
      <c r="G57" s="327">
        <v>0.0</v>
      </c>
      <c r="H57" s="560">
        <f t="shared" si="39"/>
        <v>0</v>
      </c>
      <c r="I57" s="560" t="str">
        <f t="shared" si="40"/>
        <v>#REF!</v>
      </c>
      <c r="J57" s="560">
        <f t="shared" si="41"/>
        <v>0</v>
      </c>
      <c r="K57" s="561">
        <f t="shared" si="42"/>
        <v>0</v>
      </c>
      <c r="L57" s="560" t="str">
        <f t="shared" si="43"/>
        <v>#REF!</v>
      </c>
      <c r="M57" s="560">
        <f t="shared" si="44"/>
        <v>0</v>
      </c>
      <c r="N57" s="560">
        <f t="shared" si="45"/>
        <v>0</v>
      </c>
      <c r="O57" s="560" t="str">
        <f t="shared" si="46"/>
        <v>#REF!</v>
      </c>
      <c r="P57" s="560">
        <f t="shared" si="47"/>
        <v>0</v>
      </c>
      <c r="Q57" s="560">
        <f t="shared" si="48"/>
        <v>0</v>
      </c>
      <c r="R57" s="36"/>
      <c r="S57" s="38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>
      <c r="A58" s="36"/>
      <c r="B58" s="559" t="s">
        <v>401</v>
      </c>
      <c r="C58" s="327">
        <v>0.0</v>
      </c>
      <c r="D58" s="327">
        <v>0.0</v>
      </c>
      <c r="E58" s="560">
        <f t="shared" ref="E58:F58" si="49">sum(F17:F20)</f>
        <v>3.159</v>
      </c>
      <c r="F58" s="560">
        <f t="shared" si="49"/>
        <v>1.070866286</v>
      </c>
      <c r="G58" s="327">
        <v>0.0</v>
      </c>
      <c r="H58" s="560">
        <f t="shared" ref="H58:N58" si="50">sum(I17:I20)</f>
        <v>22.48374857</v>
      </c>
      <c r="I58" s="560">
        <f t="shared" si="50"/>
        <v>3.212598857</v>
      </c>
      <c r="J58" s="560">
        <f t="shared" si="50"/>
        <v>4.332342857</v>
      </c>
      <c r="K58" s="561">
        <f t="shared" si="50"/>
        <v>67.45124571</v>
      </c>
      <c r="L58" s="560">
        <f t="shared" si="50"/>
        <v>5.949257143</v>
      </c>
      <c r="M58" s="560">
        <f t="shared" si="50"/>
        <v>8.022857143</v>
      </c>
      <c r="N58" s="560">
        <f t="shared" si="50"/>
        <v>124.9097143</v>
      </c>
      <c r="O58" s="560">
        <f t="shared" ref="O58:Q58" si="51">sum(P16:P20)</f>
        <v>17.28084114</v>
      </c>
      <c r="P58" s="560">
        <f t="shared" si="51"/>
        <v>20.51565714</v>
      </c>
      <c r="Q58" s="560">
        <f t="shared" si="51"/>
        <v>202.8591543</v>
      </c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>
      <c r="A59" s="36"/>
      <c r="B59" s="559" t="s">
        <v>403</v>
      </c>
      <c r="C59" s="327">
        <v>0.0</v>
      </c>
      <c r="D59" s="327">
        <v>0.0</v>
      </c>
      <c r="E59" s="560">
        <f t="shared" ref="E59:E61" si="52">$E$55*(E42/100)</f>
        <v>3.53652</v>
      </c>
      <c r="F59" s="560" t="str">
        <f t="shared" ref="F59:F61" si="53">$F$55*(F42/100)</f>
        <v>#REF!</v>
      </c>
      <c r="G59" s="327">
        <v>0.0</v>
      </c>
      <c r="H59" s="560">
        <f t="shared" ref="H59:H61" si="54">$H$55*(H42/100)</f>
        <v>0</v>
      </c>
      <c r="I59" s="560" t="str">
        <f t="shared" ref="I59:I61" si="55">$I$55*(I42/100)</f>
        <v>#REF!</v>
      </c>
      <c r="J59" s="560">
        <f t="shared" ref="J59:J61" si="56">$J$55*(J42/100)</f>
        <v>0</v>
      </c>
      <c r="K59" s="561">
        <f t="shared" ref="K59:K61" si="57">$K$55*(K42/100)</f>
        <v>0</v>
      </c>
      <c r="L59" s="560" t="str">
        <f t="shared" ref="L59:L61" si="58">$L$55*(L42/100)</f>
        <v>#REF!</v>
      </c>
      <c r="M59" s="560">
        <f t="shared" ref="M59:M61" si="59">$M$55*(M42/100)</f>
        <v>0</v>
      </c>
      <c r="N59" s="560">
        <f t="shared" ref="N59:N61" si="60">$N$55*(N42/100)</f>
        <v>0</v>
      </c>
      <c r="O59" s="560" t="str">
        <f t="shared" ref="O59:O61" si="61">$O$55*(O42/100)</f>
        <v>#REF!</v>
      </c>
      <c r="P59" s="560">
        <f t="shared" ref="P59:P61" si="62">$P$55*(P42/100)</f>
        <v>0</v>
      </c>
      <c r="Q59" s="560">
        <f t="shared" ref="Q59:Q61" si="63">$Q$55*(Q42/100)</f>
        <v>0</v>
      </c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>
      <c r="A60" s="36"/>
      <c r="B60" s="559" t="s">
        <v>405</v>
      </c>
      <c r="C60" s="327">
        <v>0.0</v>
      </c>
      <c r="D60" s="327">
        <v>0.0</v>
      </c>
      <c r="E60" s="560">
        <f t="shared" si="52"/>
        <v>2.65239</v>
      </c>
      <c r="F60" s="560" t="str">
        <f t="shared" si="53"/>
        <v>#REF!</v>
      </c>
      <c r="G60" s="327">
        <v>0.0</v>
      </c>
      <c r="H60" s="560">
        <f t="shared" si="54"/>
        <v>0</v>
      </c>
      <c r="I60" s="560" t="str">
        <f t="shared" si="55"/>
        <v>#REF!</v>
      </c>
      <c r="J60" s="560">
        <f t="shared" si="56"/>
        <v>0</v>
      </c>
      <c r="K60" s="561">
        <f t="shared" si="57"/>
        <v>0</v>
      </c>
      <c r="L60" s="560" t="str">
        <f t="shared" si="58"/>
        <v>#REF!</v>
      </c>
      <c r="M60" s="560">
        <f t="shared" si="59"/>
        <v>0</v>
      </c>
      <c r="N60" s="560">
        <f t="shared" si="60"/>
        <v>0</v>
      </c>
      <c r="O60" s="560" t="str">
        <f t="shared" si="61"/>
        <v>#REF!</v>
      </c>
      <c r="P60" s="560">
        <f t="shared" si="62"/>
        <v>0</v>
      </c>
      <c r="Q60" s="560">
        <f t="shared" si="63"/>
        <v>0</v>
      </c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>
      <c r="A61" s="36"/>
      <c r="B61" s="559" t="s">
        <v>407</v>
      </c>
      <c r="C61" s="327">
        <v>0.0</v>
      </c>
      <c r="D61" s="327">
        <v>0.0</v>
      </c>
      <c r="E61" s="560">
        <f t="shared" si="52"/>
        <v>5.30478</v>
      </c>
      <c r="F61" s="560" t="str">
        <f t="shared" si="53"/>
        <v>#REF!</v>
      </c>
      <c r="G61" s="327">
        <v>0.0</v>
      </c>
      <c r="H61" s="560">
        <f t="shared" si="54"/>
        <v>0</v>
      </c>
      <c r="I61" s="560" t="str">
        <f t="shared" si="55"/>
        <v>#REF!</v>
      </c>
      <c r="J61" s="560">
        <f t="shared" si="56"/>
        <v>0</v>
      </c>
      <c r="K61" s="561">
        <f t="shared" si="57"/>
        <v>0</v>
      </c>
      <c r="L61" s="560" t="str">
        <f t="shared" si="58"/>
        <v>#REF!</v>
      </c>
      <c r="M61" s="560">
        <f t="shared" si="59"/>
        <v>0</v>
      </c>
      <c r="N61" s="560">
        <f t="shared" si="60"/>
        <v>0</v>
      </c>
      <c r="O61" s="560" t="str">
        <f t="shared" si="61"/>
        <v>#REF!</v>
      </c>
      <c r="P61" s="560">
        <f t="shared" si="62"/>
        <v>0</v>
      </c>
      <c r="Q61" s="560">
        <f t="shared" si="63"/>
        <v>0</v>
      </c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>
      <c r="A62" s="36"/>
      <c r="B62" s="562" t="s">
        <v>409</v>
      </c>
      <c r="C62" s="331">
        <f t="shared" ref="C62:Q62" si="64">sum(C56:C61)*5%</f>
        <v>0</v>
      </c>
      <c r="D62" s="331">
        <f t="shared" si="64"/>
        <v>0</v>
      </c>
      <c r="E62" s="331">
        <f t="shared" si="64"/>
        <v>1.130493</v>
      </c>
      <c r="F62" s="331" t="str">
        <f t="shared" si="64"/>
        <v>#REF!</v>
      </c>
      <c r="G62" s="331">
        <f t="shared" si="64"/>
        <v>0</v>
      </c>
      <c r="H62" s="331">
        <f t="shared" si="64"/>
        <v>1.124187429</v>
      </c>
      <c r="I62" s="331" t="str">
        <f t="shared" si="64"/>
        <v>#REF!</v>
      </c>
      <c r="J62" s="331">
        <f t="shared" si="64"/>
        <v>0.2166171429</v>
      </c>
      <c r="K62" s="331">
        <f t="shared" si="64"/>
        <v>3.372562286</v>
      </c>
      <c r="L62" s="331" t="str">
        <f t="shared" si="64"/>
        <v>#REF!</v>
      </c>
      <c r="M62" s="331">
        <f t="shared" si="64"/>
        <v>0.4011428571</v>
      </c>
      <c r="N62" s="331">
        <f t="shared" si="64"/>
        <v>6.245485714</v>
      </c>
      <c r="O62" s="331" t="str">
        <f t="shared" si="64"/>
        <v>#REF!</v>
      </c>
      <c r="P62" s="331">
        <f t="shared" si="64"/>
        <v>1.025782857</v>
      </c>
      <c r="Q62" s="331">
        <f t="shared" si="64"/>
        <v>10.14295771</v>
      </c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>
      <c r="A63" s="36"/>
      <c r="B63" s="563" t="s">
        <v>556</v>
      </c>
      <c r="C63" s="564">
        <f t="shared" ref="C63:Q63" si="65">sum(C56:C62)</f>
        <v>0</v>
      </c>
      <c r="D63" s="564">
        <f t="shared" si="65"/>
        <v>0</v>
      </c>
      <c r="E63" s="564">
        <f t="shared" si="65"/>
        <v>23.740353</v>
      </c>
      <c r="F63" s="564" t="str">
        <f t="shared" si="65"/>
        <v>#REF!</v>
      </c>
      <c r="G63" s="564">
        <f t="shared" si="65"/>
        <v>0</v>
      </c>
      <c r="H63" s="564">
        <f t="shared" si="65"/>
        <v>23.607936</v>
      </c>
      <c r="I63" s="564" t="str">
        <f t="shared" si="65"/>
        <v>#REF!</v>
      </c>
      <c r="J63" s="564">
        <f t="shared" si="65"/>
        <v>4.54896</v>
      </c>
      <c r="K63" s="564">
        <f t="shared" si="65"/>
        <v>70.823808</v>
      </c>
      <c r="L63" s="564" t="str">
        <f t="shared" si="65"/>
        <v>#REF!</v>
      </c>
      <c r="M63" s="564">
        <f t="shared" si="65"/>
        <v>8.424</v>
      </c>
      <c r="N63" s="564">
        <f t="shared" si="65"/>
        <v>131.1552</v>
      </c>
      <c r="O63" s="564" t="str">
        <f t="shared" si="65"/>
        <v>#REF!</v>
      </c>
      <c r="P63" s="564">
        <f t="shared" si="65"/>
        <v>21.54144</v>
      </c>
      <c r="Q63" s="564">
        <f t="shared" si="65"/>
        <v>213.002112</v>
      </c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>
      <c r="A64" s="36"/>
      <c r="B64" s="563" t="s">
        <v>51</v>
      </c>
      <c r="C64" s="565">
        <f>sum(C63:E63)</f>
        <v>23.740353</v>
      </c>
      <c r="D64" s="15"/>
      <c r="E64" s="2"/>
      <c r="F64" s="566" t="str">
        <f>sum(F63:H63)</f>
        <v>#REF!</v>
      </c>
      <c r="G64" s="15"/>
      <c r="H64" s="2"/>
      <c r="I64" s="566" t="str">
        <f>sum(I63:K63)</f>
        <v>#REF!</v>
      </c>
      <c r="J64" s="15"/>
      <c r="K64" s="2"/>
      <c r="L64" s="566" t="str">
        <f>sum(L63:N63)</f>
        <v>#REF!</v>
      </c>
      <c r="M64" s="15"/>
      <c r="N64" s="2"/>
      <c r="O64" s="566" t="str">
        <f>sum(O63:Q63)</f>
        <v>#REF!</v>
      </c>
      <c r="P64" s="15"/>
      <c r="Q64" s="2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>
      <c r="A66" s="36"/>
      <c r="B66" s="486" t="s">
        <v>557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>
      <c r="A67" s="36"/>
      <c r="B67" s="341" t="s">
        <v>488</v>
      </c>
      <c r="C67" s="341" t="s">
        <v>489</v>
      </c>
      <c r="D67" s="487" t="s">
        <v>7</v>
      </c>
      <c r="E67" s="15"/>
      <c r="F67" s="2"/>
      <c r="G67" s="32" t="s">
        <v>10</v>
      </c>
      <c r="H67" s="15"/>
      <c r="I67" s="2"/>
      <c r="J67" s="487" t="s">
        <v>12</v>
      </c>
      <c r="K67" s="15"/>
      <c r="L67" s="2"/>
      <c r="M67" s="32" t="s">
        <v>332</v>
      </c>
      <c r="N67" s="15"/>
      <c r="O67" s="2"/>
      <c r="P67" s="487" t="s">
        <v>333</v>
      </c>
      <c r="Q67" s="15"/>
      <c r="R67" s="2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>
      <c r="A68" s="36"/>
      <c r="B68" s="20"/>
      <c r="C68" s="20"/>
      <c r="D68" s="488" t="s">
        <v>558</v>
      </c>
      <c r="E68" s="488" t="s">
        <v>559</v>
      </c>
      <c r="F68" s="489" t="s">
        <v>560</v>
      </c>
      <c r="G68" s="490" t="s">
        <v>561</v>
      </c>
      <c r="H68" s="490" t="s">
        <v>562</v>
      </c>
      <c r="I68" s="490" t="s">
        <v>563</v>
      </c>
      <c r="J68" s="489" t="s">
        <v>564</v>
      </c>
      <c r="K68" s="489" t="s">
        <v>565</v>
      </c>
      <c r="L68" s="489" t="s">
        <v>566</v>
      </c>
      <c r="M68" s="490" t="s">
        <v>567</v>
      </c>
      <c r="N68" s="490" t="s">
        <v>568</v>
      </c>
      <c r="O68" s="490" t="s">
        <v>569</v>
      </c>
      <c r="P68" s="489" t="s">
        <v>570</v>
      </c>
      <c r="Q68" s="489" t="s">
        <v>571</v>
      </c>
      <c r="R68" s="489" t="s">
        <v>572</v>
      </c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ht="23.25" customHeight="1">
      <c r="A69" s="491"/>
      <c r="B69" s="492" t="s">
        <v>394</v>
      </c>
      <c r="C69" s="567" t="s">
        <v>506</v>
      </c>
      <c r="D69" s="494">
        <f t="shared" ref="D69:D73" si="66">IFERROR(D5*$C$55,0)</f>
        <v>0</v>
      </c>
      <c r="E69" s="494">
        <f t="shared" ref="E69:E73" si="67">IFERROr(0,$D$55*E5)</f>
        <v>0</v>
      </c>
      <c r="F69" s="517">
        <f t="shared" ref="F69:F78" si="68">iferror($E$55*F5%,0)</f>
        <v>6.18891</v>
      </c>
      <c r="G69" s="518">
        <f t="shared" ref="G69:G78" si="69">iferror($F$55*G5%,0)</f>
        <v>0</v>
      </c>
      <c r="H69" s="568">
        <f t="shared" ref="H69:H78" si="70">iferror($G$55*H5%,0)</f>
        <v>0</v>
      </c>
      <c r="I69" s="518">
        <f t="shared" ref="I69:I78" si="71">iferror($H$55*I5%,0)</f>
        <v>0</v>
      </c>
      <c r="J69" s="517">
        <f t="shared" ref="J69:J78" si="72">iferror($I$55*J5%,0)</f>
        <v>0</v>
      </c>
      <c r="K69" s="517">
        <f t="shared" ref="K69:K78" si="73">iferror($J$55*K5%,0)</f>
        <v>0</v>
      </c>
      <c r="L69" s="517">
        <f t="shared" ref="L69:L78" si="74">iferror($K$55*L5%,0)</f>
        <v>0</v>
      </c>
      <c r="M69" s="518">
        <f t="shared" ref="M69:M78" si="75">iferror($L$55*M5%,0)</f>
        <v>0</v>
      </c>
      <c r="N69" s="518">
        <f t="shared" ref="N69:N78" si="76">iferror($M$55*N5%,0)</f>
        <v>0</v>
      </c>
      <c r="O69" s="518">
        <f t="shared" ref="O69:O78" si="77">iferror($N$55*O5%,0)</f>
        <v>0</v>
      </c>
      <c r="P69" s="517">
        <f t="shared" ref="P69:P78" si="78">iferror($O$55*P5%,0)</f>
        <v>0</v>
      </c>
      <c r="Q69" s="517">
        <f t="shared" ref="Q69:Q78" si="79">iferror($P$55*Q5%,0)</f>
        <v>0</v>
      </c>
      <c r="R69" s="517">
        <f t="shared" ref="R69:R78" si="80">iferror($Q$55*R5%,0)</f>
        <v>0</v>
      </c>
      <c r="S69" s="491"/>
      <c r="T69" s="491"/>
      <c r="U69" s="496"/>
      <c r="V69" s="496"/>
      <c r="W69" s="496"/>
      <c r="X69" s="496"/>
      <c r="Y69" s="496"/>
      <c r="Z69" s="491"/>
      <c r="AA69" s="491"/>
      <c r="AB69" s="491"/>
      <c r="AC69" s="491"/>
      <c r="AD69" s="491"/>
    </row>
    <row r="70">
      <c r="A70" s="36"/>
      <c r="B70" s="497" t="s">
        <v>507</v>
      </c>
      <c r="C70" s="569"/>
      <c r="D70" s="512">
        <f t="shared" si="66"/>
        <v>0</v>
      </c>
      <c r="E70" s="512">
        <f t="shared" si="67"/>
        <v>0</v>
      </c>
      <c r="F70" s="513">
        <f t="shared" si="68"/>
        <v>1.5288</v>
      </c>
      <c r="G70" s="327">
        <f t="shared" si="69"/>
        <v>0</v>
      </c>
      <c r="H70" s="348">
        <f t="shared" si="70"/>
        <v>0</v>
      </c>
      <c r="I70" s="327">
        <f t="shared" si="71"/>
        <v>0</v>
      </c>
      <c r="J70" s="513">
        <f t="shared" si="72"/>
        <v>0</v>
      </c>
      <c r="K70" s="513">
        <f t="shared" si="73"/>
        <v>0</v>
      </c>
      <c r="L70" s="513">
        <f t="shared" si="74"/>
        <v>0</v>
      </c>
      <c r="M70" s="327">
        <f t="shared" si="75"/>
        <v>0</v>
      </c>
      <c r="N70" s="327">
        <f t="shared" si="76"/>
        <v>0</v>
      </c>
      <c r="O70" s="327">
        <f t="shared" si="77"/>
        <v>0</v>
      </c>
      <c r="P70" s="513">
        <f t="shared" si="78"/>
        <v>0</v>
      </c>
      <c r="Q70" s="513">
        <f t="shared" si="79"/>
        <v>0</v>
      </c>
      <c r="R70" s="513">
        <f t="shared" si="80"/>
        <v>0</v>
      </c>
      <c r="S70" s="36"/>
      <c r="T70" s="38"/>
      <c r="U70" s="502"/>
      <c r="V70" s="502"/>
      <c r="W70" s="502"/>
      <c r="X70" s="502"/>
      <c r="Y70" s="502"/>
      <c r="Z70" s="36"/>
      <c r="AA70" s="36"/>
      <c r="AB70" s="36"/>
      <c r="AC70" s="36"/>
      <c r="AD70" s="36"/>
    </row>
    <row r="71">
      <c r="A71" s="36"/>
      <c r="B71" s="497" t="s">
        <v>508</v>
      </c>
      <c r="C71" s="569"/>
      <c r="D71" s="512">
        <f t="shared" si="66"/>
        <v>0</v>
      </c>
      <c r="E71" s="512">
        <f t="shared" si="67"/>
        <v>0</v>
      </c>
      <c r="F71" s="513">
        <f t="shared" si="68"/>
        <v>1.56156</v>
      </c>
      <c r="G71" s="327">
        <f t="shared" si="69"/>
        <v>0</v>
      </c>
      <c r="H71" s="348">
        <f t="shared" si="70"/>
        <v>0</v>
      </c>
      <c r="I71" s="327">
        <f t="shared" si="71"/>
        <v>0</v>
      </c>
      <c r="J71" s="513">
        <f t="shared" si="72"/>
        <v>0</v>
      </c>
      <c r="K71" s="513">
        <f t="shared" si="73"/>
        <v>0</v>
      </c>
      <c r="L71" s="513">
        <f t="shared" si="74"/>
        <v>0</v>
      </c>
      <c r="M71" s="327">
        <f t="shared" si="75"/>
        <v>0</v>
      </c>
      <c r="N71" s="327">
        <f t="shared" si="76"/>
        <v>0</v>
      </c>
      <c r="O71" s="327">
        <f t="shared" si="77"/>
        <v>0</v>
      </c>
      <c r="P71" s="513">
        <f t="shared" si="78"/>
        <v>0</v>
      </c>
      <c r="Q71" s="513">
        <f t="shared" si="79"/>
        <v>0</v>
      </c>
      <c r="R71" s="513">
        <f t="shared" si="80"/>
        <v>0</v>
      </c>
      <c r="S71" s="36"/>
      <c r="T71" s="38"/>
      <c r="U71" s="502"/>
      <c r="V71" s="502"/>
      <c r="W71" s="502"/>
      <c r="X71" s="502"/>
      <c r="Y71" s="502"/>
      <c r="Z71" s="36"/>
      <c r="AA71" s="36"/>
      <c r="AB71" s="36"/>
      <c r="AC71" s="36"/>
      <c r="AD71" s="36"/>
    </row>
    <row r="72">
      <c r="A72" s="36"/>
      <c r="B72" s="497" t="s">
        <v>509</v>
      </c>
      <c r="C72" s="569"/>
      <c r="D72" s="512">
        <f t="shared" si="66"/>
        <v>0</v>
      </c>
      <c r="E72" s="512">
        <f t="shared" si="67"/>
        <v>0</v>
      </c>
      <c r="F72" s="513">
        <f t="shared" si="68"/>
        <v>1.65165</v>
      </c>
      <c r="G72" s="327">
        <f t="shared" si="69"/>
        <v>0</v>
      </c>
      <c r="H72" s="348">
        <f t="shared" si="70"/>
        <v>0</v>
      </c>
      <c r="I72" s="327">
        <f t="shared" si="71"/>
        <v>0</v>
      </c>
      <c r="J72" s="513">
        <f t="shared" si="72"/>
        <v>0</v>
      </c>
      <c r="K72" s="513">
        <f t="shared" si="73"/>
        <v>0</v>
      </c>
      <c r="L72" s="513">
        <f t="shared" si="74"/>
        <v>0</v>
      </c>
      <c r="M72" s="327">
        <f t="shared" si="75"/>
        <v>0</v>
      </c>
      <c r="N72" s="327">
        <f t="shared" si="76"/>
        <v>0</v>
      </c>
      <c r="O72" s="327">
        <f t="shared" si="77"/>
        <v>0</v>
      </c>
      <c r="P72" s="513">
        <f t="shared" si="78"/>
        <v>0</v>
      </c>
      <c r="Q72" s="513">
        <f t="shared" si="79"/>
        <v>0</v>
      </c>
      <c r="R72" s="513">
        <f t="shared" si="80"/>
        <v>0</v>
      </c>
      <c r="S72" s="36"/>
      <c r="T72" s="38"/>
      <c r="U72" s="502"/>
      <c r="V72" s="502"/>
      <c r="W72" s="502"/>
      <c r="X72" s="502"/>
      <c r="Y72" s="502"/>
      <c r="Z72" s="36"/>
      <c r="AA72" s="36"/>
      <c r="AB72" s="36"/>
      <c r="AC72" s="36"/>
      <c r="AD72" s="36"/>
    </row>
    <row r="73">
      <c r="A73" s="36"/>
      <c r="B73" s="503" t="s">
        <v>510</v>
      </c>
      <c r="C73" s="570"/>
      <c r="D73" s="512">
        <f t="shared" si="66"/>
        <v>0</v>
      </c>
      <c r="E73" s="514">
        <f t="shared" si="67"/>
        <v>0</v>
      </c>
      <c r="F73" s="513">
        <f t="shared" si="68"/>
        <v>1.4469</v>
      </c>
      <c r="G73" s="331">
        <f t="shared" si="69"/>
        <v>0</v>
      </c>
      <c r="H73" s="348">
        <f t="shared" si="70"/>
        <v>0</v>
      </c>
      <c r="I73" s="327">
        <f t="shared" si="71"/>
        <v>0</v>
      </c>
      <c r="J73" s="519">
        <f t="shared" si="72"/>
        <v>0</v>
      </c>
      <c r="K73" s="513">
        <f t="shared" si="73"/>
        <v>0</v>
      </c>
      <c r="L73" s="519">
        <f t="shared" si="74"/>
        <v>0</v>
      </c>
      <c r="M73" s="327">
        <f t="shared" si="75"/>
        <v>0</v>
      </c>
      <c r="N73" s="327">
        <f t="shared" si="76"/>
        <v>0</v>
      </c>
      <c r="O73" s="331">
        <f t="shared" si="77"/>
        <v>0</v>
      </c>
      <c r="P73" s="519">
        <f t="shared" si="78"/>
        <v>0</v>
      </c>
      <c r="Q73" s="519">
        <f t="shared" si="79"/>
        <v>0</v>
      </c>
      <c r="R73" s="519">
        <f t="shared" si="80"/>
        <v>0</v>
      </c>
      <c r="S73" s="36"/>
      <c r="T73" s="38"/>
      <c r="U73" s="502"/>
      <c r="V73" s="502"/>
      <c r="W73" s="502"/>
      <c r="X73" s="502"/>
      <c r="Y73" s="502"/>
      <c r="Z73" s="36"/>
      <c r="AA73" s="36"/>
      <c r="AB73" s="36"/>
      <c r="AC73" s="36"/>
      <c r="AD73" s="36"/>
    </row>
    <row r="74" ht="24.0" customHeight="1">
      <c r="A74" s="491"/>
      <c r="B74" s="508" t="s">
        <v>399</v>
      </c>
      <c r="C74" s="509" t="s">
        <v>512</v>
      </c>
      <c r="D74" s="494">
        <f t="shared" ref="D74:D79" si="81">IFERROR(0 ,D10*$C$55)</f>
        <v>0</v>
      </c>
      <c r="E74" s="494">
        <f t="shared" ref="E74:E78" si="82">IFERROr($D$55*E10,0)</f>
        <v>0</v>
      </c>
      <c r="F74" s="517">
        <f t="shared" si="68"/>
        <v>1.76826</v>
      </c>
      <c r="G74" s="518">
        <f t="shared" si="69"/>
        <v>0</v>
      </c>
      <c r="H74" s="568">
        <f t="shared" si="70"/>
        <v>0</v>
      </c>
      <c r="I74" s="518">
        <f t="shared" si="71"/>
        <v>0</v>
      </c>
      <c r="J74" s="517">
        <f t="shared" si="72"/>
        <v>0</v>
      </c>
      <c r="K74" s="517">
        <f t="shared" si="73"/>
        <v>0</v>
      </c>
      <c r="L74" s="517">
        <f t="shared" si="74"/>
        <v>0</v>
      </c>
      <c r="M74" s="518">
        <f t="shared" si="75"/>
        <v>0</v>
      </c>
      <c r="N74" s="518">
        <f t="shared" si="76"/>
        <v>0</v>
      </c>
      <c r="O74" s="518">
        <f t="shared" si="77"/>
        <v>0</v>
      </c>
      <c r="P74" s="517">
        <f t="shared" si="78"/>
        <v>0</v>
      </c>
      <c r="Q74" s="517">
        <f t="shared" si="79"/>
        <v>0</v>
      </c>
      <c r="R74" s="517">
        <f t="shared" si="80"/>
        <v>0</v>
      </c>
      <c r="S74" s="491"/>
      <c r="T74" s="491"/>
      <c r="U74" s="491"/>
      <c r="V74" s="491"/>
      <c r="W74" s="491"/>
      <c r="X74" s="491"/>
      <c r="Y74" s="491"/>
      <c r="Z74" s="491"/>
      <c r="AA74" s="491"/>
      <c r="AB74" s="491"/>
      <c r="AC74" s="491"/>
      <c r="AD74" s="491"/>
    </row>
    <row r="75">
      <c r="A75" s="36"/>
      <c r="B75" s="497" t="s">
        <v>507</v>
      </c>
      <c r="C75" s="343"/>
      <c r="D75" s="512">
        <f t="shared" si="81"/>
        <v>0</v>
      </c>
      <c r="E75" s="512">
        <f t="shared" si="82"/>
        <v>0</v>
      </c>
      <c r="F75" s="513">
        <f t="shared" si="68"/>
        <v>0.4368</v>
      </c>
      <c r="G75" s="327">
        <f t="shared" si="69"/>
        <v>0</v>
      </c>
      <c r="H75" s="348">
        <f t="shared" si="70"/>
        <v>0</v>
      </c>
      <c r="I75" s="327">
        <f t="shared" si="71"/>
        <v>0</v>
      </c>
      <c r="J75" s="513">
        <f t="shared" si="72"/>
        <v>0</v>
      </c>
      <c r="K75" s="513">
        <f t="shared" si="73"/>
        <v>0</v>
      </c>
      <c r="L75" s="513">
        <f t="shared" si="74"/>
        <v>0</v>
      </c>
      <c r="M75" s="327">
        <f t="shared" si="75"/>
        <v>0</v>
      </c>
      <c r="N75" s="327">
        <f t="shared" si="76"/>
        <v>0</v>
      </c>
      <c r="O75" s="327">
        <f t="shared" si="77"/>
        <v>0</v>
      </c>
      <c r="P75" s="513">
        <f t="shared" si="78"/>
        <v>0</v>
      </c>
      <c r="Q75" s="513">
        <f t="shared" si="79"/>
        <v>0</v>
      </c>
      <c r="R75" s="513">
        <f t="shared" si="80"/>
        <v>0</v>
      </c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>
      <c r="A76" s="36"/>
      <c r="B76" s="497" t="s">
        <v>508</v>
      </c>
      <c r="C76" s="343"/>
      <c r="D76" s="512">
        <f t="shared" si="81"/>
        <v>0</v>
      </c>
      <c r="E76" s="512">
        <f t="shared" si="82"/>
        <v>0</v>
      </c>
      <c r="F76" s="513">
        <f t="shared" si="68"/>
        <v>0.44616</v>
      </c>
      <c r="G76" s="327">
        <f t="shared" si="69"/>
        <v>0</v>
      </c>
      <c r="H76" s="348">
        <f t="shared" si="70"/>
        <v>0</v>
      </c>
      <c r="I76" s="327">
        <f t="shared" si="71"/>
        <v>0</v>
      </c>
      <c r="J76" s="513">
        <f t="shared" si="72"/>
        <v>0</v>
      </c>
      <c r="K76" s="513">
        <f t="shared" si="73"/>
        <v>0</v>
      </c>
      <c r="L76" s="513">
        <f t="shared" si="74"/>
        <v>0</v>
      </c>
      <c r="M76" s="327">
        <f t="shared" si="75"/>
        <v>0</v>
      </c>
      <c r="N76" s="327">
        <f t="shared" si="76"/>
        <v>0</v>
      </c>
      <c r="O76" s="327">
        <f t="shared" si="77"/>
        <v>0</v>
      </c>
      <c r="P76" s="513">
        <f t="shared" si="78"/>
        <v>0</v>
      </c>
      <c r="Q76" s="513">
        <f t="shared" si="79"/>
        <v>0</v>
      </c>
      <c r="R76" s="513">
        <f t="shared" si="80"/>
        <v>0</v>
      </c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>
      <c r="A77" s="36"/>
      <c r="B77" s="497" t="s">
        <v>509</v>
      </c>
      <c r="C77" s="343"/>
      <c r="D77" s="512">
        <f t="shared" si="81"/>
        <v>0</v>
      </c>
      <c r="E77" s="512">
        <f t="shared" si="82"/>
        <v>0</v>
      </c>
      <c r="F77" s="513">
        <f t="shared" si="68"/>
        <v>0.4719</v>
      </c>
      <c r="G77" s="327">
        <f t="shared" si="69"/>
        <v>0</v>
      </c>
      <c r="H77" s="348">
        <f t="shared" si="70"/>
        <v>0</v>
      </c>
      <c r="I77" s="327">
        <f t="shared" si="71"/>
        <v>0</v>
      </c>
      <c r="J77" s="513">
        <f t="shared" si="72"/>
        <v>0</v>
      </c>
      <c r="K77" s="513">
        <f t="shared" si="73"/>
        <v>0</v>
      </c>
      <c r="L77" s="513">
        <f t="shared" si="74"/>
        <v>0</v>
      </c>
      <c r="M77" s="327">
        <f t="shared" si="75"/>
        <v>0</v>
      </c>
      <c r="N77" s="327">
        <f t="shared" si="76"/>
        <v>0</v>
      </c>
      <c r="O77" s="327">
        <f t="shared" si="77"/>
        <v>0</v>
      </c>
      <c r="P77" s="513">
        <f t="shared" si="78"/>
        <v>0</v>
      </c>
      <c r="Q77" s="513">
        <f t="shared" si="79"/>
        <v>0</v>
      </c>
      <c r="R77" s="513">
        <f t="shared" si="80"/>
        <v>0</v>
      </c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>
      <c r="A78" s="36"/>
      <c r="B78" s="497" t="s">
        <v>510</v>
      </c>
      <c r="C78" s="343"/>
      <c r="D78" s="514">
        <f t="shared" si="81"/>
        <v>0</v>
      </c>
      <c r="E78" s="514">
        <f t="shared" si="82"/>
        <v>0</v>
      </c>
      <c r="F78" s="519">
        <f t="shared" si="68"/>
        <v>0.4134</v>
      </c>
      <c r="G78" s="331">
        <f t="shared" si="69"/>
        <v>0</v>
      </c>
      <c r="H78" s="348">
        <f t="shared" si="70"/>
        <v>0</v>
      </c>
      <c r="I78" s="327">
        <f t="shared" si="71"/>
        <v>0</v>
      </c>
      <c r="J78" s="519">
        <f t="shared" si="72"/>
        <v>0</v>
      </c>
      <c r="K78" s="513">
        <f t="shared" si="73"/>
        <v>0</v>
      </c>
      <c r="L78" s="519">
        <f t="shared" si="74"/>
        <v>0</v>
      </c>
      <c r="M78" s="327">
        <f t="shared" si="75"/>
        <v>0</v>
      </c>
      <c r="N78" s="327">
        <f t="shared" si="76"/>
        <v>0</v>
      </c>
      <c r="O78" s="331">
        <f t="shared" si="77"/>
        <v>0</v>
      </c>
      <c r="P78" s="519">
        <f t="shared" si="78"/>
        <v>0</v>
      </c>
      <c r="Q78" s="519">
        <f t="shared" si="79"/>
        <v>0</v>
      </c>
      <c r="R78" s="519">
        <f t="shared" si="80"/>
        <v>0</v>
      </c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>
      <c r="A79" s="491"/>
      <c r="B79" s="515" t="s">
        <v>573</v>
      </c>
      <c r="C79" s="516" t="s">
        <v>514</v>
      </c>
      <c r="D79" s="494">
        <f t="shared" si="81"/>
        <v>0</v>
      </c>
      <c r="E79" s="494">
        <f>IFERROr(0,$D$55*E15)</f>
        <v>0</v>
      </c>
      <c r="F79" s="517">
        <f t="shared" ref="F79:R79" si="83">sum(F80:F83)</f>
        <v>3.159</v>
      </c>
      <c r="G79" s="571">
        <f t="shared" si="83"/>
        <v>1.070866286</v>
      </c>
      <c r="H79" s="568">
        <f t="shared" si="83"/>
        <v>0</v>
      </c>
      <c r="I79" s="571">
        <f t="shared" si="83"/>
        <v>22.48374857</v>
      </c>
      <c r="J79" s="517">
        <f t="shared" si="83"/>
        <v>3.212598857</v>
      </c>
      <c r="K79" s="517">
        <f t="shared" si="83"/>
        <v>4.332342857</v>
      </c>
      <c r="L79" s="517">
        <f t="shared" si="83"/>
        <v>67.45124571</v>
      </c>
      <c r="M79" s="571">
        <f t="shared" si="83"/>
        <v>5.949257143</v>
      </c>
      <c r="N79" s="518">
        <f t="shared" si="83"/>
        <v>8.022857143</v>
      </c>
      <c r="O79" s="571">
        <f t="shared" si="83"/>
        <v>124.9097143</v>
      </c>
      <c r="P79" s="517">
        <f t="shared" si="83"/>
        <v>9.280841143</v>
      </c>
      <c r="Q79" s="517">
        <f t="shared" si="83"/>
        <v>12.51565714</v>
      </c>
      <c r="R79" s="517">
        <f t="shared" si="83"/>
        <v>194.8591543</v>
      </c>
      <c r="S79" s="491"/>
      <c r="T79" s="491"/>
      <c r="U79" s="491"/>
      <c r="V79" s="491"/>
      <c r="W79" s="491"/>
      <c r="X79" s="491"/>
      <c r="Y79" s="491"/>
      <c r="Z79" s="491"/>
      <c r="AA79" s="491"/>
      <c r="AB79" s="491"/>
      <c r="AC79" s="491"/>
      <c r="AD79" s="491"/>
    </row>
    <row r="80">
      <c r="A80" s="36"/>
      <c r="B80" s="497" t="s">
        <v>507</v>
      </c>
      <c r="C80" s="343"/>
      <c r="D80" s="512">
        <f t="shared" ref="D80:D98" si="85">IFERROR(0 ,D17*$C$55)</f>
        <v>0</v>
      </c>
      <c r="E80" s="512">
        <f t="shared" ref="E80:E98" si="86">IFERROr(0,$D$55*E17)</f>
        <v>0</v>
      </c>
      <c r="F80" s="513">
        <f t="shared" ref="F80:R80" si="84">F17</f>
        <v>0.702</v>
      </c>
      <c r="G80" s="500">
        <f t="shared" si="84"/>
        <v>0.248832</v>
      </c>
      <c r="H80" s="348">
        <f t="shared" si="84"/>
        <v>0</v>
      </c>
      <c r="I80" s="500">
        <f t="shared" si="84"/>
        <v>4.985526857</v>
      </c>
      <c r="J80" s="513">
        <f t="shared" si="84"/>
        <v>0.746496</v>
      </c>
      <c r="K80" s="513">
        <f t="shared" si="84"/>
        <v>0.9731108571</v>
      </c>
      <c r="L80" s="513">
        <f t="shared" si="84"/>
        <v>14.95658057</v>
      </c>
      <c r="M80" s="500">
        <f t="shared" si="84"/>
        <v>1.3824</v>
      </c>
      <c r="N80" s="327">
        <f t="shared" si="84"/>
        <v>1.802057143</v>
      </c>
      <c r="O80" s="500">
        <f t="shared" si="84"/>
        <v>27.69737143</v>
      </c>
      <c r="P80" s="513">
        <f t="shared" si="84"/>
        <v>2.156544</v>
      </c>
      <c r="Q80" s="513">
        <f t="shared" si="84"/>
        <v>2.811209143</v>
      </c>
      <c r="R80" s="513">
        <f t="shared" si="84"/>
        <v>43.20789943</v>
      </c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>
      <c r="A81" s="36"/>
      <c r="B81" s="497" t="s">
        <v>508</v>
      </c>
      <c r="C81" s="343"/>
      <c r="D81" s="512">
        <f t="shared" si="85"/>
        <v>0</v>
      </c>
      <c r="E81" s="512">
        <f t="shared" si="86"/>
        <v>0</v>
      </c>
      <c r="F81" s="513">
        <f t="shared" ref="F81:R81" si="87">F18</f>
        <v>0.702</v>
      </c>
      <c r="G81" s="500">
        <f t="shared" si="87"/>
        <v>0.2888228571</v>
      </c>
      <c r="H81" s="348">
        <f t="shared" si="87"/>
        <v>0</v>
      </c>
      <c r="I81" s="500">
        <f t="shared" si="87"/>
        <v>4.896658286</v>
      </c>
      <c r="J81" s="513">
        <f t="shared" si="87"/>
        <v>0.8664685714</v>
      </c>
      <c r="K81" s="513">
        <f t="shared" si="87"/>
        <v>1.106413714</v>
      </c>
      <c r="L81" s="513">
        <f t="shared" si="87"/>
        <v>14.68997486</v>
      </c>
      <c r="M81" s="500">
        <f t="shared" si="87"/>
        <v>1.604571429</v>
      </c>
      <c r="N81" s="327">
        <f t="shared" si="87"/>
        <v>2.048914286</v>
      </c>
      <c r="O81" s="500">
        <f t="shared" si="87"/>
        <v>27.20365714</v>
      </c>
      <c r="P81" s="513">
        <f t="shared" si="87"/>
        <v>2.503131429</v>
      </c>
      <c r="Q81" s="513">
        <f t="shared" si="87"/>
        <v>3.196306286</v>
      </c>
      <c r="R81" s="513">
        <f t="shared" si="87"/>
        <v>42.43770514</v>
      </c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>
      <c r="A82" s="36"/>
      <c r="B82" s="497" t="s">
        <v>509</v>
      </c>
      <c r="C82" s="343"/>
      <c r="D82" s="512">
        <f t="shared" si="85"/>
        <v>0</v>
      </c>
      <c r="E82" s="512">
        <f t="shared" si="86"/>
        <v>0</v>
      </c>
      <c r="F82" s="513">
        <f t="shared" ref="F82:R82" si="88">F19</f>
        <v>0.8775</v>
      </c>
      <c r="G82" s="500">
        <f t="shared" si="88"/>
        <v>0.2221714286</v>
      </c>
      <c r="H82" s="348">
        <f t="shared" si="88"/>
        <v>0</v>
      </c>
      <c r="I82" s="500">
        <f t="shared" si="88"/>
        <v>6.37632</v>
      </c>
      <c r="J82" s="513">
        <f t="shared" si="88"/>
        <v>0.6665142857</v>
      </c>
      <c r="K82" s="513">
        <f t="shared" si="88"/>
        <v>1.039762286</v>
      </c>
      <c r="L82" s="513">
        <f t="shared" si="88"/>
        <v>19.12896</v>
      </c>
      <c r="M82" s="500">
        <f t="shared" si="88"/>
        <v>1.234285714</v>
      </c>
      <c r="N82" s="327">
        <f t="shared" si="88"/>
        <v>1.925485714</v>
      </c>
      <c r="O82" s="500">
        <f t="shared" si="88"/>
        <v>35.424</v>
      </c>
      <c r="P82" s="513">
        <f t="shared" si="88"/>
        <v>1.925485714</v>
      </c>
      <c r="Q82" s="513">
        <f t="shared" si="88"/>
        <v>3.003757714</v>
      </c>
      <c r="R82" s="513">
        <f t="shared" si="88"/>
        <v>55.26144</v>
      </c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>
      <c r="A83" s="36"/>
      <c r="B83" s="503" t="s">
        <v>510</v>
      </c>
      <c r="C83" s="20"/>
      <c r="D83" s="514">
        <f t="shared" si="85"/>
        <v>0</v>
      </c>
      <c r="E83" s="514">
        <f t="shared" si="86"/>
        <v>0</v>
      </c>
      <c r="F83" s="513">
        <f t="shared" ref="F83:R83" si="89">F20</f>
        <v>0.8775</v>
      </c>
      <c r="G83" s="506">
        <f t="shared" si="89"/>
        <v>0.31104</v>
      </c>
      <c r="H83" s="572">
        <f t="shared" si="89"/>
        <v>0</v>
      </c>
      <c r="I83" s="506">
        <f t="shared" si="89"/>
        <v>6.225243429</v>
      </c>
      <c r="J83" s="513">
        <f t="shared" si="89"/>
        <v>0.93312</v>
      </c>
      <c r="K83" s="513">
        <f t="shared" si="89"/>
        <v>1.213056</v>
      </c>
      <c r="L83" s="513">
        <f t="shared" si="89"/>
        <v>18.67573029</v>
      </c>
      <c r="M83" s="506">
        <f t="shared" si="89"/>
        <v>1.728</v>
      </c>
      <c r="N83" s="331">
        <f t="shared" si="89"/>
        <v>2.2464</v>
      </c>
      <c r="O83" s="506">
        <f t="shared" si="89"/>
        <v>34.58468571</v>
      </c>
      <c r="P83" s="513">
        <f t="shared" si="89"/>
        <v>2.69568</v>
      </c>
      <c r="Q83" s="513">
        <f t="shared" si="89"/>
        <v>3.504384</v>
      </c>
      <c r="R83" s="513">
        <f t="shared" si="89"/>
        <v>53.95210971</v>
      </c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ht="24.0" customHeight="1">
      <c r="A84" s="491"/>
      <c r="B84" s="515" t="s">
        <v>403</v>
      </c>
      <c r="C84" s="520" t="s">
        <v>517</v>
      </c>
      <c r="D84" s="494">
        <f t="shared" si="85"/>
        <v>0</v>
      </c>
      <c r="E84" s="494">
        <f t="shared" si="86"/>
        <v>0</v>
      </c>
      <c r="F84" s="517">
        <f t="shared" ref="F84:F98" si="90">iferror($E$55*F21%,0)</f>
        <v>3.53652</v>
      </c>
      <c r="G84" s="571">
        <f t="shared" ref="G84:G98" si="91">iferror($F$55*G21%,0)</f>
        <v>0</v>
      </c>
      <c r="H84" s="568">
        <f t="shared" ref="H84:H98" si="92">iferror($G$55*H21%,0)</f>
        <v>0</v>
      </c>
      <c r="I84" s="571">
        <f t="shared" ref="I84:I98" si="93">iferror($H$55*I21%,0)</f>
        <v>0</v>
      </c>
      <c r="J84" s="517">
        <f t="shared" ref="J84:J98" si="94">iferror($I$55*J21%,0)</f>
        <v>0</v>
      </c>
      <c r="K84" s="517">
        <f t="shared" ref="K84:K98" si="95">iferror($J$55*K21%,0)</f>
        <v>0</v>
      </c>
      <c r="L84" s="517">
        <f t="shared" ref="L84:L98" si="96">iferror($K$55*L21%,0)</f>
        <v>0</v>
      </c>
      <c r="M84" s="518">
        <f t="shared" ref="M84:M98" si="97">iferror($L$55*M21%,0)</f>
        <v>0</v>
      </c>
      <c r="N84" s="518">
        <f t="shared" ref="N84:N98" si="98">iferror($M$55*N21%,0)</f>
        <v>0</v>
      </c>
      <c r="O84" s="518">
        <f t="shared" ref="O84:O98" si="99">iferror($N$55*O21%,0)</f>
        <v>0</v>
      </c>
      <c r="P84" s="517">
        <f t="shared" ref="P84:P98" si="100">iferror($O$55*P21%,0)</f>
        <v>0</v>
      </c>
      <c r="Q84" s="517">
        <f t="shared" ref="Q84:Q98" si="101">iferror($P$55*Q21%,0)</f>
        <v>0</v>
      </c>
      <c r="R84" s="517">
        <f t="shared" ref="R84:R98" si="102">iferror($Q$55*R21%,0)</f>
        <v>0</v>
      </c>
      <c r="S84" s="491"/>
      <c r="T84" s="491"/>
      <c r="U84" s="491"/>
      <c r="V84" s="491"/>
      <c r="W84" s="491"/>
      <c r="X84" s="491"/>
      <c r="Y84" s="491"/>
      <c r="Z84" s="491"/>
      <c r="AA84" s="491"/>
      <c r="AB84" s="491"/>
      <c r="AC84" s="491"/>
      <c r="AD84" s="491"/>
    </row>
    <row r="85">
      <c r="A85" s="36"/>
      <c r="B85" s="497" t="s">
        <v>507</v>
      </c>
      <c r="C85" s="343"/>
      <c r="D85" s="512">
        <f t="shared" si="85"/>
        <v>0</v>
      </c>
      <c r="E85" s="512">
        <f t="shared" si="86"/>
        <v>0</v>
      </c>
      <c r="F85" s="513">
        <f t="shared" si="90"/>
        <v>0.8736</v>
      </c>
      <c r="G85" s="500">
        <f t="shared" si="91"/>
        <v>0</v>
      </c>
      <c r="H85" s="348">
        <f t="shared" si="92"/>
        <v>0</v>
      </c>
      <c r="I85" s="500">
        <f t="shared" si="93"/>
        <v>0</v>
      </c>
      <c r="J85" s="513">
        <f t="shared" si="94"/>
        <v>0</v>
      </c>
      <c r="K85" s="513">
        <f t="shared" si="95"/>
        <v>0</v>
      </c>
      <c r="L85" s="513">
        <f t="shared" si="96"/>
        <v>0</v>
      </c>
      <c r="M85" s="327">
        <f t="shared" si="97"/>
        <v>0</v>
      </c>
      <c r="N85" s="327">
        <f t="shared" si="98"/>
        <v>0</v>
      </c>
      <c r="O85" s="327">
        <f t="shared" si="99"/>
        <v>0</v>
      </c>
      <c r="P85" s="513">
        <f t="shared" si="100"/>
        <v>0</v>
      </c>
      <c r="Q85" s="513">
        <f t="shared" si="101"/>
        <v>0</v>
      </c>
      <c r="R85" s="513">
        <f t="shared" si="102"/>
        <v>0</v>
      </c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>
      <c r="A86" s="36"/>
      <c r="B86" s="497" t="s">
        <v>508</v>
      </c>
      <c r="C86" s="343"/>
      <c r="D86" s="512">
        <f t="shared" si="85"/>
        <v>0</v>
      </c>
      <c r="E86" s="512">
        <f t="shared" si="86"/>
        <v>0</v>
      </c>
      <c r="F86" s="513">
        <f t="shared" si="90"/>
        <v>0.89232</v>
      </c>
      <c r="G86" s="500">
        <f t="shared" si="91"/>
        <v>0</v>
      </c>
      <c r="H86" s="348">
        <f t="shared" si="92"/>
        <v>0</v>
      </c>
      <c r="I86" s="500">
        <f t="shared" si="93"/>
        <v>0</v>
      </c>
      <c r="J86" s="513">
        <f t="shared" si="94"/>
        <v>0</v>
      </c>
      <c r="K86" s="513">
        <f t="shared" si="95"/>
        <v>0</v>
      </c>
      <c r="L86" s="513">
        <f t="shared" si="96"/>
        <v>0</v>
      </c>
      <c r="M86" s="327">
        <f t="shared" si="97"/>
        <v>0</v>
      </c>
      <c r="N86" s="327">
        <f t="shared" si="98"/>
        <v>0</v>
      </c>
      <c r="O86" s="327">
        <f t="shared" si="99"/>
        <v>0</v>
      </c>
      <c r="P86" s="513">
        <f t="shared" si="100"/>
        <v>0</v>
      </c>
      <c r="Q86" s="513">
        <f t="shared" si="101"/>
        <v>0</v>
      </c>
      <c r="R86" s="513">
        <f t="shared" si="102"/>
        <v>0</v>
      </c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>
      <c r="A87" s="36"/>
      <c r="B87" s="497" t="s">
        <v>509</v>
      </c>
      <c r="C87" s="343"/>
      <c r="D87" s="512">
        <f t="shared" si="85"/>
        <v>0</v>
      </c>
      <c r="E87" s="512">
        <f t="shared" si="86"/>
        <v>0</v>
      </c>
      <c r="F87" s="513">
        <f t="shared" si="90"/>
        <v>0.9438</v>
      </c>
      <c r="G87" s="500">
        <f t="shared" si="91"/>
        <v>0</v>
      </c>
      <c r="H87" s="348">
        <f t="shared" si="92"/>
        <v>0</v>
      </c>
      <c r="I87" s="500">
        <f t="shared" si="93"/>
        <v>0</v>
      </c>
      <c r="J87" s="513">
        <f t="shared" si="94"/>
        <v>0</v>
      </c>
      <c r="K87" s="513">
        <f t="shared" si="95"/>
        <v>0</v>
      </c>
      <c r="L87" s="513">
        <f t="shared" si="96"/>
        <v>0</v>
      </c>
      <c r="M87" s="327">
        <f t="shared" si="97"/>
        <v>0</v>
      </c>
      <c r="N87" s="327">
        <f t="shared" si="98"/>
        <v>0</v>
      </c>
      <c r="O87" s="327">
        <f t="shared" si="99"/>
        <v>0</v>
      </c>
      <c r="P87" s="513">
        <f t="shared" si="100"/>
        <v>0</v>
      </c>
      <c r="Q87" s="513">
        <f t="shared" si="101"/>
        <v>0</v>
      </c>
      <c r="R87" s="513">
        <f t="shared" si="102"/>
        <v>0</v>
      </c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>
      <c r="A88" s="36"/>
      <c r="B88" s="503" t="s">
        <v>510</v>
      </c>
      <c r="C88" s="20"/>
      <c r="D88" s="514">
        <f t="shared" si="85"/>
        <v>0</v>
      </c>
      <c r="E88" s="514">
        <f t="shared" si="86"/>
        <v>0</v>
      </c>
      <c r="F88" s="519">
        <f t="shared" si="90"/>
        <v>0.8268</v>
      </c>
      <c r="G88" s="506">
        <f t="shared" si="91"/>
        <v>0</v>
      </c>
      <c r="H88" s="572">
        <f t="shared" si="92"/>
        <v>0</v>
      </c>
      <c r="I88" s="506">
        <f t="shared" si="93"/>
        <v>0</v>
      </c>
      <c r="J88" s="519">
        <f t="shared" si="94"/>
        <v>0</v>
      </c>
      <c r="K88" s="519">
        <f t="shared" si="95"/>
        <v>0</v>
      </c>
      <c r="L88" s="513">
        <f t="shared" si="96"/>
        <v>0</v>
      </c>
      <c r="M88" s="331">
        <f t="shared" si="97"/>
        <v>0</v>
      </c>
      <c r="N88" s="331">
        <f t="shared" si="98"/>
        <v>0</v>
      </c>
      <c r="O88" s="331">
        <f t="shared" si="99"/>
        <v>0</v>
      </c>
      <c r="P88" s="519">
        <f t="shared" si="100"/>
        <v>0</v>
      </c>
      <c r="Q88" s="519">
        <f t="shared" si="101"/>
        <v>0</v>
      </c>
      <c r="R88" s="519">
        <f t="shared" si="102"/>
        <v>0</v>
      </c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>
      <c r="A89" s="491"/>
      <c r="B89" s="508" t="s">
        <v>405</v>
      </c>
      <c r="C89" s="511"/>
      <c r="D89" s="494">
        <f t="shared" si="85"/>
        <v>0</v>
      </c>
      <c r="E89" s="494">
        <f t="shared" si="86"/>
        <v>0</v>
      </c>
      <c r="F89" s="517">
        <f t="shared" si="90"/>
        <v>2.65239</v>
      </c>
      <c r="G89" s="571">
        <f t="shared" si="91"/>
        <v>0</v>
      </c>
      <c r="H89" s="568">
        <f t="shared" si="92"/>
        <v>0</v>
      </c>
      <c r="I89" s="571">
        <f t="shared" si="93"/>
        <v>0</v>
      </c>
      <c r="J89" s="517">
        <f t="shared" si="94"/>
        <v>0</v>
      </c>
      <c r="K89" s="517">
        <f t="shared" si="95"/>
        <v>0</v>
      </c>
      <c r="L89" s="517">
        <f t="shared" si="96"/>
        <v>0</v>
      </c>
      <c r="M89" s="518">
        <f t="shared" si="97"/>
        <v>0</v>
      </c>
      <c r="N89" s="518">
        <f t="shared" si="98"/>
        <v>0</v>
      </c>
      <c r="O89" s="518">
        <f t="shared" si="99"/>
        <v>0</v>
      </c>
      <c r="P89" s="517">
        <f t="shared" si="100"/>
        <v>0</v>
      </c>
      <c r="Q89" s="517">
        <f t="shared" si="101"/>
        <v>0</v>
      </c>
      <c r="R89" s="517">
        <f t="shared" si="102"/>
        <v>0</v>
      </c>
      <c r="S89" s="491"/>
      <c r="T89" s="491"/>
      <c r="U89" s="491"/>
      <c r="V89" s="491"/>
      <c r="W89" s="491"/>
      <c r="X89" s="491"/>
      <c r="Y89" s="491"/>
      <c r="Z89" s="491"/>
      <c r="AA89" s="491"/>
      <c r="AB89" s="491"/>
      <c r="AC89" s="491"/>
      <c r="AD89" s="491"/>
    </row>
    <row r="90">
      <c r="A90" s="36"/>
      <c r="B90" s="497" t="s">
        <v>507</v>
      </c>
      <c r="C90" s="521"/>
      <c r="D90" s="512">
        <f t="shared" si="85"/>
        <v>0</v>
      </c>
      <c r="E90" s="512">
        <f t="shared" si="86"/>
        <v>0</v>
      </c>
      <c r="F90" s="513">
        <f t="shared" si="90"/>
        <v>0.6552</v>
      </c>
      <c r="G90" s="500">
        <f t="shared" si="91"/>
        <v>0</v>
      </c>
      <c r="H90" s="348">
        <f t="shared" si="92"/>
        <v>0</v>
      </c>
      <c r="I90" s="500">
        <f t="shared" si="93"/>
        <v>0</v>
      </c>
      <c r="J90" s="513">
        <f t="shared" si="94"/>
        <v>0</v>
      </c>
      <c r="K90" s="513">
        <f t="shared" si="95"/>
        <v>0</v>
      </c>
      <c r="L90" s="513">
        <f t="shared" si="96"/>
        <v>0</v>
      </c>
      <c r="M90" s="327">
        <f t="shared" si="97"/>
        <v>0</v>
      </c>
      <c r="N90" s="327">
        <f t="shared" si="98"/>
        <v>0</v>
      </c>
      <c r="O90" s="327">
        <f t="shared" si="99"/>
        <v>0</v>
      </c>
      <c r="P90" s="513">
        <f t="shared" si="100"/>
        <v>0</v>
      </c>
      <c r="Q90" s="513">
        <f t="shared" si="101"/>
        <v>0</v>
      </c>
      <c r="R90" s="513">
        <f t="shared" si="102"/>
        <v>0</v>
      </c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>
      <c r="A91" s="36"/>
      <c r="B91" s="497" t="s">
        <v>508</v>
      </c>
      <c r="C91" s="521"/>
      <c r="D91" s="512">
        <f t="shared" si="85"/>
        <v>0</v>
      </c>
      <c r="E91" s="512">
        <f t="shared" si="86"/>
        <v>0</v>
      </c>
      <c r="F91" s="513">
        <f t="shared" si="90"/>
        <v>0.66924</v>
      </c>
      <c r="G91" s="500">
        <f t="shared" si="91"/>
        <v>0</v>
      </c>
      <c r="H91" s="348">
        <f t="shared" si="92"/>
        <v>0</v>
      </c>
      <c r="I91" s="500">
        <f t="shared" si="93"/>
        <v>0</v>
      </c>
      <c r="J91" s="513">
        <f t="shared" si="94"/>
        <v>0</v>
      </c>
      <c r="K91" s="513">
        <f t="shared" si="95"/>
        <v>0</v>
      </c>
      <c r="L91" s="513">
        <f t="shared" si="96"/>
        <v>0</v>
      </c>
      <c r="M91" s="327">
        <f t="shared" si="97"/>
        <v>0</v>
      </c>
      <c r="N91" s="327">
        <f t="shared" si="98"/>
        <v>0</v>
      </c>
      <c r="O91" s="327">
        <f t="shared" si="99"/>
        <v>0</v>
      </c>
      <c r="P91" s="513">
        <f t="shared" si="100"/>
        <v>0</v>
      </c>
      <c r="Q91" s="513">
        <f t="shared" si="101"/>
        <v>0</v>
      </c>
      <c r="R91" s="513">
        <f t="shared" si="102"/>
        <v>0</v>
      </c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>
      <c r="A92" s="36"/>
      <c r="B92" s="497" t="s">
        <v>509</v>
      </c>
      <c r="C92" s="521"/>
      <c r="D92" s="512">
        <f t="shared" si="85"/>
        <v>0</v>
      </c>
      <c r="E92" s="512">
        <f t="shared" si="86"/>
        <v>0</v>
      </c>
      <c r="F92" s="513">
        <f t="shared" si="90"/>
        <v>0.70785</v>
      </c>
      <c r="G92" s="500">
        <f t="shared" si="91"/>
        <v>0</v>
      </c>
      <c r="H92" s="348">
        <f t="shared" si="92"/>
        <v>0</v>
      </c>
      <c r="I92" s="500">
        <f t="shared" si="93"/>
        <v>0</v>
      </c>
      <c r="J92" s="513">
        <f t="shared" si="94"/>
        <v>0</v>
      </c>
      <c r="K92" s="513">
        <f t="shared" si="95"/>
        <v>0</v>
      </c>
      <c r="L92" s="513">
        <f t="shared" si="96"/>
        <v>0</v>
      </c>
      <c r="M92" s="327">
        <f t="shared" si="97"/>
        <v>0</v>
      </c>
      <c r="N92" s="327">
        <f t="shared" si="98"/>
        <v>0</v>
      </c>
      <c r="O92" s="327">
        <f t="shared" si="99"/>
        <v>0</v>
      </c>
      <c r="P92" s="513">
        <f t="shared" si="100"/>
        <v>0</v>
      </c>
      <c r="Q92" s="513">
        <f t="shared" si="101"/>
        <v>0</v>
      </c>
      <c r="R92" s="513">
        <f t="shared" si="102"/>
        <v>0</v>
      </c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>
      <c r="A93" s="36"/>
      <c r="B93" s="503" t="s">
        <v>510</v>
      </c>
      <c r="C93" s="522"/>
      <c r="D93" s="514">
        <f t="shared" si="85"/>
        <v>0</v>
      </c>
      <c r="E93" s="514">
        <f t="shared" si="86"/>
        <v>0</v>
      </c>
      <c r="F93" s="519">
        <f t="shared" si="90"/>
        <v>0.6201</v>
      </c>
      <c r="G93" s="506">
        <f t="shared" si="91"/>
        <v>0</v>
      </c>
      <c r="H93" s="572">
        <f t="shared" si="92"/>
        <v>0</v>
      </c>
      <c r="I93" s="506">
        <f t="shared" si="93"/>
        <v>0</v>
      </c>
      <c r="J93" s="519">
        <f t="shared" si="94"/>
        <v>0</v>
      </c>
      <c r="K93" s="519">
        <f t="shared" si="95"/>
        <v>0</v>
      </c>
      <c r="L93" s="513">
        <f t="shared" si="96"/>
        <v>0</v>
      </c>
      <c r="M93" s="331">
        <f t="shared" si="97"/>
        <v>0</v>
      </c>
      <c r="N93" s="331">
        <f t="shared" si="98"/>
        <v>0</v>
      </c>
      <c r="O93" s="331">
        <f t="shared" si="99"/>
        <v>0</v>
      </c>
      <c r="P93" s="519">
        <f t="shared" si="100"/>
        <v>0</v>
      </c>
      <c r="Q93" s="519">
        <f t="shared" si="101"/>
        <v>0</v>
      </c>
      <c r="R93" s="519">
        <f t="shared" si="102"/>
        <v>0</v>
      </c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ht="23.25" customHeight="1">
      <c r="A94" s="36"/>
      <c r="B94" s="508" t="s">
        <v>407</v>
      </c>
      <c r="C94" s="520" t="s">
        <v>520</v>
      </c>
      <c r="D94" s="494">
        <f t="shared" si="85"/>
        <v>0</v>
      </c>
      <c r="E94" s="494">
        <f t="shared" si="86"/>
        <v>0</v>
      </c>
      <c r="F94" s="517">
        <f t="shared" si="90"/>
        <v>5.30478</v>
      </c>
      <c r="G94" s="571">
        <f t="shared" si="91"/>
        <v>0</v>
      </c>
      <c r="H94" s="568">
        <f t="shared" si="92"/>
        <v>0</v>
      </c>
      <c r="I94" s="571">
        <f t="shared" si="93"/>
        <v>0</v>
      </c>
      <c r="J94" s="517">
        <f t="shared" si="94"/>
        <v>0</v>
      </c>
      <c r="K94" s="517">
        <f t="shared" si="95"/>
        <v>0</v>
      </c>
      <c r="L94" s="517">
        <f t="shared" si="96"/>
        <v>0</v>
      </c>
      <c r="M94" s="518">
        <f t="shared" si="97"/>
        <v>0</v>
      </c>
      <c r="N94" s="518">
        <f t="shared" si="98"/>
        <v>0</v>
      </c>
      <c r="O94" s="518">
        <f t="shared" si="99"/>
        <v>0</v>
      </c>
      <c r="P94" s="517">
        <f t="shared" si="100"/>
        <v>0</v>
      </c>
      <c r="Q94" s="517">
        <f t="shared" si="101"/>
        <v>0</v>
      </c>
      <c r="R94" s="517">
        <f t="shared" si="102"/>
        <v>0</v>
      </c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>
      <c r="A95" s="36"/>
      <c r="B95" s="497" t="s">
        <v>507</v>
      </c>
      <c r="C95" s="343"/>
      <c r="D95" s="512">
        <f t="shared" si="85"/>
        <v>0</v>
      </c>
      <c r="E95" s="512">
        <f t="shared" si="86"/>
        <v>0</v>
      </c>
      <c r="F95" s="513">
        <f t="shared" si="90"/>
        <v>1.3104</v>
      </c>
      <c r="G95" s="500">
        <f t="shared" si="91"/>
        <v>0</v>
      </c>
      <c r="H95" s="348">
        <f t="shared" si="92"/>
        <v>0</v>
      </c>
      <c r="I95" s="500">
        <f t="shared" si="93"/>
        <v>0</v>
      </c>
      <c r="J95" s="513">
        <f t="shared" si="94"/>
        <v>0</v>
      </c>
      <c r="K95" s="513">
        <f t="shared" si="95"/>
        <v>0</v>
      </c>
      <c r="L95" s="513">
        <f t="shared" si="96"/>
        <v>0</v>
      </c>
      <c r="M95" s="327">
        <f t="shared" si="97"/>
        <v>0</v>
      </c>
      <c r="N95" s="327">
        <f t="shared" si="98"/>
        <v>0</v>
      </c>
      <c r="O95" s="327">
        <f t="shared" si="99"/>
        <v>0</v>
      </c>
      <c r="P95" s="513">
        <f t="shared" si="100"/>
        <v>0</v>
      </c>
      <c r="Q95" s="513">
        <f t="shared" si="101"/>
        <v>0</v>
      </c>
      <c r="R95" s="513">
        <f t="shared" si="102"/>
        <v>0</v>
      </c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>
      <c r="A96" s="36"/>
      <c r="B96" s="497" t="s">
        <v>508</v>
      </c>
      <c r="C96" s="343"/>
      <c r="D96" s="512">
        <f t="shared" si="85"/>
        <v>0</v>
      </c>
      <c r="E96" s="512">
        <f t="shared" si="86"/>
        <v>0</v>
      </c>
      <c r="F96" s="513">
        <f t="shared" si="90"/>
        <v>1.33848</v>
      </c>
      <c r="G96" s="500">
        <f t="shared" si="91"/>
        <v>0</v>
      </c>
      <c r="H96" s="348">
        <f t="shared" si="92"/>
        <v>0</v>
      </c>
      <c r="I96" s="500">
        <f t="shared" si="93"/>
        <v>0</v>
      </c>
      <c r="J96" s="513">
        <f t="shared" si="94"/>
        <v>0</v>
      </c>
      <c r="K96" s="513">
        <f t="shared" si="95"/>
        <v>0</v>
      </c>
      <c r="L96" s="513">
        <f t="shared" si="96"/>
        <v>0</v>
      </c>
      <c r="M96" s="327">
        <f t="shared" si="97"/>
        <v>0</v>
      </c>
      <c r="N96" s="327">
        <f t="shared" si="98"/>
        <v>0</v>
      </c>
      <c r="O96" s="327">
        <f t="shared" si="99"/>
        <v>0</v>
      </c>
      <c r="P96" s="513">
        <f t="shared" si="100"/>
        <v>0</v>
      </c>
      <c r="Q96" s="513">
        <f t="shared" si="101"/>
        <v>0</v>
      </c>
      <c r="R96" s="513">
        <f t="shared" si="102"/>
        <v>0</v>
      </c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>
      <c r="A97" s="36"/>
      <c r="B97" s="497" t="s">
        <v>509</v>
      </c>
      <c r="C97" s="343"/>
      <c r="D97" s="512">
        <f t="shared" si="85"/>
        <v>0</v>
      </c>
      <c r="E97" s="512">
        <f t="shared" si="86"/>
        <v>0</v>
      </c>
      <c r="F97" s="513">
        <f t="shared" si="90"/>
        <v>1.4157</v>
      </c>
      <c r="G97" s="500">
        <f t="shared" si="91"/>
        <v>0</v>
      </c>
      <c r="H97" s="348">
        <f t="shared" si="92"/>
        <v>0</v>
      </c>
      <c r="I97" s="500">
        <f t="shared" si="93"/>
        <v>0</v>
      </c>
      <c r="J97" s="513">
        <f t="shared" si="94"/>
        <v>0</v>
      </c>
      <c r="K97" s="513">
        <f t="shared" si="95"/>
        <v>0</v>
      </c>
      <c r="L97" s="513">
        <f t="shared" si="96"/>
        <v>0</v>
      </c>
      <c r="M97" s="327">
        <f t="shared" si="97"/>
        <v>0</v>
      </c>
      <c r="N97" s="327">
        <f t="shared" si="98"/>
        <v>0</v>
      </c>
      <c r="O97" s="327">
        <f t="shared" si="99"/>
        <v>0</v>
      </c>
      <c r="P97" s="513">
        <f t="shared" si="100"/>
        <v>0</v>
      </c>
      <c r="Q97" s="513">
        <f t="shared" si="101"/>
        <v>0</v>
      </c>
      <c r="R97" s="513">
        <f t="shared" si="102"/>
        <v>0</v>
      </c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>
      <c r="A98" s="36"/>
      <c r="B98" s="503" t="s">
        <v>510</v>
      </c>
      <c r="C98" s="20"/>
      <c r="D98" s="514">
        <f t="shared" si="85"/>
        <v>0</v>
      </c>
      <c r="E98" s="514">
        <f t="shared" si="86"/>
        <v>0</v>
      </c>
      <c r="F98" s="519">
        <f t="shared" si="90"/>
        <v>1.2402</v>
      </c>
      <c r="G98" s="506">
        <f t="shared" si="91"/>
        <v>0</v>
      </c>
      <c r="H98" s="572">
        <f t="shared" si="92"/>
        <v>0</v>
      </c>
      <c r="I98" s="506">
        <f t="shared" si="93"/>
        <v>0</v>
      </c>
      <c r="J98" s="519">
        <f t="shared" si="94"/>
        <v>0</v>
      </c>
      <c r="K98" s="519">
        <f t="shared" si="95"/>
        <v>0</v>
      </c>
      <c r="L98" s="519">
        <f t="shared" si="96"/>
        <v>0</v>
      </c>
      <c r="M98" s="331">
        <f t="shared" si="97"/>
        <v>0</v>
      </c>
      <c r="N98" s="331">
        <f t="shared" si="98"/>
        <v>0</v>
      </c>
      <c r="O98" s="331">
        <f t="shared" si="99"/>
        <v>0</v>
      </c>
      <c r="P98" s="519">
        <f t="shared" si="100"/>
        <v>0</v>
      </c>
      <c r="Q98" s="519">
        <f t="shared" si="101"/>
        <v>0</v>
      </c>
      <c r="R98" s="519">
        <f t="shared" si="102"/>
        <v>0</v>
      </c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ht="23.25" customHeight="1">
      <c r="A99" s="36"/>
      <c r="B99" s="508" t="s">
        <v>407</v>
      </c>
      <c r="C99" s="520"/>
      <c r="D99" s="573">
        <f t="shared" ref="D99:R99" si="103">sum(D100:D103)</f>
        <v>0</v>
      </c>
      <c r="E99" s="573">
        <f t="shared" si="103"/>
        <v>0</v>
      </c>
      <c r="F99" s="517">
        <f t="shared" si="103"/>
        <v>1.130493</v>
      </c>
      <c r="G99" s="518">
        <f t="shared" si="103"/>
        <v>0.05354331429</v>
      </c>
      <c r="H99" s="568">
        <f t="shared" si="103"/>
        <v>0</v>
      </c>
      <c r="I99" s="518">
        <f t="shared" si="103"/>
        <v>1.124187429</v>
      </c>
      <c r="J99" s="517">
        <f t="shared" si="103"/>
        <v>0.1606299429</v>
      </c>
      <c r="K99" s="517">
        <f t="shared" si="103"/>
        <v>0.2166171429</v>
      </c>
      <c r="L99" s="517">
        <f t="shared" si="103"/>
        <v>3.372562286</v>
      </c>
      <c r="M99" s="518">
        <f t="shared" si="103"/>
        <v>0.2974628571</v>
      </c>
      <c r="N99" s="518">
        <f t="shared" si="103"/>
        <v>0.4011428571</v>
      </c>
      <c r="O99" s="518">
        <f t="shared" si="103"/>
        <v>6.245485714</v>
      </c>
      <c r="P99" s="517">
        <f t="shared" si="103"/>
        <v>0.4640420571</v>
      </c>
      <c r="Q99" s="517">
        <f t="shared" si="103"/>
        <v>0.6257828571</v>
      </c>
      <c r="R99" s="517">
        <f t="shared" si="103"/>
        <v>9.742957714</v>
      </c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>
      <c r="A100" s="36"/>
      <c r="B100" s="497" t="s">
        <v>507</v>
      </c>
      <c r="C100" s="343"/>
      <c r="D100" s="574">
        <f t="shared" ref="D100:R100" si="104">sum(D70,D75,D80,D85,D90,D95)*5%</f>
        <v>0</v>
      </c>
      <c r="E100" s="574">
        <f t="shared" si="104"/>
        <v>0</v>
      </c>
      <c r="F100" s="513">
        <f t="shared" si="104"/>
        <v>0.27534</v>
      </c>
      <c r="G100" s="327">
        <f t="shared" si="104"/>
        <v>0.0124416</v>
      </c>
      <c r="H100" s="348">
        <f t="shared" si="104"/>
        <v>0</v>
      </c>
      <c r="I100" s="327">
        <f t="shared" si="104"/>
        <v>0.2492763429</v>
      </c>
      <c r="J100" s="513">
        <f t="shared" si="104"/>
        <v>0.0373248</v>
      </c>
      <c r="K100" s="513">
        <f t="shared" si="104"/>
        <v>0.04865554286</v>
      </c>
      <c r="L100" s="513">
        <f t="shared" si="104"/>
        <v>0.7478290286</v>
      </c>
      <c r="M100" s="327">
        <f t="shared" si="104"/>
        <v>0.06912</v>
      </c>
      <c r="N100" s="327">
        <f t="shared" si="104"/>
        <v>0.09010285714</v>
      </c>
      <c r="O100" s="327">
        <f t="shared" si="104"/>
        <v>1.384868571</v>
      </c>
      <c r="P100" s="513">
        <f t="shared" si="104"/>
        <v>0.1078272</v>
      </c>
      <c r="Q100" s="513">
        <f t="shared" si="104"/>
        <v>0.1405604571</v>
      </c>
      <c r="R100" s="513">
        <f t="shared" si="104"/>
        <v>2.160394971</v>
      </c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>
      <c r="A101" s="36"/>
      <c r="B101" s="497" t="s">
        <v>508</v>
      </c>
      <c r="C101" s="343"/>
      <c r="D101" s="574">
        <f t="shared" ref="D101:R101" si="105">sum(D71,D76,D81,D86,D91,D96)*5%</f>
        <v>0</v>
      </c>
      <c r="E101" s="574">
        <f t="shared" si="105"/>
        <v>0</v>
      </c>
      <c r="F101" s="513">
        <f t="shared" si="105"/>
        <v>0.280488</v>
      </c>
      <c r="G101" s="327">
        <f t="shared" si="105"/>
        <v>0.01444114286</v>
      </c>
      <c r="H101" s="348">
        <f t="shared" si="105"/>
        <v>0</v>
      </c>
      <c r="I101" s="327">
        <f t="shared" si="105"/>
        <v>0.2448329143</v>
      </c>
      <c r="J101" s="513">
        <f t="shared" si="105"/>
        <v>0.04332342857</v>
      </c>
      <c r="K101" s="513">
        <f t="shared" si="105"/>
        <v>0.05532068571</v>
      </c>
      <c r="L101" s="513">
        <f t="shared" si="105"/>
        <v>0.7344987429</v>
      </c>
      <c r="M101" s="327">
        <f t="shared" si="105"/>
        <v>0.08022857143</v>
      </c>
      <c r="N101" s="327">
        <f t="shared" si="105"/>
        <v>0.1024457143</v>
      </c>
      <c r="O101" s="327">
        <f t="shared" si="105"/>
        <v>1.360182857</v>
      </c>
      <c r="P101" s="513">
        <f t="shared" si="105"/>
        <v>0.1251565714</v>
      </c>
      <c r="Q101" s="513">
        <f t="shared" si="105"/>
        <v>0.1598153143</v>
      </c>
      <c r="R101" s="513">
        <f t="shared" si="105"/>
        <v>2.121885257</v>
      </c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>
      <c r="A102" s="36"/>
      <c r="B102" s="497" t="s">
        <v>509</v>
      </c>
      <c r="C102" s="343"/>
      <c r="D102" s="574">
        <f t="shared" ref="D102:R102" si="106">sum(D72,D77,D82,D87,D92,D97)*5%</f>
        <v>0</v>
      </c>
      <c r="E102" s="574">
        <f t="shared" si="106"/>
        <v>0</v>
      </c>
      <c r="F102" s="513">
        <f t="shared" si="106"/>
        <v>0.30342</v>
      </c>
      <c r="G102" s="327">
        <f t="shared" si="106"/>
        <v>0.01110857143</v>
      </c>
      <c r="H102" s="348">
        <f t="shared" si="106"/>
        <v>0</v>
      </c>
      <c r="I102" s="327">
        <f t="shared" si="106"/>
        <v>0.318816</v>
      </c>
      <c r="J102" s="513">
        <f t="shared" si="106"/>
        <v>0.03332571429</v>
      </c>
      <c r="K102" s="513">
        <f t="shared" si="106"/>
        <v>0.05198811429</v>
      </c>
      <c r="L102" s="513">
        <f t="shared" si="106"/>
        <v>0.956448</v>
      </c>
      <c r="M102" s="327">
        <f t="shared" si="106"/>
        <v>0.06171428571</v>
      </c>
      <c r="N102" s="327">
        <f t="shared" si="106"/>
        <v>0.09627428571</v>
      </c>
      <c r="O102" s="327">
        <f t="shared" si="106"/>
        <v>1.7712</v>
      </c>
      <c r="P102" s="513">
        <f t="shared" si="106"/>
        <v>0.09627428571</v>
      </c>
      <c r="Q102" s="513">
        <f t="shared" si="106"/>
        <v>0.1501878857</v>
      </c>
      <c r="R102" s="513">
        <f t="shared" si="106"/>
        <v>2.763072</v>
      </c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>
      <c r="A103" s="36"/>
      <c r="B103" s="503" t="s">
        <v>510</v>
      </c>
      <c r="C103" s="20"/>
      <c r="D103" s="575">
        <f t="shared" ref="D103:R103" si="107">sum(D73,D78,D83,D88,D93,D98)*5%</f>
        <v>0</v>
      </c>
      <c r="E103" s="575">
        <f t="shared" si="107"/>
        <v>0</v>
      </c>
      <c r="F103" s="519">
        <f t="shared" si="107"/>
        <v>0.271245</v>
      </c>
      <c r="G103" s="331">
        <f t="shared" si="107"/>
        <v>0.015552</v>
      </c>
      <c r="H103" s="572">
        <f t="shared" si="107"/>
        <v>0</v>
      </c>
      <c r="I103" s="331">
        <f t="shared" si="107"/>
        <v>0.3112621714</v>
      </c>
      <c r="J103" s="519">
        <f t="shared" si="107"/>
        <v>0.046656</v>
      </c>
      <c r="K103" s="519">
        <f t="shared" si="107"/>
        <v>0.0606528</v>
      </c>
      <c r="L103" s="519">
        <f t="shared" si="107"/>
        <v>0.9337865143</v>
      </c>
      <c r="M103" s="331">
        <f t="shared" si="107"/>
        <v>0.0864</v>
      </c>
      <c r="N103" s="331">
        <f t="shared" si="107"/>
        <v>0.11232</v>
      </c>
      <c r="O103" s="331">
        <f t="shared" si="107"/>
        <v>1.729234286</v>
      </c>
      <c r="P103" s="519">
        <f t="shared" si="107"/>
        <v>0.134784</v>
      </c>
      <c r="Q103" s="519">
        <f t="shared" si="107"/>
        <v>0.1752192</v>
      </c>
      <c r="R103" s="519">
        <f t="shared" si="107"/>
        <v>2.697605486</v>
      </c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>
      <c r="A105" s="36"/>
      <c r="B105" s="486" t="s">
        <v>574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>
      <c r="A106" s="36"/>
      <c r="B106" s="576" t="s">
        <v>66</v>
      </c>
      <c r="C106" s="577" t="s">
        <v>7</v>
      </c>
      <c r="D106" s="15"/>
      <c r="E106" s="2"/>
      <c r="F106" s="578" t="s">
        <v>10</v>
      </c>
      <c r="G106" s="15"/>
      <c r="H106" s="2"/>
      <c r="I106" s="577" t="s">
        <v>12</v>
      </c>
      <c r="J106" s="15"/>
      <c r="K106" s="2"/>
      <c r="L106" s="578" t="s">
        <v>332</v>
      </c>
      <c r="M106" s="15"/>
      <c r="N106" s="2"/>
      <c r="O106" s="577" t="s">
        <v>333</v>
      </c>
      <c r="P106" s="15"/>
      <c r="Q106" s="2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>
      <c r="A107" s="36"/>
      <c r="B107" s="570"/>
      <c r="C107" s="579" t="s">
        <v>575</v>
      </c>
      <c r="D107" s="580" t="s">
        <v>576</v>
      </c>
      <c r="E107" s="580" t="s">
        <v>577</v>
      </c>
      <c r="F107" s="581" t="s">
        <v>575</v>
      </c>
      <c r="G107" s="131" t="s">
        <v>576</v>
      </c>
      <c r="H107" s="113" t="s">
        <v>577</v>
      </c>
      <c r="I107" s="579" t="s">
        <v>575</v>
      </c>
      <c r="J107" s="582" t="s">
        <v>576</v>
      </c>
      <c r="K107" s="580" t="s">
        <v>577</v>
      </c>
      <c r="L107" s="581" t="s">
        <v>575</v>
      </c>
      <c r="M107" s="113" t="s">
        <v>576</v>
      </c>
      <c r="N107" s="113" t="s">
        <v>577</v>
      </c>
      <c r="O107" s="579" t="s">
        <v>575</v>
      </c>
      <c r="P107" s="580" t="s">
        <v>576</v>
      </c>
      <c r="Q107" s="580" t="s">
        <v>577</v>
      </c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>
      <c r="A108" s="36"/>
      <c r="B108" s="452" t="s">
        <v>364</v>
      </c>
      <c r="C108" s="583"/>
      <c r="D108" s="584"/>
      <c r="E108" s="584"/>
      <c r="F108" s="585">
        <f>'In-house (2-5yrs)'!$C$12/3</f>
        <v>92160</v>
      </c>
      <c r="G108" s="586">
        <f t="shared" ref="G108:G110" si="108">(sum($G$70,$G$75,$G$80,$G$85,$G$90,$G$95,$G$100)/3)*10^7</f>
        <v>870912</v>
      </c>
      <c r="H108" s="587">
        <f t="shared" ref="H108:H117" si="109">G108/F108</f>
        <v>9.45</v>
      </c>
      <c r="I108" s="588">
        <f>'In-house (2-5yrs)'!$C$13/3</f>
        <v>276480</v>
      </c>
      <c r="J108" s="589">
        <f t="shared" ref="J108:J110" si="110">(sum($J$70,$J$75,$J$80,$J$85,$J$90,$J$95,$J$100)/3)*10^7</f>
        <v>2612736</v>
      </c>
      <c r="K108" s="590">
        <f t="shared" ref="K108:K131" si="111">J108/I108</f>
        <v>9.45</v>
      </c>
      <c r="L108" s="585">
        <f>'In-house (2-5yrs)'!$C$14/3</f>
        <v>576000</v>
      </c>
      <c r="M108" s="585">
        <f t="shared" ref="M108:M110" si="112">(sum($M$70,$M$75,$M$80,$M$85,$M$90,$M$95,$M$100)/3)*10^7</f>
        <v>4838400</v>
      </c>
      <c r="N108" s="591">
        <f t="shared" ref="N108:N131" si="113">M108/L108</f>
        <v>8.4</v>
      </c>
      <c r="O108" s="588">
        <f>'In-house (2-5yrs)'!$C$15/3</f>
        <v>898560</v>
      </c>
      <c r="P108" s="588">
        <f t="shared" ref="P108:P110" si="114">(sum($P$70,$P$75,$P$80,$P$85,$P$90,$P$95,$P$100)/3)*10^7</f>
        <v>7547904</v>
      </c>
      <c r="Q108" s="590">
        <f t="shared" ref="Q108:Q131" si="115">P108/O108</f>
        <v>8.4</v>
      </c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>
      <c r="A109" s="36"/>
      <c r="B109" s="452" t="s">
        <v>365</v>
      </c>
      <c r="C109" s="592"/>
      <c r="D109" s="590"/>
      <c r="E109" s="590"/>
      <c r="F109" s="585">
        <f>'In-house (2-5yrs)'!$C$12/3</f>
        <v>92160</v>
      </c>
      <c r="G109" s="593">
        <f t="shared" si="108"/>
        <v>870912</v>
      </c>
      <c r="H109" s="594">
        <f t="shared" si="109"/>
        <v>9.45</v>
      </c>
      <c r="I109" s="588">
        <f>'In-house (2-5yrs)'!$C$13/3</f>
        <v>276480</v>
      </c>
      <c r="J109" s="595">
        <f t="shared" si="110"/>
        <v>2612736</v>
      </c>
      <c r="K109" s="590">
        <f t="shared" si="111"/>
        <v>9.45</v>
      </c>
      <c r="L109" s="585">
        <f>'In-house (2-5yrs)'!$C$14/3</f>
        <v>576000</v>
      </c>
      <c r="M109" s="585">
        <f t="shared" si="112"/>
        <v>4838400</v>
      </c>
      <c r="N109" s="591">
        <f t="shared" si="113"/>
        <v>8.4</v>
      </c>
      <c r="O109" s="588">
        <f>'In-house (2-5yrs)'!$C$15/3</f>
        <v>898560</v>
      </c>
      <c r="P109" s="588">
        <f t="shared" si="114"/>
        <v>7547904</v>
      </c>
      <c r="Q109" s="590">
        <f t="shared" si="115"/>
        <v>8.4</v>
      </c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>
      <c r="A110" s="36"/>
      <c r="B110" s="452" t="s">
        <v>366</v>
      </c>
      <c r="C110" s="592"/>
      <c r="D110" s="590"/>
      <c r="E110" s="590"/>
      <c r="F110" s="585">
        <f>'In-house (2-5yrs)'!$C$12/3</f>
        <v>92160</v>
      </c>
      <c r="G110" s="593">
        <f t="shared" si="108"/>
        <v>870912</v>
      </c>
      <c r="H110" s="594">
        <f t="shared" si="109"/>
        <v>9.45</v>
      </c>
      <c r="I110" s="588">
        <f>'In-house (2-5yrs)'!$C$13/3</f>
        <v>276480</v>
      </c>
      <c r="J110" s="595">
        <f t="shared" si="110"/>
        <v>2612736</v>
      </c>
      <c r="K110" s="590">
        <f t="shared" si="111"/>
        <v>9.45</v>
      </c>
      <c r="L110" s="585">
        <f>'In-house (2-5yrs)'!$C$14/3</f>
        <v>576000</v>
      </c>
      <c r="M110" s="585">
        <f t="shared" si="112"/>
        <v>4838400</v>
      </c>
      <c r="N110" s="591">
        <f t="shared" si="113"/>
        <v>8.4</v>
      </c>
      <c r="O110" s="588">
        <f>'In-house (2-5yrs)'!$C$15/3</f>
        <v>898560</v>
      </c>
      <c r="P110" s="588">
        <f t="shared" si="114"/>
        <v>7547904</v>
      </c>
      <c r="Q110" s="590">
        <f t="shared" si="115"/>
        <v>8.4</v>
      </c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>
      <c r="A111" s="36"/>
      <c r="B111" s="452" t="s">
        <v>367</v>
      </c>
      <c r="C111" s="592"/>
      <c r="D111" s="590"/>
      <c r="E111" s="590"/>
      <c r="F111" s="596">
        <f>'In-house (2-5yrs)'!F12</f>
        <v>320914.2857</v>
      </c>
      <c r="G111" s="593">
        <f>SUM(G71,G76,G81,G86,G91,G96,G101)*10^7</f>
        <v>3032640</v>
      </c>
      <c r="H111" s="594">
        <f t="shared" si="109"/>
        <v>9.45</v>
      </c>
      <c r="I111" s="597">
        <f>'In-house (2-5yrs)'!F13</f>
        <v>962742.8571</v>
      </c>
      <c r="J111" s="595">
        <f>sum(J71,J76,J81,J86,J91,J96,J101)*10^7</f>
        <v>9097920</v>
      </c>
      <c r="K111" s="590">
        <f t="shared" si="111"/>
        <v>9.45</v>
      </c>
      <c r="L111" s="596">
        <f>'In-house (2-5yrs)'!F14</f>
        <v>2005714.286</v>
      </c>
      <c r="M111" s="596">
        <f>(sum(M71,M76,M81,M86,M91,M96,M101))*10^7</f>
        <v>16848000</v>
      </c>
      <c r="N111" s="591">
        <f t="shared" si="113"/>
        <v>8.4</v>
      </c>
      <c r="O111" s="597">
        <f>'In-house (2-5yrs)'!F15</f>
        <v>3128914.286</v>
      </c>
      <c r="P111" s="588">
        <f>sum(P71,P76,P81,P86,P91,P96,P101)*10^7</f>
        <v>26282880</v>
      </c>
      <c r="Q111" s="590">
        <f t="shared" si="115"/>
        <v>8.4</v>
      </c>
      <c r="R111" s="36"/>
      <c r="S111" s="38" t="s">
        <v>578</v>
      </c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>
      <c r="A112" s="36"/>
      <c r="B112" s="452" t="s">
        <v>368</v>
      </c>
      <c r="C112" s="592"/>
      <c r="D112" s="590"/>
      <c r="E112" s="590"/>
      <c r="F112" s="596">
        <f>'In-house (2-5yrs)'!$I$12/5</f>
        <v>49371.42857</v>
      </c>
      <c r="G112" s="593">
        <f t="shared" ref="G112:G116" si="116">(sum($G$72,$G$77,$G$82,$G$87,$G$92,$G$97,$G$102)/5)*10^7</f>
        <v>466560</v>
      </c>
      <c r="H112" s="594">
        <f t="shared" si="109"/>
        <v>9.45</v>
      </c>
      <c r="I112" s="597">
        <f>'In-house (2-5yrs)'!$I$13/5</f>
        <v>148114.2857</v>
      </c>
      <c r="J112" s="595">
        <f t="shared" ref="J112:J116" si="117">(sum($J$72,$J$77,$J$82,$J$87,$J$92,$J$97,$J$102)/5)*10^7</f>
        <v>1399680</v>
      </c>
      <c r="K112" s="590">
        <f t="shared" si="111"/>
        <v>9.45</v>
      </c>
      <c r="L112" s="596">
        <f>'In-house (2-5yrs)'!$I$14/5</f>
        <v>308571.4286</v>
      </c>
      <c r="M112" s="596">
        <f t="shared" ref="M112:M116" si="118">(sum($M$72,$M$77,$M$82,$M$87,$M$92,$M$97,$M$102)/5)*10^7</f>
        <v>2592000</v>
      </c>
      <c r="N112" s="591">
        <f t="shared" si="113"/>
        <v>8.4</v>
      </c>
      <c r="O112" s="597">
        <f>'In-house (2-5yrs)'!$I$15/5</f>
        <v>481371.4286</v>
      </c>
      <c r="P112" s="588">
        <f t="shared" ref="P112:P116" si="119">(sum($P$72,$P$77,$P$82,$P$87,$P$92,$P$97,$P$102)/5)*10^7</f>
        <v>4043520</v>
      </c>
      <c r="Q112" s="590">
        <f t="shared" si="115"/>
        <v>8.4</v>
      </c>
      <c r="R112" s="36"/>
      <c r="S112" s="38" t="s">
        <v>579</v>
      </c>
      <c r="T112" s="38" t="s">
        <v>580</v>
      </c>
      <c r="U112" s="38" t="s">
        <v>581</v>
      </c>
      <c r="V112" s="36"/>
      <c r="W112" s="36"/>
      <c r="X112" s="36"/>
      <c r="Y112" s="36"/>
      <c r="Z112" s="36"/>
      <c r="AA112" s="36"/>
      <c r="AB112" s="36"/>
      <c r="AC112" s="36"/>
      <c r="AD112" s="36"/>
    </row>
    <row r="113">
      <c r="A113" s="36"/>
      <c r="B113" s="452" t="s">
        <v>369</v>
      </c>
      <c r="C113" s="592"/>
      <c r="D113" s="590"/>
      <c r="E113" s="590"/>
      <c r="F113" s="596">
        <f>'In-house (2-5yrs)'!$I$12/5</f>
        <v>49371.42857</v>
      </c>
      <c r="G113" s="593">
        <f t="shared" si="116"/>
        <v>466560</v>
      </c>
      <c r="H113" s="594">
        <f t="shared" si="109"/>
        <v>9.45</v>
      </c>
      <c r="I113" s="597">
        <f>'In-house (2-5yrs)'!$I$13/5</f>
        <v>148114.2857</v>
      </c>
      <c r="J113" s="595">
        <f t="shared" si="117"/>
        <v>1399680</v>
      </c>
      <c r="K113" s="590">
        <f t="shared" si="111"/>
        <v>9.45</v>
      </c>
      <c r="L113" s="596">
        <f>'In-house (2-5yrs)'!$I$14/5</f>
        <v>308571.4286</v>
      </c>
      <c r="M113" s="596">
        <f t="shared" si="118"/>
        <v>2592000</v>
      </c>
      <c r="N113" s="591">
        <f t="shared" si="113"/>
        <v>8.4</v>
      </c>
      <c r="O113" s="597">
        <f>'In-house (2-5yrs)'!$I$15/5</f>
        <v>481371.4286</v>
      </c>
      <c r="P113" s="588">
        <f t="shared" si="119"/>
        <v>4043520</v>
      </c>
      <c r="Q113" s="590">
        <f t="shared" si="115"/>
        <v>8.4</v>
      </c>
      <c r="R113" s="36"/>
      <c r="S113" s="38" t="s">
        <v>582</v>
      </c>
      <c r="T113" s="38" t="s">
        <v>583</v>
      </c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>
      <c r="A114" s="36"/>
      <c r="B114" s="452" t="s">
        <v>370</v>
      </c>
      <c r="C114" s="592"/>
      <c r="D114" s="590"/>
      <c r="E114" s="590"/>
      <c r="F114" s="596">
        <f>'In-house (2-5yrs)'!$I$12/5</f>
        <v>49371.42857</v>
      </c>
      <c r="G114" s="593">
        <f t="shared" si="116"/>
        <v>466560</v>
      </c>
      <c r="H114" s="594">
        <f t="shared" si="109"/>
        <v>9.45</v>
      </c>
      <c r="I114" s="597">
        <f>'In-house (2-5yrs)'!$I$13/5</f>
        <v>148114.2857</v>
      </c>
      <c r="J114" s="595">
        <f t="shared" si="117"/>
        <v>1399680</v>
      </c>
      <c r="K114" s="590">
        <f t="shared" si="111"/>
        <v>9.45</v>
      </c>
      <c r="L114" s="596">
        <f>'In-house (2-5yrs)'!$I$14/5</f>
        <v>308571.4286</v>
      </c>
      <c r="M114" s="596">
        <f t="shared" si="118"/>
        <v>2592000</v>
      </c>
      <c r="N114" s="591">
        <f t="shared" si="113"/>
        <v>8.4</v>
      </c>
      <c r="O114" s="597">
        <f>'In-house (2-5yrs)'!$I$15/5</f>
        <v>481371.4286</v>
      </c>
      <c r="P114" s="588">
        <f t="shared" si="119"/>
        <v>4043520</v>
      </c>
      <c r="Q114" s="590">
        <f t="shared" si="115"/>
        <v>8.4</v>
      </c>
      <c r="R114" s="36"/>
      <c r="S114" s="36"/>
      <c r="T114" s="38" t="s">
        <v>584</v>
      </c>
      <c r="U114" s="38" t="s">
        <v>585</v>
      </c>
      <c r="V114" s="36"/>
      <c r="W114" s="36"/>
      <c r="X114" s="36"/>
      <c r="Y114" s="36"/>
      <c r="Z114" s="36"/>
      <c r="AA114" s="36"/>
      <c r="AB114" s="36"/>
      <c r="AC114" s="36"/>
      <c r="AD114" s="36"/>
    </row>
    <row r="115">
      <c r="A115" s="36"/>
      <c r="B115" s="452" t="s">
        <v>371</v>
      </c>
      <c r="C115" s="592"/>
      <c r="D115" s="590"/>
      <c r="E115" s="590"/>
      <c r="F115" s="596">
        <f>'In-house (2-5yrs)'!$I$12/5</f>
        <v>49371.42857</v>
      </c>
      <c r="G115" s="593">
        <f t="shared" si="116"/>
        <v>466560</v>
      </c>
      <c r="H115" s="594">
        <f t="shared" si="109"/>
        <v>9.45</v>
      </c>
      <c r="I115" s="597">
        <f>'In-house (2-5yrs)'!$I$13/5</f>
        <v>148114.2857</v>
      </c>
      <c r="J115" s="595">
        <f t="shared" si="117"/>
        <v>1399680</v>
      </c>
      <c r="K115" s="590">
        <f t="shared" si="111"/>
        <v>9.45</v>
      </c>
      <c r="L115" s="596">
        <f>'In-house (2-5yrs)'!$I$14/5</f>
        <v>308571.4286</v>
      </c>
      <c r="M115" s="596">
        <f t="shared" si="118"/>
        <v>2592000</v>
      </c>
      <c r="N115" s="591">
        <f t="shared" si="113"/>
        <v>8.4</v>
      </c>
      <c r="O115" s="597">
        <f>'In-house (2-5yrs)'!$I$15/5</f>
        <v>481371.4286</v>
      </c>
      <c r="P115" s="588">
        <f t="shared" si="119"/>
        <v>4043520</v>
      </c>
      <c r="Q115" s="590">
        <f t="shared" si="115"/>
        <v>8.4</v>
      </c>
      <c r="R115" s="36"/>
      <c r="S115" s="36"/>
      <c r="T115" s="36"/>
      <c r="U115" s="38" t="s">
        <v>586</v>
      </c>
      <c r="V115" s="36"/>
      <c r="W115" s="36"/>
      <c r="X115" s="36"/>
      <c r="Y115" s="36"/>
      <c r="Z115" s="36"/>
      <c r="AA115" s="36"/>
      <c r="AB115" s="36"/>
      <c r="AC115" s="36"/>
      <c r="AD115" s="36"/>
    </row>
    <row r="116">
      <c r="A116" s="36"/>
      <c r="B116" s="452" t="s">
        <v>372</v>
      </c>
      <c r="C116" s="592"/>
      <c r="D116" s="590"/>
      <c r="E116" s="590"/>
      <c r="F116" s="596">
        <f>'In-house (2-5yrs)'!$I$12/5</f>
        <v>49371.42857</v>
      </c>
      <c r="G116" s="593">
        <f t="shared" si="116"/>
        <v>466560</v>
      </c>
      <c r="H116" s="594">
        <f t="shared" si="109"/>
        <v>9.45</v>
      </c>
      <c r="I116" s="597">
        <f>'In-house (2-5yrs)'!$I$13/5</f>
        <v>148114.2857</v>
      </c>
      <c r="J116" s="595">
        <f t="shared" si="117"/>
        <v>1399680</v>
      </c>
      <c r="K116" s="590">
        <f t="shared" si="111"/>
        <v>9.45</v>
      </c>
      <c r="L116" s="596">
        <f>'In-house (2-5yrs)'!$I$14/5</f>
        <v>308571.4286</v>
      </c>
      <c r="M116" s="596">
        <f t="shared" si="118"/>
        <v>2592000</v>
      </c>
      <c r="N116" s="591">
        <f t="shared" si="113"/>
        <v>8.4</v>
      </c>
      <c r="O116" s="597">
        <f>'In-house (2-5yrs)'!$I$15/5</f>
        <v>481371.4286</v>
      </c>
      <c r="P116" s="588">
        <f t="shared" si="119"/>
        <v>4043520</v>
      </c>
      <c r="Q116" s="590">
        <f t="shared" si="115"/>
        <v>8.4</v>
      </c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>
      <c r="A117" s="36"/>
      <c r="B117" s="452" t="s">
        <v>373</v>
      </c>
      <c r="C117" s="592"/>
      <c r="D117" s="590"/>
      <c r="E117" s="590"/>
      <c r="F117" s="596">
        <f>'In-house (2-5yrs)'!L12</f>
        <v>345600</v>
      </c>
      <c r="G117" s="593">
        <f>(sum(G73,G78,G83,G88,G93,G98,G103))*10^7</f>
        <v>3265920</v>
      </c>
      <c r="H117" s="594">
        <f t="shared" si="109"/>
        <v>9.45</v>
      </c>
      <c r="I117" s="597">
        <f>'In-house (2-5yrs)'!L13</f>
        <v>1036800</v>
      </c>
      <c r="J117" s="595">
        <f>sum(J73,J78,J83,J88,J93,J98,J103)*10^7</f>
        <v>9797760</v>
      </c>
      <c r="K117" s="590">
        <f t="shared" si="111"/>
        <v>9.45</v>
      </c>
      <c r="L117" s="596">
        <f>'In-house (2-5yrs)'!L14</f>
        <v>2160000</v>
      </c>
      <c r="M117" s="596">
        <f>(sum(M73,M78,M83,M88,M93,M98,M103))*10^7</f>
        <v>18144000</v>
      </c>
      <c r="N117" s="591">
        <f t="shared" si="113"/>
        <v>8.4</v>
      </c>
      <c r="O117" s="597">
        <f>'In-house (2-5yrs)'!L15</f>
        <v>3369600</v>
      </c>
      <c r="P117" s="588">
        <f>sum(P73,P78,P83,P88,P93,P98,P103)*10^7</f>
        <v>28304640</v>
      </c>
      <c r="Q117" s="590">
        <f t="shared" si="115"/>
        <v>8.4</v>
      </c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>
      <c r="A118" s="36"/>
      <c r="B118" s="452" t="s">
        <v>374</v>
      </c>
      <c r="C118" s="592"/>
      <c r="D118" s="590"/>
      <c r="E118" s="590"/>
      <c r="F118" s="596"/>
      <c r="G118" s="593"/>
      <c r="H118" s="598"/>
      <c r="I118" s="597">
        <f>'In-house (2-5yrs)'!$D$13/3</f>
        <v>360411.4286</v>
      </c>
      <c r="J118" s="595">
        <f t="shared" ref="J118:J120" si="120">(sum($K$70,$K$75,$K$80,$K$85,$K$90,$K$95,$K$100)/3)*10^7</f>
        <v>3405888</v>
      </c>
      <c r="K118" s="590">
        <f t="shared" si="111"/>
        <v>9.45</v>
      </c>
      <c r="L118" s="596">
        <f>'In-house (2-5yrs)'!$D$14/3</f>
        <v>750857.1429</v>
      </c>
      <c r="M118" s="596">
        <f t="shared" ref="M118:M120" si="121">(sum($N$70,$N$75,$N$80,$N$85,$N$90,$N$95,$N$100)/3)*10^7</f>
        <v>6307200</v>
      </c>
      <c r="N118" s="591">
        <f t="shared" si="113"/>
        <v>8.4</v>
      </c>
      <c r="O118" s="597">
        <f>'In-house (2-5yrs)'!$D$15/3</f>
        <v>1171337.143</v>
      </c>
      <c r="P118" s="595">
        <f t="shared" ref="P118:P120" si="122">(sum($Q$70,$Q$75,$Q$80,$Q$85,$Q$90,$Q$95,$Q$100)/3)*10^7</f>
        <v>9839232</v>
      </c>
      <c r="Q118" s="590">
        <f t="shared" si="115"/>
        <v>8.4</v>
      </c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>
      <c r="A119" s="36"/>
      <c r="B119" s="452" t="s">
        <v>375</v>
      </c>
      <c r="C119" s="592"/>
      <c r="D119" s="590"/>
      <c r="E119" s="590"/>
      <c r="F119" s="596"/>
      <c r="G119" s="593"/>
      <c r="H119" s="598"/>
      <c r="I119" s="597">
        <f>'In-house (2-5yrs)'!$D$13/3</f>
        <v>360411.4286</v>
      </c>
      <c r="J119" s="595">
        <f t="shared" si="120"/>
        <v>3405888</v>
      </c>
      <c r="K119" s="590">
        <f t="shared" si="111"/>
        <v>9.45</v>
      </c>
      <c r="L119" s="596">
        <f>'In-house (2-5yrs)'!$D$14/3</f>
        <v>750857.1429</v>
      </c>
      <c r="M119" s="596">
        <f t="shared" si="121"/>
        <v>6307200</v>
      </c>
      <c r="N119" s="591">
        <f t="shared" si="113"/>
        <v>8.4</v>
      </c>
      <c r="O119" s="597">
        <f>'In-house (2-5yrs)'!$D$15/3</f>
        <v>1171337.143</v>
      </c>
      <c r="P119" s="595">
        <f t="shared" si="122"/>
        <v>9839232</v>
      </c>
      <c r="Q119" s="590">
        <f t="shared" si="115"/>
        <v>8.4</v>
      </c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>
      <c r="A120" s="36"/>
      <c r="B120" s="452" t="s">
        <v>376</v>
      </c>
      <c r="C120" s="592"/>
      <c r="D120" s="590"/>
      <c r="E120" s="590"/>
      <c r="F120" s="596"/>
      <c r="G120" s="593"/>
      <c r="H120" s="598"/>
      <c r="I120" s="597">
        <f>'In-house (2-5yrs)'!$D$13/3</f>
        <v>360411.4286</v>
      </c>
      <c r="J120" s="595">
        <f t="shared" si="120"/>
        <v>3405888</v>
      </c>
      <c r="K120" s="590">
        <f t="shared" si="111"/>
        <v>9.45</v>
      </c>
      <c r="L120" s="596">
        <f>'In-house (2-5yrs)'!$D$14/3</f>
        <v>750857.1429</v>
      </c>
      <c r="M120" s="596">
        <f t="shared" si="121"/>
        <v>6307200</v>
      </c>
      <c r="N120" s="591">
        <f t="shared" si="113"/>
        <v>8.4</v>
      </c>
      <c r="O120" s="597">
        <f>'In-house (2-5yrs)'!$D$15/3</f>
        <v>1171337.143</v>
      </c>
      <c r="P120" s="595">
        <f t="shared" si="122"/>
        <v>9839232</v>
      </c>
      <c r="Q120" s="590">
        <f t="shared" si="115"/>
        <v>8.4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>
      <c r="A121" s="36"/>
      <c r="B121" s="452" t="s">
        <v>377</v>
      </c>
      <c r="C121" s="592"/>
      <c r="D121" s="590"/>
      <c r="E121" s="590"/>
      <c r="F121" s="596"/>
      <c r="G121" s="593"/>
      <c r="H121" s="598"/>
      <c r="I121" s="597">
        <f>'In-house (2-5yrs)'!G13</f>
        <v>1229348.571</v>
      </c>
      <c r="J121" s="595">
        <f>(sum(K71,K76,K81,K86,K91,K96,K101))*10^7</f>
        <v>11617344</v>
      </c>
      <c r="K121" s="590">
        <f t="shared" si="111"/>
        <v>9.45</v>
      </c>
      <c r="L121" s="596">
        <f>'In-house (2-5yrs)'!G14</f>
        <v>2561142.857</v>
      </c>
      <c r="M121" s="596">
        <f>(sum(N71,N76,N81,N86,N91,N96,N101))*10^7</f>
        <v>21513600</v>
      </c>
      <c r="N121" s="591">
        <f t="shared" si="113"/>
        <v>8.4</v>
      </c>
      <c r="O121" s="597">
        <f>'In-house (2-5yrs)'!G15</f>
        <v>3995382.857</v>
      </c>
      <c r="P121" s="595">
        <f>(sum(Q71,Q76,Q81,Q86,Q91,Q96,Q101))*10^7</f>
        <v>33561216</v>
      </c>
      <c r="Q121" s="590">
        <f t="shared" si="115"/>
        <v>8.4</v>
      </c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>
      <c r="A122" s="36"/>
      <c r="B122" s="452" t="s">
        <v>378</v>
      </c>
      <c r="C122" s="592"/>
      <c r="D122" s="590"/>
      <c r="E122" s="590"/>
      <c r="F122" s="596"/>
      <c r="G122" s="593"/>
      <c r="H122" s="598"/>
      <c r="I122" s="597">
        <f>'In-house (2-5yrs)'!$J$13/5</f>
        <v>231058.2857</v>
      </c>
      <c r="J122" s="595">
        <f t="shared" ref="J122:J126" si="123">(sum($K$72,$K$77,$K$82,$K$87,$K$92,$K$97,$K$102)/5)*10^7</f>
        <v>2183500.8</v>
      </c>
      <c r="K122" s="590">
        <f t="shared" si="111"/>
        <v>9.45</v>
      </c>
      <c r="L122" s="596">
        <f>'In-house (2-5yrs)'!$J$15/5</f>
        <v>750939.4286</v>
      </c>
      <c r="M122" s="596">
        <f t="shared" ref="M122:M126" si="124">(sum($N$72,$N$77,$N$82,$N$87,$N$92,$N$97,$N$102)/5)*10^7</f>
        <v>4043520</v>
      </c>
      <c r="N122" s="591">
        <f t="shared" si="113"/>
        <v>5.384615385</v>
      </c>
      <c r="O122" s="597">
        <f>'In-house (2-5yrs)'!$J$15/5</f>
        <v>750939.4286</v>
      </c>
      <c r="P122" s="597">
        <f t="shared" ref="P122:P126" si="125">(sum($Q$72,$Q$77,$Q$82,$Q$87,$Q$92,$Q$97,$Q$102)/5)*10^7</f>
        <v>6307891.2</v>
      </c>
      <c r="Q122" s="590">
        <f t="shared" si="115"/>
        <v>8.4</v>
      </c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>
      <c r="A123" s="36"/>
      <c r="B123" s="452" t="s">
        <v>379</v>
      </c>
      <c r="C123" s="592"/>
      <c r="D123" s="590"/>
      <c r="E123" s="590"/>
      <c r="F123" s="596"/>
      <c r="G123" s="593"/>
      <c r="H123" s="598"/>
      <c r="I123" s="597">
        <f>'In-house (2-5yrs)'!$J$13/5</f>
        <v>231058.2857</v>
      </c>
      <c r="J123" s="595">
        <f t="shared" si="123"/>
        <v>2183500.8</v>
      </c>
      <c r="K123" s="590">
        <f t="shared" si="111"/>
        <v>9.45</v>
      </c>
      <c r="L123" s="596">
        <f>'In-house (2-5yrs)'!$J$15/5</f>
        <v>750939.4286</v>
      </c>
      <c r="M123" s="596">
        <f t="shared" si="124"/>
        <v>4043520</v>
      </c>
      <c r="N123" s="591">
        <f t="shared" si="113"/>
        <v>5.384615385</v>
      </c>
      <c r="O123" s="597">
        <f>'In-house (2-5yrs)'!$J$15/5</f>
        <v>750939.4286</v>
      </c>
      <c r="P123" s="597">
        <f t="shared" si="125"/>
        <v>6307891.2</v>
      </c>
      <c r="Q123" s="590">
        <f t="shared" si="115"/>
        <v>8.4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>
      <c r="A124" s="36"/>
      <c r="B124" s="452" t="s">
        <v>380</v>
      </c>
      <c r="C124" s="592"/>
      <c r="D124" s="590"/>
      <c r="E124" s="590"/>
      <c r="F124" s="596"/>
      <c r="G124" s="593"/>
      <c r="H124" s="598"/>
      <c r="I124" s="597">
        <f>'In-house (2-5yrs)'!$J$13/5</f>
        <v>231058.2857</v>
      </c>
      <c r="J124" s="595">
        <f t="shared" si="123"/>
        <v>2183500.8</v>
      </c>
      <c r="K124" s="590">
        <f t="shared" si="111"/>
        <v>9.45</v>
      </c>
      <c r="L124" s="596">
        <f>'In-house (2-5yrs)'!$J$15/5</f>
        <v>750939.4286</v>
      </c>
      <c r="M124" s="596">
        <f t="shared" si="124"/>
        <v>4043520</v>
      </c>
      <c r="N124" s="591">
        <f t="shared" si="113"/>
        <v>5.384615385</v>
      </c>
      <c r="O124" s="597">
        <f>'In-house (2-5yrs)'!$J$15/5</f>
        <v>750939.4286</v>
      </c>
      <c r="P124" s="597">
        <f t="shared" si="125"/>
        <v>6307891.2</v>
      </c>
      <c r="Q124" s="590">
        <f t="shared" si="115"/>
        <v>8.4</v>
      </c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>
      <c r="A125" s="36"/>
      <c r="B125" s="452" t="s">
        <v>381</v>
      </c>
      <c r="C125" s="592"/>
      <c r="D125" s="590"/>
      <c r="E125" s="590"/>
      <c r="F125" s="596"/>
      <c r="G125" s="593"/>
      <c r="H125" s="598"/>
      <c r="I125" s="597">
        <f>'In-house (2-5yrs)'!$J$13/5</f>
        <v>231058.2857</v>
      </c>
      <c r="J125" s="595">
        <f t="shared" si="123"/>
        <v>2183500.8</v>
      </c>
      <c r="K125" s="590">
        <f t="shared" si="111"/>
        <v>9.45</v>
      </c>
      <c r="L125" s="596">
        <f>'In-house (2-5yrs)'!$J$15/5</f>
        <v>750939.4286</v>
      </c>
      <c r="M125" s="596">
        <f t="shared" si="124"/>
        <v>4043520</v>
      </c>
      <c r="N125" s="591">
        <f t="shared" si="113"/>
        <v>5.384615385</v>
      </c>
      <c r="O125" s="597">
        <f>'In-house (2-5yrs)'!$J$15/5</f>
        <v>750939.4286</v>
      </c>
      <c r="P125" s="597">
        <f t="shared" si="125"/>
        <v>6307891.2</v>
      </c>
      <c r="Q125" s="590">
        <f t="shared" si="115"/>
        <v>8.4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>
      <c r="A126" s="36"/>
      <c r="B126" s="452" t="s">
        <v>382</v>
      </c>
      <c r="C126" s="592"/>
      <c r="D126" s="590"/>
      <c r="E126" s="590"/>
      <c r="F126" s="596"/>
      <c r="G126" s="593"/>
      <c r="H126" s="598"/>
      <c r="I126" s="597">
        <f>'In-house (2-5yrs)'!$J$13/5</f>
        <v>231058.2857</v>
      </c>
      <c r="J126" s="595">
        <f t="shared" si="123"/>
        <v>2183500.8</v>
      </c>
      <c r="K126" s="590">
        <f t="shared" si="111"/>
        <v>9.45</v>
      </c>
      <c r="L126" s="596">
        <f>'In-house (2-5yrs)'!$J$15/5</f>
        <v>750939.4286</v>
      </c>
      <c r="M126" s="596">
        <f t="shared" si="124"/>
        <v>4043520</v>
      </c>
      <c r="N126" s="591">
        <f t="shared" si="113"/>
        <v>5.384615385</v>
      </c>
      <c r="O126" s="597">
        <f>'In-house (2-5yrs)'!$J$15/5</f>
        <v>750939.4286</v>
      </c>
      <c r="P126" s="597">
        <f t="shared" si="125"/>
        <v>6307891.2</v>
      </c>
      <c r="Q126" s="590">
        <f t="shared" si="115"/>
        <v>8.4</v>
      </c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>
      <c r="A127" s="36"/>
      <c r="B127" s="452" t="s">
        <v>383</v>
      </c>
      <c r="C127" s="592"/>
      <c r="D127" s="590"/>
      <c r="E127" s="590"/>
      <c r="F127" s="596"/>
      <c r="G127" s="593"/>
      <c r="H127" s="598"/>
      <c r="I127" s="597">
        <f>'In-house (2-5yrs)'!M13</f>
        <v>1347840</v>
      </c>
      <c r="J127" s="595">
        <f>(sum(K73,K78,K83,K88,K93,K98,K103))*10^7</f>
        <v>12737088</v>
      </c>
      <c r="K127" s="590">
        <f t="shared" si="111"/>
        <v>9.45</v>
      </c>
      <c r="L127" s="596">
        <f>'In-house (2-5yrs)'!M15</f>
        <v>4380480</v>
      </c>
      <c r="M127" s="596">
        <f>(sum(N73,N78,N83,N88,N93,N98,N103))*10^7</f>
        <v>23587200</v>
      </c>
      <c r="N127" s="591">
        <f t="shared" si="113"/>
        <v>5.384615385</v>
      </c>
      <c r="O127" s="597">
        <f>'In-house (2-5yrs)'!M15</f>
        <v>4380480</v>
      </c>
      <c r="P127" s="597">
        <f>(sum(Q73,Q78,Q83,Q88,Q93,Q98,Q103))*10^7</f>
        <v>36796032</v>
      </c>
      <c r="Q127" s="590">
        <f t="shared" si="115"/>
        <v>8.4</v>
      </c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>
      <c r="A128" s="36"/>
      <c r="B128" s="461" t="s">
        <v>384</v>
      </c>
      <c r="C128" s="599">
        <f>'Contract (1 yr)'!C25</f>
        <v>780000</v>
      </c>
      <c r="D128" s="590">
        <f t="shared" ref="D128:D131" si="126">sum(F70,F75,F80,F85,F90,F95,F100)*10^7</f>
        <v>57821400</v>
      </c>
      <c r="E128" s="590">
        <f t="shared" ref="E128:E131" si="127">D128/C128</f>
        <v>74.13</v>
      </c>
      <c r="F128" s="600">
        <f>'In-house (2-5yrs)'!E12</f>
        <v>5539474.286</v>
      </c>
      <c r="G128" s="593">
        <f t="shared" ref="G128:G131" si="128">(sum(I70,I75,I80,I85,I90,I95,I100))*10^7</f>
        <v>52348032</v>
      </c>
      <c r="H128" s="598">
        <f t="shared" ref="H128:H131" si="129">G128/F128</f>
        <v>9.45</v>
      </c>
      <c r="I128" s="599">
        <f>'In-house (2-5yrs)'!E13</f>
        <v>16618422.86</v>
      </c>
      <c r="J128" s="599">
        <f t="shared" ref="J128:J131" si="130">sum(L70,L75,L80,L85,L90,L95,L100)*10^7</f>
        <v>157044096</v>
      </c>
      <c r="K128" s="590">
        <f t="shared" si="111"/>
        <v>9.45</v>
      </c>
      <c r="L128" s="600">
        <f>'In-house (2-5yrs)'!E14</f>
        <v>34621714.29</v>
      </c>
      <c r="M128" s="600">
        <f t="shared" ref="M128:M131" si="131">sum(O70,O75,O80,O85,O90,O95,O100)*10^7</f>
        <v>290822400</v>
      </c>
      <c r="N128" s="591">
        <f t="shared" si="113"/>
        <v>8.4</v>
      </c>
      <c r="O128" s="599">
        <f>'In-house (2-5yrs)'!E15</f>
        <v>54009874.29</v>
      </c>
      <c r="P128" s="599">
        <f t="shared" ref="P128:P131" si="132">sum(R70,R75,R80,R85,R90,R95,R100)*10^7</f>
        <v>453682944</v>
      </c>
      <c r="Q128" s="590">
        <f t="shared" si="115"/>
        <v>8.4</v>
      </c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>
      <c r="A129" s="36"/>
      <c r="B129" s="452" t="s">
        <v>385</v>
      </c>
      <c r="C129" s="599">
        <f>'Contract (1 yr)'!C26</f>
        <v>780000</v>
      </c>
      <c r="D129" s="590">
        <f t="shared" si="126"/>
        <v>58902480</v>
      </c>
      <c r="E129" s="590">
        <f t="shared" si="127"/>
        <v>75.516</v>
      </c>
      <c r="F129" s="600">
        <f>'In-house (2-5yrs)'!H12</f>
        <v>5440731.429</v>
      </c>
      <c r="G129" s="593">
        <f t="shared" si="128"/>
        <v>51414912</v>
      </c>
      <c r="H129" s="598">
        <f t="shared" si="129"/>
        <v>9.45</v>
      </c>
      <c r="I129" s="599">
        <f>'In-house (2-5yrs)'!H13</f>
        <v>16322194.29</v>
      </c>
      <c r="J129" s="599">
        <f t="shared" si="130"/>
        <v>154244736</v>
      </c>
      <c r="K129" s="590">
        <f t="shared" si="111"/>
        <v>9.45</v>
      </c>
      <c r="L129" s="600">
        <f>'In-house (2-5yrs)'!H14</f>
        <v>34004571.43</v>
      </c>
      <c r="M129" s="600">
        <f t="shared" si="131"/>
        <v>285638400</v>
      </c>
      <c r="N129" s="591">
        <f t="shared" si="113"/>
        <v>8.4</v>
      </c>
      <c r="O129" s="599">
        <f>'In-house (2-5yrs)'!H15</f>
        <v>53047131.43</v>
      </c>
      <c r="P129" s="599">
        <f t="shared" si="132"/>
        <v>445595904</v>
      </c>
      <c r="Q129" s="590">
        <f t="shared" si="115"/>
        <v>8.4</v>
      </c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>
      <c r="A130" s="36"/>
      <c r="B130" s="461" t="s">
        <v>386</v>
      </c>
      <c r="C130" s="599">
        <f>'Contract (1 yr)'!C23</f>
        <v>975000</v>
      </c>
      <c r="D130" s="590">
        <f t="shared" si="126"/>
        <v>63718200</v>
      </c>
      <c r="E130" s="590">
        <f t="shared" si="127"/>
        <v>65.352</v>
      </c>
      <c r="F130" s="600">
        <f>'In-house (2-5yrs)'!K12</f>
        <v>7084800</v>
      </c>
      <c r="G130" s="593">
        <f t="shared" si="128"/>
        <v>66951360</v>
      </c>
      <c r="H130" s="598">
        <f t="shared" si="129"/>
        <v>9.45</v>
      </c>
      <c r="I130" s="599">
        <f>'In-house (2-5yrs)'!K13</f>
        <v>21254400</v>
      </c>
      <c r="J130" s="599">
        <f t="shared" si="130"/>
        <v>200854080</v>
      </c>
      <c r="K130" s="590">
        <f t="shared" si="111"/>
        <v>9.45</v>
      </c>
      <c r="L130" s="600">
        <f>'In-house (2-5yrs)'!K14</f>
        <v>44280000</v>
      </c>
      <c r="M130" s="600">
        <f t="shared" si="131"/>
        <v>371952000</v>
      </c>
      <c r="N130" s="591">
        <f t="shared" si="113"/>
        <v>8.4</v>
      </c>
      <c r="O130" s="599">
        <f>'In-house (2-5yrs)'!K15</f>
        <v>69076800</v>
      </c>
      <c r="P130" s="599">
        <f t="shared" si="132"/>
        <v>580245120</v>
      </c>
      <c r="Q130" s="590">
        <f t="shared" si="115"/>
        <v>8.4</v>
      </c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>
      <c r="A131" s="36"/>
      <c r="B131" s="463" t="s">
        <v>387</v>
      </c>
      <c r="C131" s="601">
        <f>'Contract (1 yr)'!C24</f>
        <v>975000</v>
      </c>
      <c r="D131" s="602">
        <f t="shared" si="126"/>
        <v>56961450</v>
      </c>
      <c r="E131" s="602">
        <f t="shared" si="127"/>
        <v>58.422</v>
      </c>
      <c r="F131" s="603">
        <f>'In-house (2-5yrs)'!N12</f>
        <v>6916937.143</v>
      </c>
      <c r="G131" s="604">
        <f t="shared" si="128"/>
        <v>65365056</v>
      </c>
      <c r="H131" s="598">
        <f t="shared" si="129"/>
        <v>9.45</v>
      </c>
      <c r="I131" s="601">
        <f>'In-house (2-5yrs)'!N13</f>
        <v>20750811.43</v>
      </c>
      <c r="J131" s="599">
        <f t="shared" si="130"/>
        <v>196095168</v>
      </c>
      <c r="K131" s="602">
        <f t="shared" si="111"/>
        <v>9.45</v>
      </c>
      <c r="L131" s="603">
        <f>'In-house (2-5yrs)'!N14</f>
        <v>43230857.14</v>
      </c>
      <c r="M131" s="603">
        <f t="shared" si="131"/>
        <v>363139200</v>
      </c>
      <c r="N131" s="604">
        <f t="shared" si="113"/>
        <v>8.4</v>
      </c>
      <c r="O131" s="601">
        <f>'In-house (2-5yrs)'!N15</f>
        <v>67440137.14</v>
      </c>
      <c r="P131" s="599">
        <f t="shared" si="132"/>
        <v>566497152</v>
      </c>
      <c r="Q131" s="590">
        <f t="shared" si="115"/>
        <v>8.4</v>
      </c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>
      <c r="A132" s="36"/>
      <c r="B132" s="36"/>
      <c r="C132" s="335">
        <f t="shared" ref="C132:D132" si="133">sum(C108:C131)/10^7</f>
        <v>0.351</v>
      </c>
      <c r="D132" s="335">
        <f t="shared" si="133"/>
        <v>23.740353</v>
      </c>
      <c r="E132" s="605">
        <f>average(E108:E131)</f>
        <v>68.355</v>
      </c>
      <c r="F132" s="335">
        <f t="shared" ref="F132:G132" si="134">sum(F108:F131)/10^7</f>
        <v>2.617179429</v>
      </c>
      <c r="G132" s="335">
        <f t="shared" si="134"/>
        <v>24.7323456</v>
      </c>
      <c r="H132" s="605">
        <f>average(H108:H131)</f>
        <v>9.45</v>
      </c>
      <c r="I132" s="335">
        <f t="shared" ref="I132:J132" si="135">sum(I108:I131)/10^7</f>
        <v>8.332909714</v>
      </c>
      <c r="J132" s="335">
        <f t="shared" si="135"/>
        <v>78.7459968</v>
      </c>
      <c r="K132" s="605">
        <f>average(K108:K131)</f>
        <v>9.45</v>
      </c>
      <c r="L132" s="335">
        <f t="shared" ref="L132:M132" si="136">sum(L108:L131)/10^7</f>
        <v>17.65226057</v>
      </c>
      <c r="M132" s="335">
        <f t="shared" si="136"/>
        <v>145.82592</v>
      </c>
      <c r="N132" s="605">
        <f>average(N108:N131)</f>
        <v>7.646153846</v>
      </c>
      <c r="O132" s="335">
        <f t="shared" ref="O132:P132" si="137">sum(O108:O131)/10^7</f>
        <v>27.08195657</v>
      </c>
      <c r="P132" s="335">
        <f t="shared" si="137"/>
        <v>227.4884352</v>
      </c>
      <c r="Q132" s="605">
        <f>average(Q108:Q131)</f>
        <v>8.4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>
      <c r="A133" s="36"/>
      <c r="B133" s="36"/>
      <c r="C133" s="36"/>
      <c r="D133" s="606">
        <f>D132-C64</f>
        <v>0</v>
      </c>
      <c r="E133" s="36"/>
      <c r="F133" s="36"/>
      <c r="G133" s="541" t="str">
        <f>G132-F64</f>
        <v>#REF!</v>
      </c>
      <c r="H133" s="36"/>
      <c r="I133" s="36"/>
      <c r="J133" s="541" t="str">
        <f>J132-I64</f>
        <v>#REF!</v>
      </c>
      <c r="K133" s="36"/>
      <c r="L133" s="36"/>
      <c r="M133" s="541" t="str">
        <f>M132-L64</f>
        <v>#REF!</v>
      </c>
      <c r="N133" s="36"/>
      <c r="O133" s="36"/>
      <c r="P133" s="541" t="str">
        <f>P132-O64</f>
        <v>#REF!</v>
      </c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>
      <c r="A134" s="36"/>
      <c r="B134" s="36"/>
      <c r="C134" s="36"/>
      <c r="D134" s="36"/>
      <c r="E134" s="36"/>
      <c r="F134" s="36"/>
      <c r="G134" s="36"/>
      <c r="H134" s="38" t="s">
        <v>587</v>
      </c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</row>
  </sheetData>
  <mergeCells count="48">
    <mergeCell ref="B3:B4"/>
    <mergeCell ref="C3:C4"/>
    <mergeCell ref="D3:F3"/>
    <mergeCell ref="G3:I3"/>
    <mergeCell ref="J3:L3"/>
    <mergeCell ref="M3:O3"/>
    <mergeCell ref="P3:R3"/>
    <mergeCell ref="F38:H38"/>
    <mergeCell ref="I38:K38"/>
    <mergeCell ref="L38:N38"/>
    <mergeCell ref="O38:Q38"/>
    <mergeCell ref="I64:K64"/>
    <mergeCell ref="L64:N64"/>
    <mergeCell ref="B53:B54"/>
    <mergeCell ref="C53:E53"/>
    <mergeCell ref="F53:H53"/>
    <mergeCell ref="I53:K53"/>
    <mergeCell ref="L53:N53"/>
    <mergeCell ref="O53:Q53"/>
    <mergeCell ref="F64:H64"/>
    <mergeCell ref="O64:Q64"/>
    <mergeCell ref="C5:C9"/>
    <mergeCell ref="C10:C14"/>
    <mergeCell ref="C15:C20"/>
    <mergeCell ref="C21:C25"/>
    <mergeCell ref="C31:C35"/>
    <mergeCell ref="B38:B39"/>
    <mergeCell ref="C38:E38"/>
    <mergeCell ref="C64:E64"/>
    <mergeCell ref="B67:B68"/>
    <mergeCell ref="D67:F67"/>
    <mergeCell ref="G67:I67"/>
    <mergeCell ref="J67:L67"/>
    <mergeCell ref="M67:O67"/>
    <mergeCell ref="P67:R67"/>
    <mergeCell ref="B106:B107"/>
    <mergeCell ref="C106:E106"/>
    <mergeCell ref="F106:H106"/>
    <mergeCell ref="I106:K106"/>
    <mergeCell ref="L106:N106"/>
    <mergeCell ref="O106:Q106"/>
    <mergeCell ref="C67:C68"/>
    <mergeCell ref="C69:C73"/>
    <mergeCell ref="C74:C78"/>
    <mergeCell ref="C79:C83"/>
    <mergeCell ref="C84:C88"/>
    <mergeCell ref="C94:C98"/>
    <mergeCell ref="C99:C10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9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8.38"/>
    <col customWidth="1" min="3" max="3" width="16.75"/>
    <col customWidth="1" min="4" max="4" width="24.88"/>
    <col customWidth="1" min="5" max="5" width="24.0"/>
    <col customWidth="1" min="6" max="6" width="13.63"/>
    <col customWidth="1" min="7" max="7" width="15.75"/>
  </cols>
  <sheetData>
    <row r="1">
      <c r="A1" s="62"/>
      <c r="B1" s="27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>
      <c r="A2" s="62"/>
      <c r="B2" s="63" t="s">
        <v>588</v>
      </c>
      <c r="C2" s="113">
        <f>'Total Production'!E4</f>
        <v>22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>
      <c r="A3" s="62"/>
      <c r="B3" s="27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>
      <c r="A4" s="62"/>
      <c r="B4" s="72"/>
      <c r="C4" s="73" t="s">
        <v>589</v>
      </c>
      <c r="D4" s="74" t="s">
        <v>590</v>
      </c>
      <c r="E4" s="74" t="s">
        <v>591</v>
      </c>
      <c r="F4" s="75" t="s">
        <v>59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>
      <c r="A5" s="62"/>
      <c r="B5" s="76" t="s">
        <v>60</v>
      </c>
      <c r="C5" s="96">
        <f>'Total Production'!C9</f>
        <v>178.594</v>
      </c>
      <c r="D5" s="96">
        <f>'Total Production'!D9</f>
        <v>158.835</v>
      </c>
      <c r="E5" s="96">
        <f>'Total Production'!E9</f>
        <v>124.1836</v>
      </c>
      <c r="F5" s="96">
        <f>'Total Production'!F9</f>
        <v>121.88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>
      <c r="A6" s="62"/>
      <c r="B6" s="76" t="s">
        <v>125</v>
      </c>
      <c r="C6" s="96">
        <f>'Total Production'!C20</f>
        <v>280</v>
      </c>
      <c r="D6" s="96">
        <f>'Total Production'!C21</f>
        <v>286</v>
      </c>
      <c r="E6" s="96">
        <f>'Total Production'!C22</f>
        <v>242</v>
      </c>
      <c r="F6" s="96">
        <f>'Total Production'!C23</f>
        <v>212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>
      <c r="A7" s="62"/>
      <c r="B7" s="79" t="s">
        <v>126</v>
      </c>
      <c r="C7" s="116">
        <f t="shared" ref="C7:F7" si="1">C6-C5</f>
        <v>101.406</v>
      </c>
      <c r="D7" s="116">
        <f t="shared" si="1"/>
        <v>127.165</v>
      </c>
      <c r="E7" s="116">
        <f t="shared" si="1"/>
        <v>117.8164</v>
      </c>
      <c r="F7" s="116">
        <f t="shared" si="1"/>
        <v>90.12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>
      <c r="A8" s="62"/>
      <c r="B8" s="27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>
      <c r="A9" s="62"/>
      <c r="B9" s="27" t="s">
        <v>127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>
      <c r="A10" s="62"/>
      <c r="B10" s="130" t="s">
        <v>128</v>
      </c>
      <c r="C10" s="131">
        <v>5.0</v>
      </c>
      <c r="D10" s="121" t="s">
        <v>592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>
      <c r="A11" s="62"/>
      <c r="B11" s="132" t="s">
        <v>130</v>
      </c>
      <c r="C11" s="105">
        <f>C10*1000</f>
        <v>5000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>
      <c r="A12" s="62"/>
      <c r="B12" s="133" t="s">
        <v>131</v>
      </c>
      <c r="C12" s="97">
        <f>((C11*1000*0.5)/500)+((C11*1000*0.5)/400)</f>
        <v>11250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3.75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>
      <c r="A14" s="62"/>
      <c r="B14" s="134" t="s">
        <v>132</v>
      </c>
      <c r="C14" s="99">
        <f>(C11*1000*0.5)/500</f>
        <v>5000</v>
      </c>
      <c r="D14" s="121" t="s">
        <v>133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>
      <c r="A15" s="62"/>
      <c r="B15" s="69" t="s">
        <v>134</v>
      </c>
      <c r="C15" s="97">
        <f>(C11*1000*0.5)/400</f>
        <v>6250</v>
      </c>
      <c r="D15" s="121" t="s">
        <v>135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3.7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>
      <c r="A17" s="62"/>
      <c r="B17" s="130" t="s">
        <v>136</v>
      </c>
      <c r="C17" s="131">
        <v>26.0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>
      <c r="A18" s="62"/>
      <c r="B18" s="132" t="s">
        <v>137</v>
      </c>
      <c r="C18" s="67">
        <v>12.0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>
      <c r="A19" s="62"/>
      <c r="B19" s="81" t="s">
        <v>138</v>
      </c>
      <c r="C19" s="103">
        <f>C17*C18</f>
        <v>312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>
      <c r="A21" s="62"/>
      <c r="B21" s="607" t="s">
        <v>139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>
      <c r="A22" s="62"/>
      <c r="B22" s="63" t="s">
        <v>66</v>
      </c>
      <c r="C22" s="136" t="s">
        <v>140</v>
      </c>
      <c r="D22" s="63" t="s">
        <v>141</v>
      </c>
      <c r="E22" s="63" t="s">
        <v>593</v>
      </c>
      <c r="F22" s="63" t="s">
        <v>594</v>
      </c>
      <c r="G22" s="63" t="s">
        <v>595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>
      <c r="A23" s="62"/>
      <c r="B23" s="137" t="s">
        <v>3</v>
      </c>
      <c r="C23" s="138">
        <f t="shared" ref="C23:C24" si="2">($C$19*$C$15)/2</f>
        <v>975000</v>
      </c>
      <c r="D23" s="138">
        <f>C23*E6</f>
        <v>235950000</v>
      </c>
      <c r="E23" s="95">
        <f t="shared" ref="E23:E26" si="3">D23/10^7</f>
        <v>23.595</v>
      </c>
      <c r="F23" s="95">
        <f>(C23*E5)/10^7</f>
        <v>12.107901</v>
      </c>
      <c r="G23" s="95">
        <f t="shared" ref="G23:G26" si="4">E23-F23</f>
        <v>11.487099</v>
      </c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>
      <c r="A24" s="62"/>
      <c r="B24" s="139" t="s">
        <v>59</v>
      </c>
      <c r="C24" s="140">
        <f t="shared" si="2"/>
        <v>975000</v>
      </c>
      <c r="D24" s="140">
        <f>C24*F6</f>
        <v>206700000</v>
      </c>
      <c r="E24" s="77">
        <f t="shared" si="3"/>
        <v>20.67</v>
      </c>
      <c r="F24" s="77">
        <f>(C24*F5)/10^7</f>
        <v>11.8833</v>
      </c>
      <c r="G24" s="77">
        <f t="shared" si="4"/>
        <v>8.7867</v>
      </c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>
      <c r="A25" s="62"/>
      <c r="B25" s="139" t="s">
        <v>1</v>
      </c>
      <c r="C25" s="140">
        <f t="shared" ref="C25:C26" si="5">($C$19*$C$14)/2</f>
        <v>780000</v>
      </c>
      <c r="D25" s="140">
        <f>C25*C6</f>
        <v>218400000</v>
      </c>
      <c r="E25" s="77">
        <f t="shared" si="3"/>
        <v>21.84</v>
      </c>
      <c r="F25" s="77">
        <f>(C25*C5)/10^7</f>
        <v>13.930332</v>
      </c>
      <c r="G25" s="77">
        <f t="shared" si="4"/>
        <v>7.909668</v>
      </c>
      <c r="H25" s="62"/>
      <c r="I25" s="608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>
      <c r="A26" s="62"/>
      <c r="B26" s="141" t="s">
        <v>2</v>
      </c>
      <c r="C26" s="142">
        <f t="shared" si="5"/>
        <v>780000</v>
      </c>
      <c r="D26" s="142">
        <f>C26*D6</f>
        <v>223080000</v>
      </c>
      <c r="E26" s="128">
        <f t="shared" si="3"/>
        <v>22.308</v>
      </c>
      <c r="F26" s="128">
        <f>(C26*D5)/10^7</f>
        <v>12.38913</v>
      </c>
      <c r="G26" s="128">
        <f t="shared" si="4"/>
        <v>9.91887</v>
      </c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>
      <c r="A27" s="62"/>
      <c r="B27" s="62"/>
      <c r="C27" s="143">
        <f>sum(C23:C26)</f>
        <v>3510000</v>
      </c>
      <c r="D27" s="62"/>
      <c r="E27" s="144">
        <f t="shared" ref="E27:G27" si="6">sum(E23:E26)</f>
        <v>88.413</v>
      </c>
      <c r="F27" s="144">
        <f t="shared" si="6"/>
        <v>50.310663</v>
      </c>
      <c r="G27" s="144">
        <f t="shared" si="6"/>
        <v>38.102337</v>
      </c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>
      <c r="A29" s="62"/>
      <c r="B29" s="125" t="s">
        <v>145</v>
      </c>
      <c r="C29" s="145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>
      <c r="A30" s="62"/>
      <c r="B30" s="85" t="s">
        <v>596</v>
      </c>
      <c r="C30" s="147">
        <f>'WC (Year 1)'!D9/10^7</f>
        <v>21.598213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>
      <c r="A31" s="62"/>
      <c r="B31" s="148" t="s">
        <v>148</v>
      </c>
      <c r="C31" s="149">
        <f>'WC (Year 1)'!D5/10^7</f>
        <v>5.794080906</v>
      </c>
      <c r="D31" s="609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>
      <c r="A32" s="62"/>
      <c r="B32" s="150" t="s">
        <v>149</v>
      </c>
      <c r="C32" s="151">
        <f>'WC (Year 1)'!D6/10^7</f>
        <v>5.344563656</v>
      </c>
      <c r="D32" s="609" t="str">
        <f>D94</f>
        <v/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>
      <c r="A33" s="62"/>
      <c r="B33" s="150" t="s">
        <v>150</v>
      </c>
      <c r="C33" s="151">
        <f>'WC (Year 1)'!D7/10^7</f>
        <v>5.262538531</v>
      </c>
      <c r="D33" s="609" t="str">
        <f>D124</f>
        <v/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>
      <c r="A34" s="62"/>
      <c r="B34" s="152" t="s">
        <v>151</v>
      </c>
      <c r="C34" s="153">
        <f>'WC (Year 1)'!D8/10^7</f>
        <v>5.197029906</v>
      </c>
      <c r="D34" s="609" t="str">
        <f>D154</f>
        <v/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>
      <c r="A36" s="62"/>
      <c r="B36" s="125" t="s">
        <v>597</v>
      </c>
      <c r="C36" s="126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>
      <c r="A37" s="62"/>
      <c r="B37" s="94" t="s">
        <v>598</v>
      </c>
      <c r="C37" s="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ht="3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>
      <c r="A39" s="62"/>
      <c r="B39" s="113" t="s">
        <v>599</v>
      </c>
      <c r="C39" s="113">
        <v>35000.0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ht="1.5" customHeight="1">
      <c r="A40" s="62"/>
      <c r="B40" s="98"/>
      <c r="C40" s="98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>
      <c r="A41" s="62"/>
      <c r="B41" s="113" t="s">
        <v>132</v>
      </c>
      <c r="C41" s="113">
        <f>C14</f>
        <v>5000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ht="1.5" customHeight="1">
      <c r="A42" s="62"/>
      <c r="B42" s="98"/>
      <c r="C42" s="98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>
      <c r="A43" s="62"/>
      <c r="B43" s="113" t="s">
        <v>600</v>
      </c>
      <c r="C43" s="610">
        <f>C39/C41</f>
        <v>7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ht="9.0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>
      <c r="A45" s="62"/>
      <c r="B45" s="94" t="s">
        <v>601</v>
      </c>
      <c r="C45" s="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ht="3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>
      <c r="A47" s="62"/>
      <c r="B47" s="113" t="s">
        <v>599</v>
      </c>
      <c r="C47" s="113">
        <f>C39*2</f>
        <v>70000</v>
      </c>
      <c r="D47" s="62"/>
      <c r="E47" s="146"/>
      <c r="F47" s="98"/>
      <c r="G47" s="98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ht="1.5" customHeight="1">
      <c r="A48" s="62"/>
      <c r="B48" s="98"/>
      <c r="C48" s="98"/>
      <c r="D48" s="62"/>
      <c r="E48" s="98"/>
      <c r="F48" s="98"/>
      <c r="G48" s="98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>
      <c r="A49" s="62"/>
      <c r="B49" s="113" t="s">
        <v>134</v>
      </c>
      <c r="C49" s="113">
        <f>C15</f>
        <v>6250</v>
      </c>
      <c r="D49" s="62"/>
      <c r="E49" s="98"/>
      <c r="F49" s="98"/>
      <c r="G49" s="98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ht="1.5" customHeight="1">
      <c r="A50" s="62"/>
      <c r="B50" s="98"/>
      <c r="C50" s="98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>
      <c r="A51" s="62"/>
      <c r="B51" s="113" t="s">
        <v>600</v>
      </c>
      <c r="C51" s="610">
        <f>C47/C49</f>
        <v>11.2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>
      <c r="A53" s="62"/>
      <c r="B53" s="125" t="s">
        <v>112</v>
      </c>
      <c r="C53" s="126"/>
      <c r="D53" s="62"/>
    </row>
    <row r="54">
      <c r="A54" s="62"/>
      <c r="B54" s="154" t="s">
        <v>113</v>
      </c>
      <c r="C54" s="611">
        <f>C57</f>
        <v>21.598213</v>
      </c>
      <c r="D54" s="62"/>
    </row>
    <row r="55">
      <c r="A55" s="62"/>
      <c r="B55" s="3" t="s">
        <v>114</v>
      </c>
      <c r="C55" s="77">
        <f>C54-C56</f>
        <v>-0.401787</v>
      </c>
      <c r="D55" s="62"/>
    </row>
    <row r="56">
      <c r="A56" s="62"/>
      <c r="B56" s="5" t="s">
        <v>115</v>
      </c>
      <c r="C56" s="128">
        <f>C2</f>
        <v>22</v>
      </c>
      <c r="D56" s="62"/>
    </row>
    <row r="57">
      <c r="A57" s="62"/>
      <c r="B57" s="155" t="s">
        <v>116</v>
      </c>
      <c r="C57" s="612">
        <f>sum(C58:C59)</f>
        <v>21.598213</v>
      </c>
      <c r="D57" s="62"/>
    </row>
    <row r="58">
      <c r="A58" s="62"/>
      <c r="B58" s="3" t="s">
        <v>117</v>
      </c>
      <c r="C58" s="77">
        <f>'WC (Year 1)'!H9/10^7</f>
        <v>14.67394338</v>
      </c>
      <c r="D58" s="62"/>
    </row>
    <row r="59">
      <c r="A59" s="62"/>
      <c r="B59" s="5" t="s">
        <v>118</v>
      </c>
      <c r="C59" s="128">
        <f>'WC (Year 1)'!I9/10^7</f>
        <v>6.924269625</v>
      </c>
      <c r="D59" s="62"/>
    </row>
    <row r="60">
      <c r="A60" s="62"/>
      <c r="B60" s="62"/>
      <c r="C60" s="62"/>
      <c r="D60" s="62"/>
    </row>
    <row r="61" hidden="1">
      <c r="A61" s="62"/>
      <c r="B61" s="125" t="s">
        <v>602</v>
      </c>
      <c r="C61" s="62"/>
      <c r="D61" s="62"/>
    </row>
    <row r="62" hidden="1">
      <c r="B62" s="94" t="s">
        <v>603</v>
      </c>
      <c r="C62" s="2"/>
      <c r="D62" s="63" t="s">
        <v>604</v>
      </c>
      <c r="E62" s="63" t="s">
        <v>189</v>
      </c>
    </row>
    <row r="63" hidden="1">
      <c r="B63" s="186" t="s">
        <v>190</v>
      </c>
      <c r="C63" s="187"/>
      <c r="D63" s="613">
        <v>0.01</v>
      </c>
      <c r="E63" s="78">
        <f t="shared" ref="E63:E66" si="7">(D63*$E$27)*10^7</f>
        <v>8841300</v>
      </c>
      <c r="F63" s="193"/>
    </row>
    <row r="64" hidden="1">
      <c r="B64" s="186" t="s">
        <v>191</v>
      </c>
      <c r="C64" s="189"/>
      <c r="D64" s="614">
        <v>0.008</v>
      </c>
      <c r="E64" s="78">
        <f t="shared" si="7"/>
        <v>7073040</v>
      </c>
      <c r="F64" s="193"/>
    </row>
    <row r="65" hidden="1">
      <c r="B65" s="186" t="s">
        <v>192</v>
      </c>
      <c r="C65" s="189"/>
      <c r="D65" s="614">
        <v>0.0065000000000000014</v>
      </c>
      <c r="E65" s="78">
        <f t="shared" si="7"/>
        <v>5746845</v>
      </c>
      <c r="F65" s="193"/>
    </row>
    <row r="66" hidden="1">
      <c r="B66" s="186" t="s">
        <v>193</v>
      </c>
      <c r="C66" s="189"/>
      <c r="D66" s="614">
        <v>0.015</v>
      </c>
      <c r="E66" s="78">
        <f t="shared" si="7"/>
        <v>13261950</v>
      </c>
      <c r="F66" s="193"/>
    </row>
    <row r="67" hidden="1">
      <c r="B67" s="186" t="s">
        <v>194</v>
      </c>
      <c r="C67" s="189"/>
      <c r="D67" s="615" t="s">
        <v>605</v>
      </c>
      <c r="E67" s="78">
        <f>9*C27</f>
        <v>31590000</v>
      </c>
      <c r="F67" s="193"/>
    </row>
    <row r="68" hidden="1">
      <c r="B68" s="186" t="s">
        <v>196</v>
      </c>
      <c r="C68" s="189"/>
      <c r="D68" s="614">
        <v>0.006503568479748453</v>
      </c>
      <c r="E68" s="78">
        <f>(D68*$E$27)*10^7</f>
        <v>5750000</v>
      </c>
      <c r="F68" s="193"/>
    </row>
    <row r="69" hidden="1">
      <c r="B69" s="191" t="s">
        <v>197</v>
      </c>
      <c r="C69" s="192"/>
      <c r="D69" s="616">
        <v>0.1</v>
      </c>
      <c r="E69" s="78">
        <f>sum(E63:E68)*D69</f>
        <v>7226313.5</v>
      </c>
      <c r="F69" s="84"/>
    </row>
    <row r="70" hidden="1">
      <c r="B70" s="62"/>
      <c r="C70" s="62"/>
      <c r="D70" s="88" t="s">
        <v>606</v>
      </c>
      <c r="E70" s="89">
        <f>sum(E63:E69)</f>
        <v>79489448.5</v>
      </c>
      <c r="F70" s="62"/>
    </row>
    <row r="71" hidden="1">
      <c r="B71" s="62"/>
      <c r="C71" s="62"/>
      <c r="D71" s="91" t="s">
        <v>607</v>
      </c>
      <c r="E71" s="93">
        <f>E70/10^7</f>
        <v>7.94894485</v>
      </c>
      <c r="F71" s="62"/>
    </row>
    <row r="72" hidden="1">
      <c r="B72" s="62"/>
      <c r="C72" s="62"/>
      <c r="D72" s="62"/>
      <c r="E72" s="62"/>
      <c r="F72" s="62"/>
    </row>
  </sheetData>
  <mergeCells count="3">
    <mergeCell ref="B37:C37"/>
    <mergeCell ref="B45:C45"/>
    <mergeCell ref="B62:C6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96"/>
    <pageSetUpPr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7.63"/>
    <col customWidth="1" min="3" max="3" width="17.63"/>
    <col customWidth="1" min="4" max="4" width="15.88"/>
    <col customWidth="1" min="5" max="5" width="15.5"/>
    <col customWidth="1" min="6" max="6" width="15.75"/>
    <col customWidth="1" min="7" max="7" width="14.13"/>
    <col customWidth="1" min="8" max="8" width="15.75"/>
    <col customWidth="1" min="9" max="9" width="14.5"/>
    <col customWidth="1" min="10" max="10" width="15.75"/>
    <col customWidth="1" min="11" max="11" width="15.25"/>
    <col customWidth="1" min="12" max="12" width="15.75"/>
    <col customWidth="1" min="13" max="16" width="14.63"/>
    <col customWidth="1" min="17" max="17" width="13.38"/>
    <col customWidth="1" min="18" max="34" width="7.63"/>
  </cols>
  <sheetData>
    <row r="1" ht="14.25" customHeight="1">
      <c r="A1" s="617" t="s">
        <v>587</v>
      </c>
      <c r="B1" s="617"/>
      <c r="C1" s="618"/>
      <c r="D1" s="617"/>
      <c r="E1" s="619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</row>
    <row r="2" ht="14.25" customHeight="1">
      <c r="A2" s="617"/>
      <c r="B2" s="620" t="s">
        <v>608</v>
      </c>
      <c r="C2" s="620" t="s">
        <v>609</v>
      </c>
      <c r="D2" s="620" t="s">
        <v>359</v>
      </c>
      <c r="E2" s="621" t="s">
        <v>610</v>
      </c>
      <c r="F2" s="622" t="s">
        <v>611</v>
      </c>
      <c r="G2" s="622" t="s">
        <v>391</v>
      </c>
      <c r="H2" s="622" t="s">
        <v>75</v>
      </c>
      <c r="O2" s="623"/>
      <c r="P2" s="617"/>
      <c r="Q2" s="617"/>
      <c r="R2" s="617"/>
      <c r="S2" s="617"/>
      <c r="T2" s="617"/>
      <c r="U2" s="617"/>
      <c r="V2" s="617"/>
      <c r="W2" s="617"/>
      <c r="X2" s="617"/>
      <c r="Y2" s="617"/>
      <c r="Z2" s="617"/>
      <c r="AA2" s="617"/>
      <c r="AB2" s="617"/>
      <c r="AC2" s="617"/>
      <c r="AD2" s="617"/>
      <c r="AE2" s="617"/>
      <c r="AF2" s="617"/>
      <c r="AG2" s="617"/>
      <c r="AH2" s="617"/>
    </row>
    <row r="3" ht="14.25" customHeight="1">
      <c r="A3" s="624"/>
      <c r="B3" s="22">
        <v>1.0</v>
      </c>
      <c r="C3" s="348">
        <v>0.0</v>
      </c>
      <c r="D3" s="625">
        <f>C3</f>
        <v>0</v>
      </c>
      <c r="E3" s="626">
        <f>D121</f>
        <v>0</v>
      </c>
      <c r="F3" s="557" t="str">
        <f t="shared" ref="F3:F7" si="1">(($C11*$D$91)+($D$92*$D11)+($E11*$D$93)+($F11*$D$94)+($D$95*$G11)+($H11*$D$96)+($I11*$D$97)+($D$98*$J11)+($K11*$D$99)+($D$100*$L11)+($M11*$D$101)+($D$102*$N11))/10000000</f>
        <v>#REF!</v>
      </c>
      <c r="G3" s="557">
        <f t="shared" ref="G3:G7" si="2">(($C11*$E$91)+($E$92*$D11)+($E11*$E$93)+($F11*$E$94)+($E$95*$G11)+($H11*$E$96)+($I11*$E$97)+($E$98*$J11)+($K11*$E$99)+($E$100*$L11)+($M11*$E$101)+($E$102*$N11))/10000000</f>
        <v>0</v>
      </c>
      <c r="H3" s="557" t="str">
        <f t="shared" ref="H3:H7" si="3">F3-G3</f>
        <v>#REF!</v>
      </c>
      <c r="M3" s="627"/>
      <c r="N3" s="627"/>
      <c r="O3" s="623"/>
      <c r="P3" s="617"/>
      <c r="Q3" s="617"/>
      <c r="R3" s="617"/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617"/>
      <c r="AD3" s="617"/>
      <c r="AE3" s="617"/>
      <c r="AF3" s="617"/>
      <c r="AG3" s="617"/>
      <c r="AH3" s="617"/>
    </row>
    <row r="4" ht="14.25" customHeight="1">
      <c r="A4" s="624"/>
      <c r="B4" s="24">
        <v>2.0</v>
      </c>
      <c r="C4" s="628">
        <v>1.0</v>
      </c>
      <c r="D4" s="625">
        <f t="shared" ref="D4:D7" si="4">D3+C4</f>
        <v>1</v>
      </c>
      <c r="E4" s="629">
        <f>D125</f>
        <v>1.028571429</v>
      </c>
      <c r="F4" s="560" t="str">
        <f t="shared" si="1"/>
        <v>#REF!</v>
      </c>
      <c r="G4" s="560">
        <f t="shared" si="2"/>
        <v>0</v>
      </c>
      <c r="H4" s="560" t="str">
        <f t="shared" si="3"/>
        <v>#REF!</v>
      </c>
      <c r="M4" s="627"/>
      <c r="N4" s="627"/>
      <c r="O4" s="623"/>
      <c r="P4" s="617"/>
      <c r="Q4" s="617"/>
      <c r="R4" s="617"/>
      <c r="S4" s="617"/>
      <c r="T4" s="617"/>
      <c r="U4" s="617"/>
      <c r="V4" s="617"/>
      <c r="W4" s="617"/>
      <c r="X4" s="617"/>
      <c r="Y4" s="617"/>
      <c r="Z4" s="617"/>
      <c r="AA4" s="617"/>
      <c r="AB4" s="617"/>
      <c r="AC4" s="617"/>
      <c r="AD4" s="617"/>
      <c r="AE4" s="617"/>
      <c r="AF4" s="617"/>
      <c r="AG4" s="617"/>
      <c r="AH4" s="617"/>
    </row>
    <row r="5" ht="14.25" customHeight="1">
      <c r="A5" s="624"/>
      <c r="B5" s="24">
        <v>3.0</v>
      </c>
      <c r="C5" s="628">
        <v>2.0</v>
      </c>
      <c r="D5" s="625">
        <f t="shared" si="4"/>
        <v>3</v>
      </c>
      <c r="E5" s="629">
        <f>D129</f>
        <v>1.028571429</v>
      </c>
      <c r="F5" s="560" t="str">
        <f t="shared" si="1"/>
        <v>#REF!</v>
      </c>
      <c r="G5" s="560">
        <f t="shared" si="2"/>
        <v>0</v>
      </c>
      <c r="H5" s="560" t="str">
        <f t="shared" si="3"/>
        <v>#REF!</v>
      </c>
      <c r="M5" s="627"/>
      <c r="N5" s="627"/>
      <c r="O5" s="623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</row>
    <row r="6" ht="14.25" customHeight="1">
      <c r="A6" s="624"/>
      <c r="B6" s="24">
        <v>4.0</v>
      </c>
      <c r="C6" s="628">
        <v>3.0</v>
      </c>
      <c r="D6" s="625">
        <f t="shared" si="4"/>
        <v>6</v>
      </c>
      <c r="E6" s="629">
        <f>D133</f>
        <v>1.071428571</v>
      </c>
      <c r="F6" s="560" t="str">
        <f t="shared" si="1"/>
        <v>#REF!</v>
      </c>
      <c r="G6" s="560">
        <f t="shared" si="2"/>
        <v>0</v>
      </c>
      <c r="H6" s="560" t="str">
        <f t="shared" si="3"/>
        <v>#REF!</v>
      </c>
      <c r="M6" s="627"/>
      <c r="N6" s="627"/>
      <c r="O6" s="623"/>
      <c r="P6" s="617"/>
      <c r="Q6" s="617"/>
      <c r="R6" s="617"/>
      <c r="S6" s="617"/>
      <c r="T6" s="617"/>
      <c r="U6" s="617"/>
      <c r="V6" s="617"/>
      <c r="W6" s="617"/>
      <c r="X6" s="617"/>
      <c r="Y6" s="617"/>
      <c r="Z6" s="617"/>
      <c r="AA6" s="617"/>
      <c r="AB6" s="617"/>
      <c r="AC6" s="617"/>
      <c r="AD6" s="617"/>
      <c r="AE6" s="617"/>
      <c r="AF6" s="617"/>
      <c r="AG6" s="617"/>
      <c r="AH6" s="617"/>
    </row>
    <row r="7" ht="14.25" customHeight="1">
      <c r="A7" s="617"/>
      <c r="B7" s="47">
        <v>5.0</v>
      </c>
      <c r="C7" s="630">
        <v>3.0</v>
      </c>
      <c r="D7" s="350">
        <f t="shared" si="4"/>
        <v>9</v>
      </c>
      <c r="E7" s="631">
        <f>D137</f>
        <v>1.114285714</v>
      </c>
      <c r="F7" s="632" t="str">
        <f t="shared" si="1"/>
        <v>#REF!</v>
      </c>
      <c r="G7" s="632">
        <f t="shared" si="2"/>
        <v>0</v>
      </c>
      <c r="H7" s="632" t="str">
        <f t="shared" si="3"/>
        <v>#REF!</v>
      </c>
      <c r="M7" s="627"/>
      <c r="N7" s="627"/>
      <c r="O7" s="623"/>
      <c r="P7" s="617"/>
      <c r="Q7" s="617"/>
      <c r="R7" s="617"/>
      <c r="S7" s="617"/>
      <c r="T7" s="617"/>
      <c r="U7" s="617"/>
      <c r="V7" s="617"/>
      <c r="W7" s="617"/>
      <c r="X7" s="617"/>
      <c r="Y7" s="617"/>
      <c r="Z7" s="617"/>
      <c r="AA7" s="617"/>
      <c r="AB7" s="617"/>
      <c r="AC7" s="617"/>
      <c r="AD7" s="617"/>
      <c r="AE7" s="617"/>
      <c r="AF7" s="617"/>
      <c r="AG7" s="617"/>
      <c r="AH7" s="617"/>
    </row>
    <row r="8" ht="14.25" customHeight="1">
      <c r="A8" s="617"/>
      <c r="B8" s="31"/>
      <c r="C8" s="633"/>
      <c r="D8" s="634"/>
      <c r="E8" s="635"/>
      <c r="F8" s="636"/>
      <c r="G8" s="636"/>
      <c r="H8" s="636"/>
      <c r="I8" s="636"/>
      <c r="J8" s="636"/>
      <c r="K8" s="636"/>
      <c r="L8" s="606"/>
      <c r="M8" s="627"/>
      <c r="N8" s="627"/>
      <c r="O8" s="623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7"/>
      <c r="AA8" s="617"/>
      <c r="AB8" s="617"/>
      <c r="AC8" s="617"/>
      <c r="AD8" s="617"/>
      <c r="AE8" s="617"/>
      <c r="AF8" s="617"/>
      <c r="AG8" s="617"/>
      <c r="AH8" s="617"/>
    </row>
    <row r="9">
      <c r="A9" s="617"/>
      <c r="B9" s="637" t="s">
        <v>612</v>
      </c>
      <c r="C9" s="638"/>
      <c r="D9" s="638"/>
      <c r="E9" s="638"/>
      <c r="F9" s="638"/>
      <c r="G9" s="638"/>
      <c r="H9" s="638"/>
      <c r="I9" s="638"/>
      <c r="J9" s="638"/>
      <c r="K9" s="638"/>
      <c r="L9" s="638"/>
      <c r="M9" s="638"/>
      <c r="N9" s="638"/>
      <c r="O9" s="623"/>
      <c r="P9" s="617"/>
      <c r="Q9" s="617"/>
      <c r="R9" s="617"/>
      <c r="S9" s="617"/>
      <c r="T9" s="617"/>
      <c r="U9" s="617"/>
      <c r="V9" s="617"/>
      <c r="W9" s="617"/>
      <c r="X9" s="617"/>
      <c r="Y9" s="617"/>
      <c r="Z9" s="617"/>
      <c r="AA9" s="617"/>
      <c r="AB9" s="617"/>
      <c r="AC9" s="617"/>
      <c r="AD9" s="617"/>
      <c r="AE9" s="617"/>
      <c r="AF9" s="617"/>
      <c r="AG9" s="617"/>
      <c r="AH9" s="617"/>
    </row>
    <row r="10" ht="14.25" customHeight="1">
      <c r="A10" s="617"/>
      <c r="B10" s="620" t="s">
        <v>608</v>
      </c>
      <c r="C10" s="622" t="s">
        <v>613</v>
      </c>
      <c r="D10" s="622" t="s">
        <v>614</v>
      </c>
      <c r="E10" s="622" t="s">
        <v>615</v>
      </c>
      <c r="F10" s="622" t="s">
        <v>616</v>
      </c>
      <c r="G10" s="622" t="s">
        <v>617</v>
      </c>
      <c r="H10" s="622" t="s">
        <v>618</v>
      </c>
      <c r="I10" s="622" t="s">
        <v>619</v>
      </c>
      <c r="J10" s="622" t="s">
        <v>620</v>
      </c>
      <c r="K10" s="622" t="s">
        <v>621</v>
      </c>
      <c r="L10" s="622" t="s">
        <v>622</v>
      </c>
      <c r="M10" s="622" t="s">
        <v>623</v>
      </c>
      <c r="N10" s="622" t="s">
        <v>624</v>
      </c>
      <c r="O10" s="623"/>
      <c r="P10" s="617"/>
      <c r="Q10" s="617"/>
      <c r="R10" s="617"/>
      <c r="S10" s="617"/>
      <c r="T10" s="617"/>
      <c r="U10" s="617"/>
      <c r="V10" s="617"/>
      <c r="W10" s="617"/>
      <c r="X10" s="617"/>
      <c r="Y10" s="617"/>
      <c r="Z10" s="617"/>
      <c r="AA10" s="617"/>
      <c r="AB10" s="617"/>
      <c r="AC10" s="617"/>
      <c r="AD10" s="617"/>
      <c r="AE10" s="617"/>
      <c r="AF10" s="617"/>
      <c r="AG10" s="617"/>
      <c r="AH10" s="617"/>
    </row>
    <row r="11" ht="14.25" customHeight="1">
      <c r="A11" s="617"/>
      <c r="B11" s="22">
        <v>1.0</v>
      </c>
      <c r="C11" s="639">
        <f t="shared" ref="C11:N11" si="5">sum(E121:E124)</f>
        <v>0</v>
      </c>
      <c r="D11" s="640">
        <f t="shared" si="5"/>
        <v>0</v>
      </c>
      <c r="E11" s="640">
        <f t="shared" si="5"/>
        <v>0</v>
      </c>
      <c r="F11" s="640">
        <f t="shared" si="5"/>
        <v>0</v>
      </c>
      <c r="G11" s="640">
        <f t="shared" si="5"/>
        <v>0</v>
      </c>
      <c r="H11" s="640">
        <f t="shared" si="5"/>
        <v>0</v>
      </c>
      <c r="I11" s="640">
        <f t="shared" si="5"/>
        <v>0</v>
      </c>
      <c r="J11" s="640">
        <f t="shared" si="5"/>
        <v>0</v>
      </c>
      <c r="K11" s="640">
        <f t="shared" si="5"/>
        <v>0</v>
      </c>
      <c r="L11" s="640">
        <f t="shared" si="5"/>
        <v>0</v>
      </c>
      <c r="M11" s="640">
        <f t="shared" si="5"/>
        <v>0</v>
      </c>
      <c r="N11" s="639">
        <f t="shared" si="5"/>
        <v>0</v>
      </c>
      <c r="O11" s="623"/>
      <c r="P11" s="617"/>
      <c r="Q11" s="617"/>
      <c r="R11" s="617"/>
      <c r="S11" s="617"/>
      <c r="T11" s="617"/>
      <c r="U11" s="617"/>
      <c r="V11" s="617"/>
      <c r="W11" s="617"/>
      <c r="X11" s="617"/>
      <c r="Y11" s="617"/>
      <c r="Z11" s="617"/>
      <c r="AA11" s="617"/>
      <c r="AB11" s="617"/>
      <c r="AC11" s="617"/>
      <c r="AD11" s="617"/>
      <c r="AE11" s="617"/>
      <c r="AF11" s="617"/>
      <c r="AG11" s="617"/>
      <c r="AH11" s="617"/>
    </row>
    <row r="12" ht="14.25" customHeight="1">
      <c r="A12" s="617"/>
      <c r="B12" s="24">
        <v>2.0</v>
      </c>
      <c r="C12" s="641">
        <f t="shared" ref="C12:N12" si="6">sum(E125:E128)</f>
        <v>276480</v>
      </c>
      <c r="D12" s="642">
        <f t="shared" si="6"/>
        <v>0</v>
      </c>
      <c r="E12" s="642">
        <f t="shared" si="6"/>
        <v>5539474.286</v>
      </c>
      <c r="F12" s="642">
        <f t="shared" si="6"/>
        <v>320914.2857</v>
      </c>
      <c r="G12" s="642">
        <f t="shared" si="6"/>
        <v>0</v>
      </c>
      <c r="H12" s="642">
        <f t="shared" si="6"/>
        <v>5440731.429</v>
      </c>
      <c r="I12" s="642">
        <f t="shared" si="6"/>
        <v>246857.1429</v>
      </c>
      <c r="J12" s="642">
        <f t="shared" si="6"/>
        <v>0</v>
      </c>
      <c r="K12" s="642">
        <f t="shared" si="6"/>
        <v>7084800</v>
      </c>
      <c r="L12" s="642">
        <f t="shared" si="6"/>
        <v>345600</v>
      </c>
      <c r="M12" s="642">
        <f t="shared" si="6"/>
        <v>0</v>
      </c>
      <c r="N12" s="641">
        <f t="shared" si="6"/>
        <v>6916937.143</v>
      </c>
      <c r="O12" s="623"/>
      <c r="P12" s="617"/>
      <c r="Q12" s="617"/>
      <c r="R12" s="617"/>
      <c r="S12" s="617"/>
      <c r="T12" s="617"/>
      <c r="U12" s="617"/>
      <c r="V12" s="617"/>
      <c r="W12" s="617"/>
      <c r="X12" s="617"/>
      <c r="Y12" s="617"/>
      <c r="Z12" s="617"/>
      <c r="AA12" s="617"/>
      <c r="AB12" s="617"/>
      <c r="AC12" s="617"/>
      <c r="AD12" s="617"/>
      <c r="AE12" s="617"/>
      <c r="AF12" s="617"/>
      <c r="AG12" s="617"/>
      <c r="AH12" s="617"/>
    </row>
    <row r="13" ht="14.25" customHeight="1">
      <c r="A13" s="617"/>
      <c r="B13" s="24">
        <v>3.0</v>
      </c>
      <c r="C13" s="641">
        <f t="shared" ref="C13:N13" si="7">sum(E129:E132)</f>
        <v>829440</v>
      </c>
      <c r="D13" s="642">
        <f t="shared" si="7"/>
        <v>1081234.286</v>
      </c>
      <c r="E13" s="642">
        <f t="shared" si="7"/>
        <v>16618422.86</v>
      </c>
      <c r="F13" s="642">
        <f t="shared" si="7"/>
        <v>962742.8571</v>
      </c>
      <c r="G13" s="642">
        <f t="shared" si="7"/>
        <v>1229348.571</v>
      </c>
      <c r="H13" s="642">
        <f t="shared" si="7"/>
        <v>16322194.29</v>
      </c>
      <c r="I13" s="642">
        <f t="shared" si="7"/>
        <v>740571.4286</v>
      </c>
      <c r="J13" s="642">
        <f t="shared" si="7"/>
        <v>1155291.429</v>
      </c>
      <c r="K13" s="642">
        <f t="shared" si="7"/>
        <v>21254400</v>
      </c>
      <c r="L13" s="642">
        <f t="shared" si="7"/>
        <v>1036800</v>
      </c>
      <c r="M13" s="642">
        <f t="shared" si="7"/>
        <v>1347840</v>
      </c>
      <c r="N13" s="641">
        <f t="shared" si="7"/>
        <v>20750811.43</v>
      </c>
      <c r="O13" s="623"/>
      <c r="P13" s="617"/>
      <c r="Q13" s="617"/>
      <c r="R13" s="617"/>
      <c r="S13" s="617"/>
      <c r="T13" s="617"/>
      <c r="U13" s="617"/>
      <c r="V13" s="617"/>
      <c r="W13" s="617"/>
      <c r="X13" s="617"/>
      <c r="Y13" s="617"/>
      <c r="Z13" s="617"/>
      <c r="AA13" s="617"/>
      <c r="AB13" s="617"/>
      <c r="AC13" s="617"/>
      <c r="AD13" s="617"/>
      <c r="AE13" s="617"/>
      <c r="AF13" s="617"/>
      <c r="AG13" s="617"/>
      <c r="AH13" s="617"/>
    </row>
    <row r="14" ht="14.25" customHeight="1">
      <c r="A14" s="617"/>
      <c r="B14" s="24">
        <v>4.0</v>
      </c>
      <c r="C14" s="641">
        <f t="shared" ref="C14:N14" si="8">sum(E133:E136)</f>
        <v>1728000</v>
      </c>
      <c r="D14" s="642">
        <f t="shared" si="8"/>
        <v>2252571.429</v>
      </c>
      <c r="E14" s="642">
        <f t="shared" si="8"/>
        <v>34621714.29</v>
      </c>
      <c r="F14" s="642">
        <f t="shared" si="8"/>
        <v>2005714.286</v>
      </c>
      <c r="G14" s="642">
        <f t="shared" si="8"/>
        <v>2561142.857</v>
      </c>
      <c r="H14" s="642">
        <f t="shared" si="8"/>
        <v>34004571.43</v>
      </c>
      <c r="I14" s="642">
        <f t="shared" si="8"/>
        <v>1542857.143</v>
      </c>
      <c r="J14" s="642">
        <f t="shared" si="8"/>
        <v>2406857.143</v>
      </c>
      <c r="K14" s="642">
        <f t="shared" si="8"/>
        <v>44280000</v>
      </c>
      <c r="L14" s="642">
        <f t="shared" si="8"/>
        <v>2160000</v>
      </c>
      <c r="M14" s="642">
        <f t="shared" si="8"/>
        <v>2808000</v>
      </c>
      <c r="N14" s="641">
        <f t="shared" si="8"/>
        <v>43230857.14</v>
      </c>
      <c r="O14" s="623"/>
      <c r="P14" s="617"/>
      <c r="Q14" s="617"/>
      <c r="R14" s="617"/>
      <c r="S14" s="617"/>
      <c r="T14" s="617"/>
      <c r="U14" s="617"/>
      <c r="V14" s="617"/>
      <c r="W14" s="617"/>
      <c r="X14" s="617"/>
      <c r="Y14" s="617"/>
      <c r="Z14" s="617"/>
      <c r="AA14" s="617"/>
      <c r="AB14" s="617"/>
      <c r="AC14" s="617"/>
      <c r="AD14" s="617"/>
      <c r="AE14" s="617"/>
      <c r="AF14" s="617"/>
      <c r="AG14" s="617"/>
      <c r="AH14" s="617"/>
    </row>
    <row r="15" ht="14.25" customHeight="1">
      <c r="A15" s="617"/>
      <c r="B15" s="47">
        <v>5.0</v>
      </c>
      <c r="C15" s="643">
        <f t="shared" ref="C15:N15" si="9">sum(E137:E140)</f>
        <v>2695680</v>
      </c>
      <c r="D15" s="644">
        <f t="shared" si="9"/>
        <v>3514011.429</v>
      </c>
      <c r="E15" s="644">
        <f t="shared" si="9"/>
        <v>54009874.29</v>
      </c>
      <c r="F15" s="644">
        <f t="shared" si="9"/>
        <v>3128914.286</v>
      </c>
      <c r="G15" s="644">
        <f t="shared" si="9"/>
        <v>3995382.857</v>
      </c>
      <c r="H15" s="644">
        <f t="shared" si="9"/>
        <v>53047131.43</v>
      </c>
      <c r="I15" s="644">
        <f t="shared" si="9"/>
        <v>2406857.143</v>
      </c>
      <c r="J15" s="644">
        <f t="shared" si="9"/>
        <v>3754697.143</v>
      </c>
      <c r="K15" s="644">
        <f t="shared" si="9"/>
        <v>69076800</v>
      </c>
      <c r="L15" s="644">
        <f t="shared" si="9"/>
        <v>3369600</v>
      </c>
      <c r="M15" s="644">
        <f t="shared" si="9"/>
        <v>4380480</v>
      </c>
      <c r="N15" s="643">
        <f t="shared" si="9"/>
        <v>67440137.14</v>
      </c>
      <c r="O15" s="623"/>
      <c r="P15" s="617"/>
      <c r="Q15" s="617"/>
      <c r="R15" s="617"/>
      <c r="S15" s="617"/>
      <c r="T15" s="617"/>
      <c r="U15" s="617"/>
      <c r="V15" s="617"/>
      <c r="W15" s="617"/>
      <c r="X15" s="617"/>
      <c r="Y15" s="617"/>
      <c r="Z15" s="617"/>
      <c r="AA15" s="617"/>
      <c r="AB15" s="617"/>
      <c r="AC15" s="617"/>
      <c r="AD15" s="617"/>
      <c r="AE15" s="617"/>
      <c r="AF15" s="617"/>
      <c r="AG15" s="617"/>
      <c r="AH15" s="617"/>
    </row>
    <row r="16">
      <c r="A16" s="617"/>
      <c r="B16" s="645"/>
      <c r="C16" s="645"/>
      <c r="D16" s="645"/>
      <c r="E16" s="645"/>
      <c r="F16" s="646"/>
      <c r="G16" s="647"/>
      <c r="H16" s="617"/>
      <c r="I16" s="617"/>
      <c r="J16" s="617"/>
      <c r="K16" s="617"/>
      <c r="L16" s="617"/>
      <c r="M16" s="617"/>
      <c r="N16" s="617"/>
      <c r="O16" s="617"/>
      <c r="P16" s="617"/>
      <c r="Q16" s="617"/>
      <c r="R16" s="617"/>
      <c r="S16" s="617"/>
      <c r="T16" s="617"/>
      <c r="U16" s="617"/>
      <c r="V16" s="617"/>
      <c r="W16" s="617"/>
      <c r="X16" s="617"/>
      <c r="Y16" s="617"/>
      <c r="Z16" s="617"/>
      <c r="AA16" s="617"/>
      <c r="AB16" s="617"/>
      <c r="AC16" s="617"/>
      <c r="AD16" s="617"/>
      <c r="AE16" s="617"/>
      <c r="AF16" s="617"/>
      <c r="AG16" s="617"/>
      <c r="AH16" s="617"/>
    </row>
    <row r="17">
      <c r="A17" s="617"/>
      <c r="B17" s="637" t="s">
        <v>625</v>
      </c>
      <c r="C17" s="638"/>
      <c r="D17" s="638"/>
      <c r="E17" s="638"/>
      <c r="F17" s="638"/>
      <c r="G17" s="638"/>
      <c r="H17" s="638"/>
      <c r="I17" s="638"/>
      <c r="J17" s="638"/>
      <c r="K17" s="638"/>
      <c r="L17" s="638"/>
      <c r="M17" s="638"/>
      <c r="N17" s="638"/>
      <c r="O17" s="623"/>
      <c r="P17" s="617"/>
      <c r="Q17" s="617"/>
      <c r="R17" s="617"/>
      <c r="S17" s="617"/>
      <c r="T17" s="617"/>
      <c r="U17" s="617"/>
      <c r="V17" s="617"/>
      <c r="W17" s="617"/>
      <c r="X17" s="617"/>
      <c r="Y17" s="617"/>
      <c r="Z17" s="617"/>
      <c r="AA17" s="617"/>
      <c r="AB17" s="617"/>
      <c r="AC17" s="617"/>
      <c r="AD17" s="617"/>
      <c r="AE17" s="617"/>
      <c r="AF17" s="617"/>
      <c r="AG17" s="617"/>
      <c r="AH17" s="617"/>
    </row>
    <row r="18" ht="14.25" customHeight="1">
      <c r="A18" s="617"/>
      <c r="B18" s="620" t="s">
        <v>608</v>
      </c>
      <c r="C18" s="622" t="s">
        <v>626</v>
      </c>
      <c r="D18" s="622" t="s">
        <v>627</v>
      </c>
      <c r="E18" s="622" t="s">
        <v>628</v>
      </c>
      <c r="F18" s="622" t="s">
        <v>629</v>
      </c>
      <c r="G18" s="622" t="s">
        <v>630</v>
      </c>
      <c r="H18" s="622" t="s">
        <v>631</v>
      </c>
      <c r="I18" s="622" t="s">
        <v>632</v>
      </c>
      <c r="J18" s="622" t="s">
        <v>633</v>
      </c>
      <c r="K18" s="622" t="s">
        <v>634</v>
      </c>
      <c r="L18" s="622" t="s">
        <v>635</v>
      </c>
      <c r="M18" s="622" t="s">
        <v>636</v>
      </c>
      <c r="N18" s="622" t="s">
        <v>637</v>
      </c>
      <c r="O18" s="623"/>
      <c r="P18" s="617"/>
      <c r="Q18" s="617"/>
      <c r="R18" s="617"/>
      <c r="S18" s="617"/>
      <c r="T18" s="617"/>
      <c r="U18" s="617"/>
      <c r="V18" s="617"/>
      <c r="W18" s="617"/>
      <c r="X18" s="617"/>
      <c r="Y18" s="617"/>
      <c r="Z18" s="617"/>
      <c r="AA18" s="617"/>
      <c r="AB18" s="617"/>
      <c r="AC18" s="617"/>
      <c r="AD18" s="617"/>
      <c r="AE18" s="617"/>
      <c r="AF18" s="617"/>
      <c r="AG18" s="617"/>
      <c r="AH18" s="617"/>
    </row>
    <row r="19" ht="14.25" customHeight="1">
      <c r="A19" s="617"/>
      <c r="B19" s="536">
        <v>1.0</v>
      </c>
      <c r="C19" s="639" t="str">
        <f t="shared" ref="C19:C23" si="10">C11*$D$91</f>
        <v>#REF!</v>
      </c>
      <c r="D19" s="639">
        <f t="shared" ref="D19:D23" si="11">D11*$D$92</f>
        <v>0</v>
      </c>
      <c r="E19" s="639">
        <f t="shared" ref="E19:E23" si="12">$D$93*E11</f>
        <v>0</v>
      </c>
      <c r="F19" s="639">
        <f t="shared" ref="F19:F23" si="13">F11*$D$94</f>
        <v>0</v>
      </c>
      <c r="G19" s="639">
        <f t="shared" ref="G19:G23" si="14">G11*$D$95</f>
        <v>0</v>
      </c>
      <c r="H19" s="639">
        <f t="shared" ref="H19:H23" si="15">H11*$D$96</f>
        <v>0</v>
      </c>
      <c r="I19" s="639" t="str">
        <f t="shared" ref="I19:I23" si="16">I11*$D$97</f>
        <v>#REF!</v>
      </c>
      <c r="J19" s="639">
        <f t="shared" ref="J19:J23" si="17">J11*$D$98</f>
        <v>0</v>
      </c>
      <c r="K19" s="639">
        <f t="shared" ref="K19:K23" si="18">K11*$D$99</f>
        <v>0</v>
      </c>
      <c r="L19" s="639">
        <f t="shared" ref="L19:L23" si="19">L11*$D$100</f>
        <v>0</v>
      </c>
      <c r="M19" s="639">
        <f t="shared" ref="M19:M23" si="20">M11*$D$101</f>
        <v>0</v>
      </c>
      <c r="N19" s="639">
        <f t="shared" ref="N19:N23" si="21">N11*$D$102</f>
        <v>0</v>
      </c>
      <c r="O19" s="623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617"/>
      <c r="AB19" s="617"/>
      <c r="AC19" s="617"/>
      <c r="AD19" s="617"/>
      <c r="AE19" s="617"/>
      <c r="AF19" s="617"/>
      <c r="AG19" s="617"/>
      <c r="AH19" s="617"/>
    </row>
    <row r="20" ht="14.25" customHeight="1">
      <c r="A20" s="617"/>
      <c r="B20" s="542">
        <v>2.0</v>
      </c>
      <c r="C20" s="641" t="str">
        <f t="shared" si="10"/>
        <v>#REF!</v>
      </c>
      <c r="D20" s="641">
        <f t="shared" si="11"/>
        <v>0</v>
      </c>
      <c r="E20" s="641">
        <f t="shared" si="12"/>
        <v>0</v>
      </c>
      <c r="F20" s="641">
        <f t="shared" si="13"/>
        <v>0</v>
      </c>
      <c r="G20" s="641">
        <f t="shared" si="14"/>
        <v>0</v>
      </c>
      <c r="H20" s="641">
        <f t="shared" si="15"/>
        <v>0</v>
      </c>
      <c r="I20" s="641" t="str">
        <f t="shared" si="16"/>
        <v>#REF!</v>
      </c>
      <c r="J20" s="641">
        <f t="shared" si="17"/>
        <v>0</v>
      </c>
      <c r="K20" s="641">
        <f t="shared" si="18"/>
        <v>0</v>
      </c>
      <c r="L20" s="641">
        <f t="shared" si="19"/>
        <v>0</v>
      </c>
      <c r="M20" s="641">
        <f t="shared" si="20"/>
        <v>0</v>
      </c>
      <c r="N20" s="641">
        <f t="shared" si="21"/>
        <v>0</v>
      </c>
      <c r="O20" s="623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17"/>
      <c r="AB20" s="617"/>
      <c r="AC20" s="617"/>
      <c r="AD20" s="617"/>
      <c r="AE20" s="617"/>
      <c r="AF20" s="617"/>
      <c r="AG20" s="617"/>
      <c r="AH20" s="617"/>
    </row>
    <row r="21" ht="14.25" customHeight="1">
      <c r="A21" s="617"/>
      <c r="B21" s="542">
        <v>3.0</v>
      </c>
      <c r="C21" s="641" t="str">
        <f t="shared" si="10"/>
        <v>#REF!</v>
      </c>
      <c r="D21" s="641">
        <f t="shared" si="11"/>
        <v>0</v>
      </c>
      <c r="E21" s="641">
        <f t="shared" si="12"/>
        <v>0</v>
      </c>
      <c r="F21" s="641">
        <f t="shared" si="13"/>
        <v>0</v>
      </c>
      <c r="G21" s="641">
        <f t="shared" si="14"/>
        <v>0</v>
      </c>
      <c r="H21" s="641">
        <f t="shared" si="15"/>
        <v>0</v>
      </c>
      <c r="I21" s="641" t="str">
        <f t="shared" si="16"/>
        <v>#REF!</v>
      </c>
      <c r="J21" s="641">
        <f t="shared" si="17"/>
        <v>0</v>
      </c>
      <c r="K21" s="641">
        <f t="shared" si="18"/>
        <v>0</v>
      </c>
      <c r="L21" s="641">
        <f t="shared" si="19"/>
        <v>0</v>
      </c>
      <c r="M21" s="641">
        <f t="shared" si="20"/>
        <v>0</v>
      </c>
      <c r="N21" s="641">
        <f t="shared" si="21"/>
        <v>0</v>
      </c>
      <c r="O21" s="623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617"/>
      <c r="AB21" s="617"/>
      <c r="AC21" s="617"/>
      <c r="AD21" s="617"/>
      <c r="AE21" s="617"/>
      <c r="AF21" s="617"/>
      <c r="AG21" s="617"/>
      <c r="AH21" s="617"/>
    </row>
    <row r="22" ht="14.25" customHeight="1">
      <c r="A22" s="617"/>
      <c r="B22" s="542">
        <v>4.0</v>
      </c>
      <c r="C22" s="641" t="str">
        <f t="shared" si="10"/>
        <v>#REF!</v>
      </c>
      <c r="D22" s="641">
        <f t="shared" si="11"/>
        <v>0</v>
      </c>
      <c r="E22" s="641">
        <f t="shared" si="12"/>
        <v>0</v>
      </c>
      <c r="F22" s="641">
        <f t="shared" si="13"/>
        <v>0</v>
      </c>
      <c r="G22" s="641">
        <f t="shared" si="14"/>
        <v>0</v>
      </c>
      <c r="H22" s="641">
        <f t="shared" si="15"/>
        <v>0</v>
      </c>
      <c r="I22" s="641" t="str">
        <f t="shared" si="16"/>
        <v>#REF!</v>
      </c>
      <c r="J22" s="641">
        <f t="shared" si="17"/>
        <v>0</v>
      </c>
      <c r="K22" s="641">
        <f t="shared" si="18"/>
        <v>0</v>
      </c>
      <c r="L22" s="641">
        <f t="shared" si="19"/>
        <v>0</v>
      </c>
      <c r="M22" s="641">
        <f t="shared" si="20"/>
        <v>0</v>
      </c>
      <c r="N22" s="641">
        <f t="shared" si="21"/>
        <v>0</v>
      </c>
      <c r="O22" s="623"/>
      <c r="P22" s="617"/>
      <c r="Q22" s="617"/>
      <c r="R22" s="617"/>
      <c r="S22" s="617"/>
      <c r="T22" s="617"/>
      <c r="U22" s="617"/>
      <c r="V22" s="617"/>
      <c r="W22" s="617"/>
      <c r="X22" s="617"/>
      <c r="Y22" s="617"/>
      <c r="Z22" s="617"/>
      <c r="AA22" s="617"/>
      <c r="AB22" s="617"/>
      <c r="AC22" s="617"/>
      <c r="AD22" s="617"/>
      <c r="AE22" s="617"/>
      <c r="AF22" s="617"/>
      <c r="AG22" s="617"/>
      <c r="AH22" s="617"/>
    </row>
    <row r="23" ht="14.25" customHeight="1">
      <c r="A23" s="617"/>
      <c r="B23" s="546">
        <v>5.0</v>
      </c>
      <c r="C23" s="643" t="str">
        <f t="shared" si="10"/>
        <v>#REF!</v>
      </c>
      <c r="D23" s="643">
        <f t="shared" si="11"/>
        <v>0</v>
      </c>
      <c r="E23" s="643">
        <f t="shared" si="12"/>
        <v>0</v>
      </c>
      <c r="F23" s="643">
        <f t="shared" si="13"/>
        <v>0</v>
      </c>
      <c r="G23" s="643">
        <f t="shared" si="14"/>
        <v>0</v>
      </c>
      <c r="H23" s="643">
        <f t="shared" si="15"/>
        <v>0</v>
      </c>
      <c r="I23" s="643" t="str">
        <f t="shared" si="16"/>
        <v>#REF!</v>
      </c>
      <c r="J23" s="643">
        <f t="shared" si="17"/>
        <v>0</v>
      </c>
      <c r="K23" s="643">
        <f t="shared" si="18"/>
        <v>0</v>
      </c>
      <c r="L23" s="643">
        <f t="shared" si="19"/>
        <v>0</v>
      </c>
      <c r="M23" s="643">
        <f t="shared" si="20"/>
        <v>0</v>
      </c>
      <c r="N23" s="643">
        <f t="shared" si="21"/>
        <v>0</v>
      </c>
      <c r="O23" s="623"/>
      <c r="P23" s="617"/>
      <c r="Q23" s="617"/>
      <c r="R23" s="617"/>
      <c r="S23" s="617"/>
      <c r="T23" s="617"/>
      <c r="U23" s="617"/>
      <c r="V23" s="617"/>
      <c r="W23" s="617"/>
      <c r="X23" s="617"/>
      <c r="Y23" s="617"/>
      <c r="Z23" s="617"/>
      <c r="AA23" s="617"/>
      <c r="AB23" s="617"/>
      <c r="AC23" s="617"/>
      <c r="AD23" s="617"/>
      <c r="AE23" s="617"/>
      <c r="AF23" s="617"/>
      <c r="AG23" s="617"/>
      <c r="AH23" s="617"/>
    </row>
    <row r="24">
      <c r="A24" s="617"/>
      <c r="B24" s="645"/>
      <c r="C24" s="645"/>
      <c r="D24" s="645"/>
      <c r="E24" s="645"/>
      <c r="F24" s="646"/>
      <c r="G24" s="647"/>
      <c r="H24" s="617"/>
      <c r="I24" s="617"/>
      <c r="J24" s="617"/>
      <c r="K24" s="617"/>
      <c r="L24" s="617"/>
      <c r="M24" s="617"/>
      <c r="N24" s="617"/>
      <c r="O24" s="617"/>
      <c r="P24" s="617"/>
      <c r="Q24" s="617"/>
      <c r="R24" s="617"/>
      <c r="S24" s="617"/>
      <c r="T24" s="617"/>
      <c r="U24" s="617"/>
      <c r="V24" s="617"/>
      <c r="W24" s="617"/>
      <c r="X24" s="617"/>
      <c r="Y24" s="617"/>
      <c r="Z24" s="617"/>
      <c r="AA24" s="617"/>
      <c r="AB24" s="617"/>
      <c r="AC24" s="617"/>
      <c r="AD24" s="617"/>
      <c r="AE24" s="617"/>
      <c r="AF24" s="617"/>
      <c r="AG24" s="617"/>
      <c r="AH24" s="617"/>
    </row>
    <row r="25" ht="14.25" customHeight="1">
      <c r="A25" s="617"/>
      <c r="B25" s="648" t="s">
        <v>136</v>
      </c>
      <c r="C25" s="649">
        <v>25.0</v>
      </c>
      <c r="D25" s="650" t="s">
        <v>638</v>
      </c>
      <c r="J25" s="617"/>
      <c r="K25" s="617"/>
      <c r="L25" s="617"/>
      <c r="M25" s="617"/>
      <c r="N25" s="617"/>
      <c r="O25" s="617"/>
      <c r="P25" s="617"/>
      <c r="Q25" s="617"/>
      <c r="R25" s="617"/>
      <c r="S25" s="617"/>
      <c r="T25" s="617"/>
      <c r="U25" s="617"/>
      <c r="V25" s="617"/>
      <c r="W25" s="617"/>
      <c r="X25" s="617"/>
      <c r="Y25" s="617"/>
      <c r="Z25" s="617"/>
      <c r="AA25" s="617"/>
      <c r="AB25" s="617"/>
      <c r="AC25" s="617"/>
      <c r="AD25" s="617"/>
      <c r="AE25" s="617"/>
      <c r="AF25" s="617"/>
      <c r="AG25" s="617"/>
      <c r="AH25" s="617"/>
    </row>
    <row r="26" ht="14.25" customHeight="1">
      <c r="A26" s="617"/>
      <c r="B26" s="651" t="s">
        <v>137</v>
      </c>
      <c r="C26" s="297">
        <v>7.0</v>
      </c>
      <c r="F26" s="652"/>
      <c r="G26" s="652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617"/>
      <c r="AB26" s="617"/>
      <c r="AC26" s="617"/>
      <c r="AD26" s="617"/>
      <c r="AE26" s="617"/>
      <c r="AF26" s="617"/>
      <c r="AG26" s="617"/>
      <c r="AH26" s="617"/>
    </row>
    <row r="27" ht="14.25" customHeight="1">
      <c r="A27" s="617"/>
      <c r="B27" s="651" t="s">
        <v>639</v>
      </c>
      <c r="C27" s="653">
        <v>16.0</v>
      </c>
      <c r="E27" s="617"/>
      <c r="F27" s="654"/>
      <c r="G27" s="654"/>
      <c r="H27" s="655"/>
      <c r="J27" s="617"/>
      <c r="K27" s="617"/>
      <c r="L27" s="617"/>
      <c r="M27" s="617"/>
      <c r="N27" s="617"/>
      <c r="O27" s="617"/>
      <c r="P27" s="617"/>
      <c r="Q27" s="617"/>
      <c r="R27" s="617"/>
      <c r="S27" s="617"/>
      <c r="T27" s="617"/>
      <c r="U27" s="617"/>
      <c r="V27" s="617"/>
      <c r="W27" s="617"/>
      <c r="X27" s="617"/>
      <c r="Y27" s="617"/>
      <c r="Z27" s="617"/>
      <c r="AA27" s="617"/>
      <c r="AB27" s="617"/>
      <c r="AC27" s="617"/>
      <c r="AD27" s="617"/>
      <c r="AE27" s="617"/>
      <c r="AF27" s="617"/>
      <c r="AG27" s="617"/>
      <c r="AH27" s="617"/>
    </row>
    <row r="28" ht="14.25" customHeight="1">
      <c r="A28" s="617"/>
      <c r="B28" s="656" t="s">
        <v>640</v>
      </c>
      <c r="C28" s="657">
        <f>C27*C26*C25</f>
        <v>2800</v>
      </c>
      <c r="E28" s="617"/>
      <c r="F28" s="658"/>
      <c r="H28" s="617"/>
      <c r="J28" s="617"/>
      <c r="P28" s="617"/>
      <c r="Q28" s="617"/>
      <c r="R28" s="617"/>
      <c r="S28" s="617"/>
      <c r="T28" s="617"/>
      <c r="U28" s="617"/>
      <c r="V28" s="617"/>
      <c r="W28" s="617"/>
      <c r="X28" s="617"/>
      <c r="Y28" s="617"/>
      <c r="Z28" s="617"/>
      <c r="AA28" s="617"/>
      <c r="AB28" s="617"/>
      <c r="AC28" s="617"/>
      <c r="AD28" s="617"/>
      <c r="AE28" s="617"/>
      <c r="AF28" s="617"/>
      <c r="AG28" s="617"/>
      <c r="AH28" s="617"/>
    </row>
    <row r="29" ht="5.25" customHeight="1">
      <c r="A29" s="617"/>
      <c r="D29" s="659"/>
      <c r="E29" s="617"/>
      <c r="H29" s="617"/>
      <c r="J29" s="617"/>
      <c r="P29" s="617"/>
      <c r="Q29" s="617"/>
      <c r="R29" s="617"/>
      <c r="S29" s="617"/>
      <c r="T29" s="617"/>
      <c r="U29" s="617"/>
      <c r="V29" s="617"/>
      <c r="W29" s="617"/>
      <c r="X29" s="617"/>
      <c r="Y29" s="617"/>
      <c r="Z29" s="617"/>
      <c r="AA29" s="617"/>
      <c r="AB29" s="617"/>
      <c r="AC29" s="617"/>
      <c r="AD29" s="617"/>
      <c r="AE29" s="617"/>
      <c r="AF29" s="617"/>
      <c r="AG29" s="617"/>
      <c r="AH29" s="617"/>
    </row>
    <row r="30" ht="14.25" customHeight="1">
      <c r="A30" s="617"/>
      <c r="B30" s="648" t="s">
        <v>641</v>
      </c>
      <c r="C30" s="660">
        <v>40000.0</v>
      </c>
      <c r="D30" s="661" t="s">
        <v>642</v>
      </c>
      <c r="E30" s="617"/>
      <c r="F30" s="652"/>
      <c r="G30" s="652"/>
      <c r="H30" s="652"/>
      <c r="J30" s="617"/>
      <c r="P30" s="617"/>
      <c r="Q30" s="617"/>
      <c r="R30" s="617"/>
      <c r="S30" s="617"/>
      <c r="T30" s="617"/>
      <c r="U30" s="617"/>
      <c r="V30" s="617"/>
      <c r="W30" s="617"/>
      <c r="X30" s="617"/>
      <c r="Y30" s="617"/>
      <c r="Z30" s="617"/>
      <c r="AA30" s="617"/>
      <c r="AB30" s="617"/>
      <c r="AC30" s="617"/>
      <c r="AD30" s="617"/>
      <c r="AE30" s="617"/>
      <c r="AF30" s="617"/>
      <c r="AG30" s="617"/>
      <c r="AH30" s="617"/>
    </row>
    <row r="31" ht="14.25" customHeight="1">
      <c r="A31" s="617"/>
      <c r="B31" s="26" t="s">
        <v>643</v>
      </c>
      <c r="C31" s="662">
        <f>((C30*1000)/2)/500</f>
        <v>40000</v>
      </c>
      <c r="D31" s="659"/>
      <c r="E31" s="617"/>
      <c r="F31" s="663"/>
      <c r="G31" s="663"/>
      <c r="H31" s="663"/>
      <c r="J31" s="617"/>
      <c r="K31" s="617"/>
      <c r="L31" s="617"/>
      <c r="M31" s="617"/>
      <c r="N31" s="617"/>
      <c r="O31" s="617"/>
      <c r="P31" s="617"/>
      <c r="Q31" s="617"/>
      <c r="R31" s="617"/>
      <c r="S31" s="617"/>
      <c r="T31" s="617"/>
      <c r="U31" s="617"/>
      <c r="V31" s="617"/>
      <c r="W31" s="617"/>
      <c r="X31" s="617"/>
      <c r="Y31" s="617"/>
      <c r="Z31" s="617"/>
      <c r="AA31" s="617"/>
      <c r="AB31" s="617"/>
      <c r="AC31" s="617"/>
      <c r="AD31" s="617"/>
      <c r="AE31" s="617"/>
      <c r="AF31" s="617"/>
      <c r="AG31" s="617"/>
      <c r="AH31" s="617"/>
    </row>
    <row r="32" ht="14.25" customHeight="1">
      <c r="A32" s="617"/>
      <c r="B32" s="26" t="s">
        <v>644</v>
      </c>
      <c r="C32" s="662">
        <f>((C30*1000)/2)/400</f>
        <v>50000</v>
      </c>
      <c r="D32" s="659"/>
      <c r="E32" s="617"/>
      <c r="F32" s="617"/>
      <c r="G32" s="664"/>
      <c r="H32" s="665"/>
      <c r="I32" s="617"/>
      <c r="J32" s="617"/>
      <c r="K32" s="617"/>
      <c r="L32" s="617"/>
      <c r="M32" s="617"/>
      <c r="N32" s="617"/>
      <c r="O32" s="617"/>
      <c r="P32" s="617"/>
      <c r="Q32" s="617"/>
      <c r="R32" s="617"/>
      <c r="S32" s="617"/>
      <c r="T32" s="617"/>
      <c r="U32" s="617"/>
      <c r="V32" s="617"/>
      <c r="W32" s="617"/>
      <c r="X32" s="617"/>
      <c r="Y32" s="617"/>
      <c r="Z32" s="617"/>
      <c r="AA32" s="617"/>
      <c r="AB32" s="617"/>
      <c r="AC32" s="617"/>
      <c r="AD32" s="617"/>
      <c r="AE32" s="617"/>
      <c r="AF32" s="617"/>
      <c r="AG32" s="617"/>
      <c r="AH32" s="617"/>
    </row>
    <row r="33" ht="14.25" customHeight="1">
      <c r="A33" s="617"/>
      <c r="B33" s="26" t="s">
        <v>645</v>
      </c>
      <c r="C33" s="666">
        <f>C31/C27</f>
        <v>2500</v>
      </c>
      <c r="D33" s="659"/>
      <c r="E33" s="617"/>
      <c r="F33" s="617"/>
      <c r="G33" s="664"/>
      <c r="H33" s="665"/>
      <c r="I33" s="617"/>
      <c r="J33" s="617"/>
      <c r="K33" s="617"/>
      <c r="L33" s="617"/>
      <c r="M33" s="617"/>
      <c r="N33" s="617"/>
      <c r="O33" s="617"/>
      <c r="P33" s="617"/>
      <c r="Q33" s="617"/>
      <c r="R33" s="617"/>
      <c r="S33" s="617"/>
      <c r="T33" s="617"/>
      <c r="U33" s="617"/>
      <c r="V33" s="617"/>
      <c r="W33" s="617"/>
      <c r="X33" s="617"/>
      <c r="Y33" s="617"/>
      <c r="Z33" s="617"/>
      <c r="AA33" s="617"/>
      <c r="AB33" s="617"/>
      <c r="AC33" s="617"/>
      <c r="AD33" s="617"/>
      <c r="AE33" s="617"/>
      <c r="AF33" s="617"/>
      <c r="AG33" s="617"/>
      <c r="AH33" s="617"/>
    </row>
    <row r="34" ht="14.25" customHeight="1">
      <c r="A34" s="617"/>
      <c r="B34" s="301" t="s">
        <v>646</v>
      </c>
      <c r="C34" s="667">
        <f>C32/C27</f>
        <v>3125</v>
      </c>
      <c r="D34" s="659"/>
      <c r="E34" s="617"/>
      <c r="F34" s="617"/>
      <c r="G34" s="664"/>
      <c r="H34" s="665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617"/>
      <c r="AB34" s="617"/>
      <c r="AC34" s="617"/>
      <c r="AD34" s="617"/>
      <c r="AE34" s="617"/>
      <c r="AF34" s="617"/>
      <c r="AG34" s="617"/>
      <c r="AH34" s="617"/>
    </row>
    <row r="35" ht="5.25" customHeight="1">
      <c r="A35" s="617"/>
      <c r="D35" s="659"/>
      <c r="E35" s="617"/>
      <c r="F35" s="617"/>
      <c r="G35" s="617"/>
      <c r="H35" s="617"/>
      <c r="J35" s="617"/>
      <c r="P35" s="617"/>
      <c r="Q35" s="617"/>
      <c r="R35" s="617"/>
      <c r="S35" s="617"/>
      <c r="T35" s="617"/>
      <c r="U35" s="617"/>
      <c r="V35" s="617"/>
      <c r="W35" s="617"/>
      <c r="X35" s="617"/>
      <c r="Y35" s="617"/>
      <c r="Z35" s="617"/>
      <c r="AA35" s="617"/>
      <c r="AB35" s="617"/>
      <c r="AC35" s="617"/>
      <c r="AD35" s="617"/>
      <c r="AE35" s="617"/>
      <c r="AF35" s="617"/>
      <c r="AG35" s="617"/>
      <c r="AH35" s="617"/>
    </row>
    <row r="36">
      <c r="A36" s="617"/>
      <c r="B36" s="668" t="s">
        <v>647</v>
      </c>
      <c r="C36" s="274" t="s">
        <v>335</v>
      </c>
      <c r="D36" s="274" t="s">
        <v>337</v>
      </c>
      <c r="E36" s="274" t="s">
        <v>339</v>
      </c>
      <c r="G36" s="669"/>
      <c r="H36" s="669"/>
      <c r="I36" s="669"/>
      <c r="J36" s="669"/>
      <c r="K36" s="669"/>
      <c r="P36" s="617"/>
      <c r="Q36" s="617"/>
      <c r="R36" s="617"/>
      <c r="S36" s="617"/>
      <c r="T36" s="617"/>
      <c r="U36" s="617"/>
      <c r="V36" s="617"/>
      <c r="W36" s="617"/>
      <c r="X36" s="617"/>
      <c r="Y36" s="617"/>
      <c r="Z36" s="617"/>
      <c r="AA36" s="617"/>
      <c r="AB36" s="617"/>
      <c r="AC36" s="617"/>
      <c r="AD36" s="617"/>
      <c r="AE36" s="617"/>
      <c r="AF36" s="617"/>
      <c r="AG36" s="617"/>
      <c r="AH36" s="617"/>
    </row>
    <row r="37">
      <c r="A37" s="617"/>
      <c r="B37" s="86" t="s">
        <v>1</v>
      </c>
      <c r="C37" s="670">
        <v>0.0447</v>
      </c>
      <c r="D37" s="670">
        <v>0.058</v>
      </c>
      <c r="E37" s="670">
        <v>0.8973</v>
      </c>
      <c r="F37" s="671"/>
      <c r="G37" s="669"/>
      <c r="H37" s="669"/>
      <c r="I37" s="669"/>
      <c r="J37" s="669"/>
      <c r="K37" s="669"/>
      <c r="P37" s="617"/>
      <c r="Q37" s="617"/>
      <c r="R37" s="617"/>
      <c r="S37" s="617"/>
      <c r="T37" s="617"/>
      <c r="U37" s="617"/>
      <c r="V37" s="617"/>
      <c r="W37" s="617"/>
      <c r="X37" s="617"/>
      <c r="Y37" s="617"/>
      <c r="Z37" s="617"/>
      <c r="AA37" s="617"/>
      <c r="AB37" s="617"/>
      <c r="AC37" s="617"/>
      <c r="AD37" s="617"/>
      <c r="AE37" s="617"/>
      <c r="AF37" s="617"/>
      <c r="AG37" s="617"/>
      <c r="AH37" s="617"/>
    </row>
    <row r="38">
      <c r="A38" s="617"/>
      <c r="B38" s="86" t="s">
        <v>2</v>
      </c>
      <c r="C38" s="672">
        <v>0.0518</v>
      </c>
      <c r="D38" s="673">
        <v>0.0667</v>
      </c>
      <c r="E38" s="673">
        <v>0.8815</v>
      </c>
      <c r="F38" s="671"/>
      <c r="G38" s="669"/>
      <c r="H38" s="669"/>
      <c r="I38" s="669"/>
      <c r="J38" s="669"/>
      <c r="K38" s="669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17"/>
      <c r="AD38" s="617"/>
      <c r="AE38" s="617"/>
      <c r="AF38" s="617"/>
      <c r="AG38" s="617"/>
      <c r="AH38" s="617"/>
    </row>
    <row r="39">
      <c r="A39" s="617"/>
      <c r="B39" s="86" t="s">
        <v>648</v>
      </c>
      <c r="C39" s="672">
        <v>0.032</v>
      </c>
      <c r="D39" s="672">
        <v>0.05</v>
      </c>
      <c r="E39" s="672">
        <v>0.918</v>
      </c>
      <c r="F39" s="671"/>
      <c r="G39" s="669"/>
      <c r="H39" s="669"/>
      <c r="I39" s="669"/>
      <c r="J39" s="669"/>
      <c r="K39" s="669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17"/>
      <c r="AB39" s="617"/>
      <c r="AC39" s="617"/>
      <c r="AD39" s="617"/>
      <c r="AE39" s="617"/>
      <c r="AF39" s="617"/>
      <c r="AG39" s="617"/>
      <c r="AH39" s="617"/>
    </row>
    <row r="40">
      <c r="A40" s="617"/>
      <c r="B40" s="87" t="s">
        <v>59</v>
      </c>
      <c r="C40" s="674">
        <v>0.045</v>
      </c>
      <c r="D40" s="674">
        <v>0.058</v>
      </c>
      <c r="E40" s="674">
        <v>0.897</v>
      </c>
      <c r="F40" s="675"/>
      <c r="G40" s="669"/>
      <c r="H40" s="669"/>
      <c r="I40" s="669"/>
      <c r="J40" s="669"/>
      <c r="K40" s="669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17"/>
      <c r="AB40" s="617"/>
      <c r="AC40" s="617"/>
      <c r="AD40" s="617"/>
      <c r="AE40" s="617"/>
      <c r="AF40" s="617"/>
      <c r="AG40" s="617"/>
      <c r="AH40" s="617"/>
    </row>
    <row r="41" ht="5.25" customHeight="1">
      <c r="A41" s="617"/>
      <c r="D41" s="659"/>
      <c r="E41" s="617"/>
      <c r="F41" s="617"/>
      <c r="G41" s="617"/>
      <c r="H41" s="617"/>
      <c r="J41" s="617"/>
      <c r="P41" s="617"/>
      <c r="Q41" s="617"/>
      <c r="R41" s="617"/>
      <c r="S41" s="617"/>
      <c r="T41" s="617"/>
      <c r="U41" s="617"/>
      <c r="V41" s="617"/>
      <c r="W41" s="617"/>
      <c r="X41" s="617"/>
      <c r="Y41" s="617"/>
      <c r="Z41" s="617"/>
      <c r="AA41" s="617"/>
      <c r="AB41" s="617"/>
      <c r="AC41" s="617"/>
      <c r="AD41" s="617"/>
      <c r="AE41" s="617"/>
      <c r="AF41" s="617"/>
      <c r="AG41" s="617"/>
      <c r="AH41" s="617"/>
    </row>
    <row r="42">
      <c r="A42" s="617"/>
      <c r="B42" s="676"/>
      <c r="C42" s="677" t="s">
        <v>10</v>
      </c>
      <c r="D42" s="677" t="s">
        <v>649</v>
      </c>
      <c r="E42" s="617"/>
      <c r="F42" s="675"/>
      <c r="G42" s="669"/>
      <c r="H42" s="669"/>
      <c r="I42" s="669"/>
      <c r="J42" s="669"/>
      <c r="K42" s="669"/>
      <c r="P42" s="617"/>
      <c r="Q42" s="617"/>
      <c r="R42" s="617"/>
      <c r="S42" s="617"/>
      <c r="T42" s="617"/>
      <c r="U42" s="617"/>
      <c r="V42" s="617"/>
      <c r="W42" s="617"/>
      <c r="X42" s="617"/>
      <c r="Y42" s="617"/>
      <c r="Z42" s="617"/>
      <c r="AA42" s="617"/>
      <c r="AB42" s="617"/>
      <c r="AC42" s="617"/>
      <c r="AD42" s="617"/>
      <c r="AE42" s="617"/>
      <c r="AF42" s="617"/>
      <c r="AG42" s="617"/>
      <c r="AH42" s="617"/>
    </row>
    <row r="43">
      <c r="A43" s="617"/>
      <c r="B43" s="648" t="s">
        <v>650</v>
      </c>
      <c r="C43" s="660">
        <f t="shared" ref="C43:D43" si="22">Round($C$37*$D$46,0)</f>
        <v>56</v>
      </c>
      <c r="D43" s="660">
        <f t="shared" si="22"/>
        <v>56</v>
      </c>
      <c r="E43" s="617"/>
      <c r="F43" s="675"/>
      <c r="G43" s="669"/>
      <c r="H43" s="669"/>
      <c r="I43" s="669"/>
      <c r="J43" s="669"/>
      <c r="K43" s="669"/>
      <c r="P43" s="617"/>
      <c r="Q43" s="617"/>
      <c r="R43" s="617"/>
      <c r="S43" s="617"/>
      <c r="T43" s="617"/>
      <c r="U43" s="617"/>
      <c r="V43" s="617"/>
      <c r="W43" s="617"/>
      <c r="X43" s="617"/>
      <c r="Y43" s="617"/>
      <c r="Z43" s="617"/>
      <c r="AA43" s="617"/>
      <c r="AB43" s="617"/>
      <c r="AC43" s="617"/>
      <c r="AD43" s="617"/>
      <c r="AE43" s="617"/>
      <c r="AF43" s="617"/>
      <c r="AG43" s="617"/>
      <c r="AH43" s="617"/>
    </row>
    <row r="44" ht="14.25" customHeight="1">
      <c r="A44" s="617"/>
      <c r="B44" s="651" t="s">
        <v>651</v>
      </c>
      <c r="C44" s="678">
        <v>0.0</v>
      </c>
      <c r="D44" s="662">
        <f>Round($D$37*$D$46,0)</f>
        <v>73</v>
      </c>
      <c r="E44" s="617"/>
      <c r="F44" s="679"/>
      <c r="G44" s="680"/>
      <c r="H44" s="680"/>
      <c r="I44" s="680"/>
      <c r="J44" s="680"/>
      <c r="K44" s="680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617"/>
      <c r="AB44" s="617"/>
      <c r="AC44" s="617"/>
      <c r="AD44" s="617"/>
      <c r="AE44" s="617"/>
      <c r="AF44" s="617"/>
      <c r="AG44" s="617"/>
      <c r="AH44" s="617"/>
    </row>
    <row r="45" ht="14.25" customHeight="1">
      <c r="A45" s="617"/>
      <c r="B45" s="681" t="s">
        <v>384</v>
      </c>
      <c r="C45" s="682">
        <f t="shared" ref="C45:D45" si="23">Round($E$37*$D$46,0)</f>
        <v>1122</v>
      </c>
      <c r="D45" s="682">
        <f t="shared" si="23"/>
        <v>1122</v>
      </c>
      <c r="E45" s="617"/>
      <c r="F45" s="679"/>
      <c r="G45" s="680"/>
      <c r="H45" s="680"/>
      <c r="I45" s="680"/>
      <c r="J45" s="680"/>
      <c r="K45" s="680"/>
      <c r="P45" s="617"/>
      <c r="Q45" s="617"/>
      <c r="R45" s="617"/>
      <c r="S45" s="617"/>
      <c r="T45" s="617"/>
      <c r="U45" s="617"/>
      <c r="V45" s="617"/>
      <c r="W45" s="617"/>
      <c r="X45" s="617"/>
      <c r="Y45" s="617"/>
      <c r="Z45" s="617"/>
      <c r="AA45" s="617"/>
      <c r="AB45" s="617"/>
      <c r="AC45" s="617"/>
      <c r="AD45" s="617"/>
      <c r="AE45" s="617"/>
      <c r="AF45" s="617"/>
      <c r="AG45" s="617"/>
      <c r="AH45" s="617"/>
    </row>
    <row r="46" ht="14.25" customHeight="1">
      <c r="A46" s="617"/>
      <c r="B46" s="683" t="s">
        <v>652</v>
      </c>
      <c r="C46" s="684">
        <f>sum(C43:C45)</f>
        <v>1178</v>
      </c>
      <c r="D46" s="684">
        <f>$C$33/2</f>
        <v>1250</v>
      </c>
      <c r="E46" s="617"/>
      <c r="F46" s="679"/>
      <c r="G46" s="685"/>
      <c r="H46" s="685"/>
      <c r="I46" s="685"/>
      <c r="J46" s="685"/>
      <c r="K46" s="685"/>
      <c r="P46" s="617"/>
      <c r="Q46" s="617"/>
      <c r="R46" s="617"/>
      <c r="S46" s="617"/>
      <c r="T46" s="617"/>
      <c r="U46" s="617"/>
      <c r="V46" s="617"/>
      <c r="W46" s="617"/>
      <c r="X46" s="617"/>
      <c r="Y46" s="617"/>
      <c r="Z46" s="617"/>
      <c r="AA46" s="617"/>
      <c r="AB46" s="617"/>
      <c r="AC46" s="617"/>
      <c r="AD46" s="617"/>
      <c r="AE46" s="617"/>
      <c r="AF46" s="617"/>
      <c r="AG46" s="617"/>
      <c r="AH46" s="617"/>
    </row>
    <row r="47" ht="1.5" customHeight="1">
      <c r="A47" s="617"/>
      <c r="E47" s="617"/>
      <c r="F47" s="617"/>
      <c r="G47" s="617"/>
      <c r="H47" s="617"/>
      <c r="J47" s="617"/>
      <c r="P47" s="617"/>
      <c r="Q47" s="617"/>
      <c r="R47" s="617"/>
      <c r="S47" s="617"/>
      <c r="T47" s="617"/>
      <c r="U47" s="617"/>
      <c r="V47" s="617"/>
      <c r="W47" s="617"/>
      <c r="X47" s="617"/>
      <c r="Y47" s="617"/>
      <c r="Z47" s="617"/>
      <c r="AA47" s="617"/>
      <c r="AB47" s="617"/>
      <c r="AC47" s="617"/>
      <c r="AD47" s="617"/>
      <c r="AE47" s="617"/>
      <c r="AF47" s="617"/>
      <c r="AG47" s="617"/>
      <c r="AH47" s="617"/>
    </row>
    <row r="48">
      <c r="A48" s="617"/>
      <c r="B48" s="648" t="s">
        <v>367</v>
      </c>
      <c r="C48" s="660">
        <f t="shared" ref="C48:D48" si="24">Round($C$38*$D$51,0)</f>
        <v>65</v>
      </c>
      <c r="D48" s="660">
        <f t="shared" si="24"/>
        <v>65</v>
      </c>
      <c r="E48" s="617"/>
      <c r="G48" s="686"/>
      <c r="P48" s="617"/>
      <c r="Q48" s="617"/>
      <c r="R48" s="617"/>
      <c r="S48" s="617"/>
      <c r="T48" s="617"/>
      <c r="U48" s="617"/>
      <c r="V48" s="617"/>
      <c r="W48" s="617"/>
      <c r="X48" s="617"/>
      <c r="Y48" s="617"/>
      <c r="Z48" s="617"/>
      <c r="AA48" s="617"/>
      <c r="AB48" s="617"/>
      <c r="AC48" s="617"/>
      <c r="AD48" s="617"/>
      <c r="AE48" s="617"/>
      <c r="AF48" s="617"/>
      <c r="AG48" s="617"/>
      <c r="AH48" s="617"/>
    </row>
    <row r="49">
      <c r="A49" s="617"/>
      <c r="B49" s="651" t="s">
        <v>377</v>
      </c>
      <c r="C49" s="678">
        <v>0.0</v>
      </c>
      <c r="D49" s="662">
        <f>Round($D$38*$D$51,0)</f>
        <v>83</v>
      </c>
      <c r="F49" s="687"/>
      <c r="G49" s="688"/>
      <c r="H49" s="688"/>
      <c r="I49" s="688"/>
      <c r="J49" s="688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17"/>
      <c r="AB49" s="617"/>
      <c r="AC49" s="617"/>
      <c r="AD49" s="617"/>
      <c r="AE49" s="617"/>
      <c r="AF49" s="617"/>
      <c r="AG49" s="617"/>
      <c r="AH49" s="617"/>
    </row>
    <row r="50">
      <c r="A50" s="617"/>
      <c r="B50" s="681" t="s">
        <v>385</v>
      </c>
      <c r="C50" s="682">
        <f t="shared" ref="C50:D50" si="25">Round($E$38*$D$51,0)</f>
        <v>1102</v>
      </c>
      <c r="D50" s="682">
        <f t="shared" si="25"/>
        <v>1102</v>
      </c>
      <c r="F50" s="689"/>
      <c r="G50" s="690"/>
      <c r="H50" s="690"/>
      <c r="I50" s="690"/>
      <c r="J50" s="690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617"/>
      <c r="AB50" s="617"/>
      <c r="AC50" s="617"/>
      <c r="AD50" s="617"/>
      <c r="AE50" s="617"/>
      <c r="AF50" s="617"/>
      <c r="AG50" s="617"/>
      <c r="AH50" s="617"/>
    </row>
    <row r="51">
      <c r="A51" s="617"/>
      <c r="B51" s="683" t="s">
        <v>653</v>
      </c>
      <c r="C51" s="684">
        <f>sum(C48:C50)</f>
        <v>1167</v>
      </c>
      <c r="D51" s="684">
        <f>$C$33/2</f>
        <v>1250</v>
      </c>
      <c r="F51" s="689"/>
      <c r="G51" s="690"/>
      <c r="H51" s="690"/>
      <c r="I51" s="690"/>
      <c r="J51" s="690"/>
      <c r="P51" s="617"/>
      <c r="Q51" s="617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617"/>
      <c r="AD51" s="617"/>
      <c r="AE51" s="617"/>
      <c r="AF51" s="617"/>
      <c r="AG51" s="617"/>
      <c r="AH51" s="617"/>
    </row>
    <row r="52" ht="1.5" customHeight="1">
      <c r="A52" s="617"/>
      <c r="E52" s="617"/>
      <c r="F52" s="617"/>
      <c r="G52" s="617"/>
      <c r="H52" s="617"/>
      <c r="J52" s="617"/>
      <c r="P52" s="617"/>
      <c r="Q52" s="617"/>
      <c r="R52" s="617"/>
      <c r="S52" s="617"/>
      <c r="T52" s="617"/>
      <c r="U52" s="617"/>
      <c r="V52" s="617"/>
      <c r="W52" s="617"/>
      <c r="X52" s="617"/>
      <c r="Y52" s="617"/>
      <c r="Z52" s="617"/>
      <c r="AA52" s="617"/>
      <c r="AB52" s="617"/>
      <c r="AC52" s="617"/>
      <c r="AD52" s="617"/>
      <c r="AE52" s="617"/>
      <c r="AF52" s="617"/>
      <c r="AG52" s="617"/>
      <c r="AH52" s="617"/>
    </row>
    <row r="53" ht="14.25" customHeight="1">
      <c r="A53" s="617"/>
      <c r="B53" s="691" t="s">
        <v>654</v>
      </c>
      <c r="C53" s="660">
        <f t="shared" ref="C53:D53" si="26">ROUND($D$56*$C$39,0)</f>
        <v>50</v>
      </c>
      <c r="D53" s="660">
        <f t="shared" si="26"/>
        <v>50</v>
      </c>
      <c r="G53" s="692"/>
      <c r="H53" s="690"/>
      <c r="I53" s="690"/>
      <c r="J53" s="690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617"/>
      <c r="AB53" s="617"/>
      <c r="AC53" s="617"/>
      <c r="AD53" s="617"/>
      <c r="AE53" s="617"/>
      <c r="AF53" s="617"/>
      <c r="AG53" s="617"/>
      <c r="AH53" s="617"/>
    </row>
    <row r="54" ht="14.25" customHeight="1">
      <c r="A54" s="617"/>
      <c r="B54" s="693" t="s">
        <v>655</v>
      </c>
      <c r="C54" s="678">
        <v>0.0</v>
      </c>
      <c r="D54" s="662">
        <f>ROUND($D$56*$D$39,0)</f>
        <v>78</v>
      </c>
      <c r="G54" s="690"/>
      <c r="H54" s="690"/>
      <c r="I54" s="690"/>
      <c r="J54" s="690"/>
      <c r="P54" s="617"/>
      <c r="Q54" s="617"/>
      <c r="R54" s="617"/>
      <c r="S54" s="617"/>
      <c r="T54" s="617"/>
      <c r="U54" s="617"/>
      <c r="V54" s="617"/>
      <c r="W54" s="617"/>
      <c r="X54" s="617"/>
      <c r="Y54" s="617"/>
      <c r="Z54" s="617"/>
      <c r="AA54" s="617"/>
      <c r="AB54" s="617"/>
      <c r="AC54" s="617"/>
      <c r="AD54" s="617"/>
      <c r="AE54" s="617"/>
      <c r="AF54" s="617"/>
      <c r="AG54" s="617"/>
      <c r="AH54" s="617"/>
    </row>
    <row r="55" ht="14.25" customHeight="1">
      <c r="A55" s="617"/>
      <c r="B55" s="694" t="s">
        <v>386</v>
      </c>
      <c r="C55" s="682">
        <f t="shared" ref="C55:D55" si="27">ROUND($D$56*$E$39,0)</f>
        <v>1435</v>
      </c>
      <c r="D55" s="682">
        <f t="shared" si="27"/>
        <v>1435</v>
      </c>
      <c r="G55" s="690"/>
      <c r="H55" s="690"/>
      <c r="I55" s="690"/>
      <c r="J55" s="690"/>
      <c r="K55" s="617"/>
      <c r="L55" s="617"/>
      <c r="M55" s="617"/>
      <c r="N55" s="617"/>
      <c r="O55" s="617"/>
      <c r="P55" s="617"/>
      <c r="Q55" s="617"/>
      <c r="R55" s="617"/>
      <c r="S55" s="617"/>
      <c r="T55" s="617"/>
      <c r="U55" s="617"/>
      <c r="V55" s="617"/>
      <c r="W55" s="617"/>
      <c r="X55" s="617"/>
      <c r="Y55" s="617"/>
      <c r="Z55" s="617"/>
      <c r="AA55" s="617"/>
      <c r="AB55" s="617"/>
      <c r="AC55" s="617"/>
      <c r="AD55" s="617"/>
      <c r="AE55" s="617"/>
      <c r="AF55" s="617"/>
      <c r="AG55" s="617"/>
      <c r="AH55" s="617"/>
    </row>
    <row r="56">
      <c r="A56" s="617"/>
      <c r="B56" s="695" t="s">
        <v>656</v>
      </c>
      <c r="C56" s="684">
        <f>sum(C53:C55)</f>
        <v>1485</v>
      </c>
      <c r="D56" s="696">
        <f>Round($C$34/2,0)</f>
        <v>1563</v>
      </c>
      <c r="G56" s="319"/>
      <c r="H56" s="617"/>
      <c r="I56" s="617"/>
      <c r="J56" s="617"/>
      <c r="K56" s="617"/>
      <c r="L56" s="617"/>
      <c r="M56" s="617"/>
      <c r="N56" s="617"/>
      <c r="O56" s="617"/>
      <c r="P56" s="617"/>
      <c r="Q56" s="617"/>
      <c r="R56" s="617"/>
      <c r="S56" s="617"/>
      <c r="T56" s="617"/>
      <c r="U56" s="617"/>
      <c r="V56" s="617"/>
      <c r="W56" s="617"/>
      <c r="X56" s="617"/>
      <c r="Y56" s="617"/>
      <c r="Z56" s="617"/>
      <c r="AA56" s="617"/>
      <c r="AB56" s="617"/>
      <c r="AC56" s="617"/>
      <c r="AD56" s="617"/>
      <c r="AE56" s="617"/>
      <c r="AF56" s="617"/>
      <c r="AG56" s="617"/>
      <c r="AH56" s="617"/>
    </row>
    <row r="57" ht="1.5" customHeight="1">
      <c r="A57" s="617"/>
      <c r="G57" s="617"/>
      <c r="H57" s="617"/>
      <c r="J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17"/>
      <c r="AB57" s="617"/>
      <c r="AC57" s="617"/>
      <c r="AD57" s="617"/>
      <c r="AE57" s="617"/>
      <c r="AF57" s="617"/>
      <c r="AG57" s="617"/>
      <c r="AH57" s="617"/>
    </row>
    <row r="58" ht="14.25" customHeight="1">
      <c r="A58" s="617"/>
      <c r="B58" s="691" t="s">
        <v>373</v>
      </c>
      <c r="C58" s="660">
        <f t="shared" ref="C58:D58" si="28">Round($D$61*$C$40,0)</f>
        <v>70</v>
      </c>
      <c r="D58" s="660">
        <f t="shared" si="28"/>
        <v>70</v>
      </c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617"/>
      <c r="AB58" s="617"/>
      <c r="AC58" s="617"/>
      <c r="AD58" s="617"/>
      <c r="AE58" s="617"/>
      <c r="AF58" s="617"/>
      <c r="AG58" s="617"/>
      <c r="AH58" s="617"/>
    </row>
    <row r="59" ht="14.25" customHeight="1">
      <c r="A59" s="617"/>
      <c r="B59" s="157" t="s">
        <v>383</v>
      </c>
      <c r="C59" s="678">
        <v>0.0</v>
      </c>
      <c r="D59" s="662">
        <f>Round($D$61*$D$40,0)</f>
        <v>91</v>
      </c>
      <c r="J59" s="617"/>
      <c r="K59" s="617"/>
      <c r="L59" s="617"/>
      <c r="M59" s="617"/>
      <c r="N59" s="617"/>
      <c r="O59" s="617"/>
      <c r="P59" s="617"/>
      <c r="Q59" s="617"/>
      <c r="R59" s="617"/>
      <c r="S59" s="617"/>
      <c r="T59" s="617"/>
      <c r="U59" s="617"/>
      <c r="V59" s="617"/>
      <c r="W59" s="617"/>
      <c r="X59" s="617"/>
      <c r="Y59" s="617"/>
      <c r="Z59" s="617"/>
      <c r="AA59" s="617"/>
      <c r="AB59" s="617"/>
      <c r="AC59" s="617"/>
      <c r="AD59" s="617"/>
      <c r="AE59" s="617"/>
      <c r="AF59" s="617"/>
      <c r="AG59" s="617"/>
      <c r="AH59" s="617"/>
    </row>
    <row r="60" ht="14.25" customHeight="1">
      <c r="A60" s="617"/>
      <c r="B60" s="697" t="s">
        <v>387</v>
      </c>
      <c r="C60" s="682">
        <f t="shared" ref="C60:D60" si="29">Round($D$61*$E$40,0)</f>
        <v>1401</v>
      </c>
      <c r="D60" s="682">
        <f t="shared" si="29"/>
        <v>1401</v>
      </c>
      <c r="J60" s="617"/>
      <c r="K60" s="617"/>
      <c r="L60" s="617"/>
      <c r="M60" s="617"/>
      <c r="N60" s="617"/>
      <c r="O60" s="617"/>
      <c r="P60" s="617"/>
      <c r="Q60" s="617"/>
      <c r="R60" s="617"/>
      <c r="S60" s="617"/>
      <c r="T60" s="617"/>
      <c r="U60" s="617"/>
      <c r="V60" s="617"/>
      <c r="W60" s="617"/>
      <c r="X60" s="617"/>
      <c r="Y60" s="617"/>
      <c r="Z60" s="617"/>
      <c r="AA60" s="617"/>
      <c r="AB60" s="617"/>
      <c r="AC60" s="617"/>
      <c r="AD60" s="617"/>
      <c r="AE60" s="617"/>
      <c r="AF60" s="617"/>
      <c r="AG60" s="617"/>
      <c r="AH60" s="617"/>
    </row>
    <row r="61">
      <c r="A61" s="617"/>
      <c r="B61" s="698" t="s">
        <v>657</v>
      </c>
      <c r="C61" s="684">
        <f>sum(C58:C60)</f>
        <v>1471</v>
      </c>
      <c r="D61" s="696">
        <f>$C$34-D56</f>
        <v>1562</v>
      </c>
      <c r="J61" s="617"/>
      <c r="K61" s="617"/>
      <c r="L61" s="617"/>
      <c r="M61" s="617"/>
      <c r="N61" s="617"/>
      <c r="O61" s="617"/>
      <c r="P61" s="617"/>
      <c r="Q61" s="617"/>
      <c r="R61" s="617"/>
      <c r="S61" s="617"/>
      <c r="T61" s="617"/>
      <c r="U61" s="617"/>
      <c r="V61" s="617"/>
      <c r="W61" s="617"/>
      <c r="X61" s="617"/>
      <c r="Y61" s="617"/>
      <c r="Z61" s="617"/>
      <c r="AA61" s="617"/>
      <c r="AB61" s="617"/>
      <c r="AC61" s="617"/>
      <c r="AD61" s="617"/>
      <c r="AE61" s="617"/>
      <c r="AF61" s="617"/>
      <c r="AG61" s="617"/>
      <c r="AH61" s="617"/>
    </row>
    <row r="62" ht="1.5" customHeight="1">
      <c r="A62" s="617"/>
      <c r="E62" s="617"/>
      <c r="J62" s="617"/>
      <c r="K62" s="617"/>
      <c r="L62" s="617"/>
      <c r="M62" s="617"/>
      <c r="N62" s="617"/>
      <c r="O62" s="617"/>
      <c r="P62" s="617"/>
      <c r="Q62" s="617"/>
      <c r="R62" s="617"/>
      <c r="S62" s="617"/>
      <c r="T62" s="617"/>
      <c r="U62" s="617"/>
      <c r="V62" s="617"/>
      <c r="W62" s="617"/>
      <c r="X62" s="617"/>
      <c r="Y62" s="617"/>
      <c r="Z62" s="617"/>
      <c r="AA62" s="617"/>
      <c r="AB62" s="617"/>
      <c r="AC62" s="617"/>
      <c r="AD62" s="617"/>
      <c r="AE62" s="617"/>
      <c r="AF62" s="617"/>
      <c r="AG62" s="617"/>
      <c r="AH62" s="617"/>
    </row>
    <row r="63" ht="14.25" customHeight="1">
      <c r="A63" s="617"/>
      <c r="B63" s="656" t="s">
        <v>658</v>
      </c>
      <c r="C63" s="699">
        <f>C46+C51+C56+C61</f>
        <v>5301</v>
      </c>
      <c r="D63" s="699">
        <f>$C$34+C33</f>
        <v>5625</v>
      </c>
      <c r="E63" s="617"/>
      <c r="J63" s="617"/>
      <c r="K63" s="617"/>
      <c r="L63" s="617"/>
      <c r="M63" s="617"/>
      <c r="N63" s="617"/>
      <c r="O63" s="617"/>
      <c r="P63" s="617"/>
      <c r="Q63" s="617"/>
      <c r="R63" s="617"/>
      <c r="S63" s="617"/>
      <c r="T63" s="617"/>
      <c r="U63" s="617"/>
      <c r="V63" s="617"/>
      <c r="W63" s="617"/>
      <c r="X63" s="617"/>
      <c r="Y63" s="617"/>
      <c r="Z63" s="617"/>
      <c r="AA63" s="617"/>
      <c r="AB63" s="617"/>
      <c r="AC63" s="617"/>
      <c r="AD63" s="617"/>
      <c r="AE63" s="617"/>
      <c r="AF63" s="617"/>
      <c r="AG63" s="617"/>
      <c r="AH63" s="617"/>
    </row>
    <row r="64">
      <c r="A64" s="617"/>
      <c r="D64" s="617"/>
      <c r="G64" s="700"/>
      <c r="H64" s="701"/>
      <c r="I64" s="617"/>
      <c r="J64" s="617"/>
      <c r="K64" s="617"/>
      <c r="L64" s="617"/>
      <c r="M64" s="617"/>
      <c r="N64" s="617"/>
      <c r="O64" s="617"/>
      <c r="P64" s="617"/>
      <c r="Q64" s="617"/>
      <c r="R64" s="617"/>
      <c r="S64" s="617"/>
      <c r="T64" s="617"/>
      <c r="U64" s="617"/>
      <c r="V64" s="617"/>
      <c r="W64" s="617"/>
      <c r="X64" s="617"/>
      <c r="Y64" s="617"/>
      <c r="Z64" s="617"/>
      <c r="AA64" s="617"/>
      <c r="AB64" s="617"/>
      <c r="AC64" s="617"/>
      <c r="AD64" s="617"/>
      <c r="AE64" s="617"/>
      <c r="AF64" s="617"/>
      <c r="AG64" s="617"/>
      <c r="AH64" s="617"/>
    </row>
    <row r="65">
      <c r="A65" s="617"/>
      <c r="B65" s="702" t="s">
        <v>659</v>
      </c>
      <c r="C65" s="703"/>
      <c r="D65" s="617"/>
      <c r="E65" s="704"/>
      <c r="F65" s="704"/>
      <c r="G65" s="705"/>
      <c r="H65" s="704"/>
      <c r="I65" s="617"/>
      <c r="J65" s="617"/>
      <c r="K65" s="617"/>
      <c r="L65" s="617"/>
      <c r="M65" s="617"/>
      <c r="N65" s="617"/>
      <c r="O65" s="617"/>
      <c r="P65" s="617"/>
      <c r="Q65" s="617"/>
      <c r="R65" s="617"/>
      <c r="S65" s="617"/>
      <c r="T65" s="617"/>
      <c r="U65" s="617"/>
      <c r="V65" s="617"/>
      <c r="W65" s="617"/>
      <c r="X65" s="617"/>
      <c r="Y65" s="617"/>
      <c r="Z65" s="617"/>
      <c r="AA65" s="617"/>
      <c r="AB65" s="617"/>
      <c r="AC65" s="617"/>
      <c r="AD65" s="617"/>
      <c r="AE65" s="617"/>
      <c r="AF65" s="617"/>
      <c r="AG65" s="617"/>
      <c r="AH65" s="617"/>
    </row>
    <row r="66">
      <c r="A66" s="617"/>
      <c r="C66" s="706" t="s">
        <v>7</v>
      </c>
      <c r="D66" s="706" t="s">
        <v>10</v>
      </c>
      <c r="E66" s="706" t="s">
        <v>12</v>
      </c>
      <c r="F66" s="706" t="s">
        <v>332</v>
      </c>
      <c r="G66" s="706" t="s">
        <v>333</v>
      </c>
      <c r="H66" s="704"/>
      <c r="I66" s="617"/>
      <c r="J66" s="617"/>
      <c r="K66" s="617"/>
      <c r="L66" s="617"/>
      <c r="M66" s="617"/>
      <c r="N66" s="617"/>
      <c r="O66" s="617"/>
      <c r="P66" s="617"/>
      <c r="Q66" s="617"/>
      <c r="R66" s="617"/>
      <c r="S66" s="617"/>
      <c r="T66" s="617"/>
      <c r="U66" s="617"/>
      <c r="V66" s="617"/>
      <c r="W66" s="617"/>
      <c r="X66" s="617"/>
      <c r="Y66" s="617"/>
      <c r="Z66" s="617"/>
      <c r="AA66" s="617"/>
      <c r="AB66" s="617"/>
      <c r="AC66" s="617"/>
      <c r="AD66" s="617"/>
      <c r="AE66" s="617"/>
      <c r="AF66" s="617"/>
      <c r="AG66" s="617"/>
      <c r="AH66" s="617"/>
    </row>
    <row r="67" ht="14.25" customHeight="1">
      <c r="A67" s="617"/>
      <c r="B67" s="707" t="s">
        <v>660</v>
      </c>
      <c r="C67" s="708">
        <f>($C$28*$D$63*$E3)</f>
        <v>0</v>
      </c>
      <c r="D67" s="708">
        <f>($C$28*$C$63*$E4)</f>
        <v>15266880</v>
      </c>
      <c r="E67" s="708">
        <f>($C$28*$D$63*$E5)</f>
        <v>16200000</v>
      </c>
      <c r="F67" s="708">
        <f>($C$28*$D$63*$E6)</f>
        <v>16875000</v>
      </c>
      <c r="G67" s="709">
        <f>($C$28*$D$63*$E7)</f>
        <v>17550000</v>
      </c>
      <c r="H67" s="704"/>
      <c r="I67" s="617"/>
      <c r="J67" s="617"/>
      <c r="K67" s="617"/>
      <c r="L67" s="617"/>
      <c r="M67" s="617"/>
      <c r="N67" s="617"/>
      <c r="O67" s="617"/>
      <c r="P67" s="617"/>
      <c r="Q67" s="617"/>
      <c r="R67" s="617"/>
      <c r="S67" s="617"/>
      <c r="T67" s="617"/>
      <c r="U67" s="617"/>
      <c r="V67" s="617"/>
      <c r="W67" s="617"/>
      <c r="X67" s="617"/>
      <c r="Y67" s="617"/>
      <c r="Z67" s="617"/>
      <c r="AA67" s="617"/>
      <c r="AB67" s="617"/>
      <c r="AC67" s="617"/>
      <c r="AD67" s="617"/>
      <c r="AE67" s="617"/>
      <c r="AF67" s="617"/>
      <c r="AG67" s="617"/>
      <c r="AH67" s="617"/>
    </row>
    <row r="68" ht="5.25" customHeight="1">
      <c r="A68" s="617"/>
      <c r="C68" s="710"/>
      <c r="D68" s="711"/>
      <c r="E68" s="710"/>
      <c r="F68" s="710"/>
      <c r="G68" s="710"/>
      <c r="H68" s="617"/>
      <c r="I68" s="617"/>
      <c r="J68" s="617"/>
      <c r="K68" s="617"/>
      <c r="L68" s="617"/>
      <c r="M68" s="617"/>
      <c r="N68" s="617"/>
      <c r="O68" s="617"/>
      <c r="P68" s="617"/>
      <c r="Q68" s="617"/>
      <c r="R68" s="617"/>
      <c r="S68" s="617"/>
      <c r="T68" s="617"/>
      <c r="U68" s="617"/>
      <c r="V68" s="617"/>
      <c r="W68" s="617"/>
      <c r="X68" s="617"/>
      <c r="Y68" s="617"/>
      <c r="Z68" s="617"/>
      <c r="AA68" s="617"/>
      <c r="AB68" s="617"/>
      <c r="AC68" s="617"/>
      <c r="AD68" s="617"/>
      <c r="AE68" s="617"/>
      <c r="AF68" s="617"/>
      <c r="AG68" s="617"/>
      <c r="AH68" s="617"/>
    </row>
    <row r="69" ht="14.25" customHeight="1">
      <c r="A69" s="617"/>
      <c r="B69" s="712" t="s">
        <v>661</v>
      </c>
      <c r="C69" s="713">
        <f t="shared" ref="C69:G69" si="30">SUM(C70:C72)</f>
        <v>0</v>
      </c>
      <c r="D69" s="713">
        <f t="shared" si="30"/>
        <v>3392640</v>
      </c>
      <c r="E69" s="713">
        <f t="shared" si="30"/>
        <v>3602880</v>
      </c>
      <c r="F69" s="713">
        <f t="shared" si="30"/>
        <v>3753000</v>
      </c>
      <c r="G69" s="713">
        <f t="shared" si="30"/>
        <v>3903120</v>
      </c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617"/>
      <c r="AB69" s="617"/>
      <c r="AC69" s="617"/>
      <c r="AD69" s="617"/>
      <c r="AE69" s="617"/>
      <c r="AF69" s="617"/>
      <c r="AG69" s="617"/>
      <c r="AH69" s="617"/>
    </row>
    <row r="70" ht="14.25" customHeight="1">
      <c r="A70" s="617"/>
      <c r="B70" s="714" t="s">
        <v>662</v>
      </c>
      <c r="C70" s="641">
        <f t="shared" ref="C70:C72" si="31">($C$28*$D43*$E$3)</f>
        <v>0</v>
      </c>
      <c r="D70" s="641">
        <f t="shared" ref="D70:D72" si="32">($C$28*$C43*$E$4)</f>
        <v>161280</v>
      </c>
      <c r="E70" s="641">
        <f t="shared" ref="E70:E72" si="33">($C$28*$D43*$E$5)</f>
        <v>161280</v>
      </c>
      <c r="F70" s="641">
        <f t="shared" ref="F70:F72" si="34">($C$28*$D43*$E$6)</f>
        <v>168000</v>
      </c>
      <c r="G70" s="641">
        <f t="shared" ref="G70:G72" si="35">($C$28*$D43*$E$7)</f>
        <v>174720</v>
      </c>
      <c r="H70" s="617"/>
      <c r="I70" s="617"/>
      <c r="J70" s="617"/>
      <c r="K70" s="617"/>
      <c r="L70" s="617"/>
      <c r="M70" s="617"/>
      <c r="N70" s="617"/>
      <c r="O70" s="617"/>
      <c r="P70" s="617"/>
      <c r="Q70" s="617"/>
      <c r="R70" s="617"/>
      <c r="S70" s="617"/>
      <c r="T70" s="617"/>
      <c r="U70" s="617"/>
      <c r="V70" s="617"/>
      <c r="W70" s="617"/>
      <c r="X70" s="617"/>
      <c r="Y70" s="617"/>
      <c r="Z70" s="617"/>
      <c r="AA70" s="617"/>
      <c r="AB70" s="617"/>
      <c r="AC70" s="617"/>
      <c r="AD70" s="617"/>
      <c r="AE70" s="617"/>
      <c r="AF70" s="617"/>
      <c r="AG70" s="617"/>
      <c r="AH70" s="617"/>
    </row>
    <row r="71" ht="14.25" customHeight="1">
      <c r="A71" s="617"/>
      <c r="B71" s="714" t="s">
        <v>663</v>
      </c>
      <c r="C71" s="641">
        <f t="shared" si="31"/>
        <v>0</v>
      </c>
      <c r="D71" s="641">
        <f t="shared" si="32"/>
        <v>0</v>
      </c>
      <c r="E71" s="641">
        <f t="shared" si="33"/>
        <v>210240</v>
      </c>
      <c r="F71" s="641">
        <f t="shared" si="34"/>
        <v>219000</v>
      </c>
      <c r="G71" s="641">
        <f t="shared" si="35"/>
        <v>227760</v>
      </c>
      <c r="J71" s="617"/>
      <c r="K71" s="617"/>
      <c r="L71" s="617"/>
      <c r="M71" s="617"/>
      <c r="N71" s="617"/>
      <c r="O71" s="617"/>
      <c r="P71" s="617"/>
      <c r="Q71" s="617"/>
      <c r="R71" s="617"/>
      <c r="S71" s="617"/>
      <c r="T71" s="617"/>
      <c r="U71" s="617"/>
      <c r="V71" s="617"/>
      <c r="W71" s="617"/>
      <c r="X71" s="617"/>
      <c r="Y71" s="617"/>
      <c r="Z71" s="617"/>
      <c r="AA71" s="617"/>
      <c r="AB71" s="617"/>
      <c r="AC71" s="617"/>
      <c r="AD71" s="617"/>
      <c r="AE71" s="617"/>
      <c r="AF71" s="617"/>
      <c r="AG71" s="617"/>
      <c r="AH71" s="617"/>
    </row>
    <row r="72" ht="14.25" customHeight="1">
      <c r="A72" s="617"/>
      <c r="B72" s="714" t="s">
        <v>664</v>
      </c>
      <c r="C72" s="641">
        <f t="shared" si="31"/>
        <v>0</v>
      </c>
      <c r="D72" s="641">
        <f t="shared" si="32"/>
        <v>3231360</v>
      </c>
      <c r="E72" s="641">
        <f t="shared" si="33"/>
        <v>3231360</v>
      </c>
      <c r="F72" s="641">
        <f t="shared" si="34"/>
        <v>3366000</v>
      </c>
      <c r="G72" s="641">
        <f t="shared" si="35"/>
        <v>3500640</v>
      </c>
      <c r="J72" s="617"/>
      <c r="K72" s="617"/>
      <c r="L72" s="617"/>
      <c r="M72" s="617"/>
      <c r="N72" s="617"/>
      <c r="O72" s="617"/>
      <c r="P72" s="617"/>
      <c r="Q72" s="617"/>
      <c r="R72" s="617"/>
      <c r="S72" s="617"/>
      <c r="T72" s="617"/>
      <c r="U72" s="617"/>
      <c r="V72" s="617"/>
      <c r="W72" s="617"/>
      <c r="X72" s="617"/>
      <c r="Y72" s="617"/>
      <c r="Z72" s="617"/>
      <c r="AA72" s="617"/>
      <c r="AB72" s="617"/>
      <c r="AC72" s="617"/>
      <c r="AD72" s="617"/>
      <c r="AE72" s="617"/>
      <c r="AF72" s="617"/>
      <c r="AG72" s="617"/>
      <c r="AH72" s="617"/>
    </row>
    <row r="73" ht="5.25" customHeight="1">
      <c r="A73" s="617"/>
      <c r="B73" s="715"/>
      <c r="C73" s="716"/>
      <c r="D73" s="716"/>
      <c r="E73" s="716"/>
      <c r="F73" s="716"/>
      <c r="G73" s="716"/>
      <c r="J73" s="617"/>
      <c r="K73" s="617"/>
      <c r="L73" s="617"/>
      <c r="M73" s="617"/>
      <c r="N73" s="617"/>
      <c r="O73" s="617"/>
      <c r="P73" s="617"/>
      <c r="Q73" s="617"/>
      <c r="R73" s="617"/>
      <c r="S73" s="617"/>
      <c r="T73" s="617"/>
      <c r="U73" s="617"/>
      <c r="V73" s="617"/>
      <c r="W73" s="617"/>
      <c r="X73" s="617"/>
      <c r="Y73" s="617"/>
      <c r="Z73" s="617"/>
      <c r="AA73" s="617"/>
      <c r="AB73" s="617"/>
      <c r="AC73" s="617"/>
      <c r="AD73" s="617"/>
      <c r="AE73" s="617"/>
      <c r="AF73" s="617"/>
      <c r="AG73" s="617"/>
      <c r="AH73" s="617"/>
    </row>
    <row r="74" ht="14.25" customHeight="1">
      <c r="A74" s="617"/>
      <c r="B74" s="712" t="s">
        <v>665</v>
      </c>
      <c r="C74" s="717">
        <f t="shared" ref="C74:G74" si="36">SUM(C75:C77)</f>
        <v>0</v>
      </c>
      <c r="D74" s="717">
        <f t="shared" si="36"/>
        <v>3360960</v>
      </c>
      <c r="E74" s="717">
        <f t="shared" si="36"/>
        <v>3600000</v>
      </c>
      <c r="F74" s="717">
        <f t="shared" si="36"/>
        <v>3750000</v>
      </c>
      <c r="G74" s="718">
        <f t="shared" si="36"/>
        <v>3900000</v>
      </c>
      <c r="J74" s="617"/>
      <c r="K74" s="617"/>
      <c r="L74" s="617"/>
      <c r="M74" s="617"/>
      <c r="N74" s="617"/>
      <c r="O74" s="617"/>
      <c r="P74" s="617"/>
      <c r="Q74" s="617"/>
      <c r="R74" s="617"/>
      <c r="S74" s="617"/>
      <c r="T74" s="617"/>
      <c r="U74" s="617"/>
      <c r="V74" s="617"/>
      <c r="W74" s="617"/>
      <c r="X74" s="617"/>
      <c r="Y74" s="617"/>
      <c r="Z74" s="617"/>
      <c r="AA74" s="617"/>
      <c r="AB74" s="617"/>
      <c r="AC74" s="617"/>
      <c r="AD74" s="617"/>
      <c r="AE74" s="617"/>
      <c r="AF74" s="617"/>
      <c r="AG74" s="617"/>
      <c r="AH74" s="617"/>
    </row>
    <row r="75" ht="14.25" customHeight="1">
      <c r="A75" s="617"/>
      <c r="B75" s="651" t="s">
        <v>666</v>
      </c>
      <c r="C75" s="642">
        <f t="shared" ref="C75:C77" si="37">($C$28*$D48*$E$3)</f>
        <v>0</v>
      </c>
      <c r="D75" s="642">
        <f t="shared" ref="D75:D77" si="38">($C$28*$C48*$E$4)</f>
        <v>187200</v>
      </c>
      <c r="E75" s="642">
        <f t="shared" ref="E75:E77" si="39">($C$28*$D48*$E$5)</f>
        <v>187200</v>
      </c>
      <c r="F75" s="642">
        <f t="shared" ref="F75:F77" si="40">($C$28*$D48*$E$6)</f>
        <v>195000</v>
      </c>
      <c r="G75" s="641">
        <f t="shared" ref="G75:G77" si="41">($C$28*$D48*$E$7)</f>
        <v>202800</v>
      </c>
      <c r="J75" s="617"/>
      <c r="K75" s="617"/>
      <c r="L75" s="617"/>
      <c r="M75" s="617"/>
      <c r="N75" s="617"/>
      <c r="O75" s="617"/>
      <c r="P75" s="617"/>
      <c r="Q75" s="617"/>
      <c r="R75" s="617"/>
      <c r="S75" s="617"/>
      <c r="T75" s="617"/>
      <c r="U75" s="617"/>
      <c r="V75" s="617"/>
      <c r="W75" s="617"/>
      <c r="X75" s="617"/>
      <c r="Y75" s="617"/>
      <c r="Z75" s="617"/>
      <c r="AA75" s="617"/>
      <c r="AB75" s="617"/>
      <c r="AC75" s="617"/>
      <c r="AD75" s="617"/>
      <c r="AE75" s="617"/>
      <c r="AF75" s="617"/>
      <c r="AG75" s="617"/>
      <c r="AH75" s="617"/>
    </row>
    <row r="76" ht="14.25" customHeight="1">
      <c r="A76" s="617"/>
      <c r="B76" s="714" t="s">
        <v>667</v>
      </c>
      <c r="C76" s="642">
        <f t="shared" si="37"/>
        <v>0</v>
      </c>
      <c r="D76" s="642">
        <f t="shared" si="38"/>
        <v>0</v>
      </c>
      <c r="E76" s="642">
        <f t="shared" si="39"/>
        <v>239040</v>
      </c>
      <c r="F76" s="642">
        <f t="shared" si="40"/>
        <v>249000</v>
      </c>
      <c r="G76" s="641">
        <f t="shared" si="41"/>
        <v>258960</v>
      </c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617"/>
      <c r="AB76" s="617"/>
      <c r="AC76" s="617"/>
      <c r="AD76" s="617"/>
      <c r="AE76" s="617"/>
      <c r="AF76" s="617"/>
      <c r="AG76" s="617"/>
      <c r="AH76" s="617"/>
    </row>
    <row r="77" ht="14.25" customHeight="1">
      <c r="A77" s="617"/>
      <c r="B77" s="719" t="s">
        <v>668</v>
      </c>
      <c r="C77" s="642">
        <f t="shared" si="37"/>
        <v>0</v>
      </c>
      <c r="D77" s="642">
        <f t="shared" si="38"/>
        <v>3173760</v>
      </c>
      <c r="E77" s="642">
        <f t="shared" si="39"/>
        <v>3173760</v>
      </c>
      <c r="F77" s="642">
        <f t="shared" si="40"/>
        <v>3306000</v>
      </c>
      <c r="G77" s="641">
        <f t="shared" si="41"/>
        <v>3438240</v>
      </c>
      <c r="H77" s="617"/>
      <c r="I77" s="617"/>
      <c r="J77" s="617"/>
      <c r="K77" s="617"/>
      <c r="L77" s="617"/>
      <c r="M77" s="617"/>
      <c r="N77" s="617"/>
      <c r="O77" s="617"/>
      <c r="P77" s="617"/>
      <c r="Q77" s="617"/>
      <c r="R77" s="617"/>
      <c r="S77" s="617"/>
      <c r="T77" s="617"/>
      <c r="U77" s="617"/>
      <c r="V77" s="617"/>
      <c r="W77" s="617"/>
      <c r="X77" s="617"/>
      <c r="Y77" s="617"/>
      <c r="Z77" s="617"/>
      <c r="AA77" s="617"/>
      <c r="AB77" s="617"/>
      <c r="AC77" s="617"/>
      <c r="AD77" s="617"/>
      <c r="AE77" s="617"/>
      <c r="AF77" s="617"/>
      <c r="AG77" s="617"/>
      <c r="AH77" s="617"/>
    </row>
    <row r="78" ht="5.25" customHeight="1">
      <c r="A78" s="617"/>
      <c r="B78" s="715"/>
      <c r="C78" s="716"/>
      <c r="D78" s="716"/>
      <c r="E78" s="716"/>
      <c r="F78" s="716"/>
      <c r="G78" s="716"/>
      <c r="J78" s="617"/>
      <c r="K78" s="617"/>
      <c r="L78" s="617"/>
      <c r="M78" s="617"/>
      <c r="N78" s="617"/>
      <c r="O78" s="617"/>
      <c r="P78" s="617"/>
      <c r="Q78" s="617"/>
      <c r="R78" s="617"/>
      <c r="S78" s="617"/>
      <c r="T78" s="617"/>
      <c r="U78" s="617"/>
      <c r="V78" s="617"/>
      <c r="W78" s="617"/>
      <c r="X78" s="617"/>
      <c r="Y78" s="617"/>
      <c r="Z78" s="617"/>
      <c r="AA78" s="617"/>
      <c r="AB78" s="617"/>
      <c r="AC78" s="617"/>
      <c r="AD78" s="617"/>
      <c r="AE78" s="617"/>
      <c r="AF78" s="617"/>
      <c r="AG78" s="617"/>
      <c r="AH78" s="617"/>
    </row>
    <row r="79" ht="14.25" customHeight="1">
      <c r="A79" s="617"/>
      <c r="B79" s="492" t="s">
        <v>669</v>
      </c>
      <c r="C79" s="713">
        <f t="shared" ref="C79:G79" si="42">SUM(C80:C82)</f>
        <v>0</v>
      </c>
      <c r="D79" s="713">
        <f t="shared" si="42"/>
        <v>4276800</v>
      </c>
      <c r="E79" s="713">
        <f t="shared" si="42"/>
        <v>4501440</v>
      </c>
      <c r="F79" s="713">
        <f t="shared" si="42"/>
        <v>4689000</v>
      </c>
      <c r="G79" s="713">
        <f t="shared" si="42"/>
        <v>4876560</v>
      </c>
      <c r="H79" s="617"/>
      <c r="I79" s="617"/>
      <c r="J79" s="617"/>
      <c r="K79" s="617"/>
      <c r="L79" s="617"/>
      <c r="M79" s="617"/>
      <c r="N79" s="617"/>
      <c r="O79" s="617"/>
      <c r="P79" s="617"/>
      <c r="Q79" s="617"/>
      <c r="R79" s="617"/>
      <c r="S79" s="617"/>
      <c r="T79" s="617"/>
      <c r="U79" s="617"/>
      <c r="V79" s="617"/>
      <c r="W79" s="617"/>
      <c r="X79" s="617"/>
      <c r="Y79" s="617"/>
      <c r="Z79" s="617"/>
      <c r="AA79" s="617"/>
      <c r="AB79" s="617"/>
      <c r="AC79" s="617"/>
      <c r="AD79" s="617"/>
      <c r="AE79" s="617"/>
      <c r="AF79" s="617"/>
      <c r="AG79" s="617"/>
      <c r="AH79" s="617"/>
    </row>
    <row r="80" ht="14.25" customHeight="1">
      <c r="A80" s="617"/>
      <c r="B80" s="55" t="s">
        <v>670</v>
      </c>
      <c r="C80" s="641">
        <f t="shared" ref="C80:C82" si="43">($C$28*$D53*$E$3)</f>
        <v>0</v>
      </c>
      <c r="D80" s="641">
        <f t="shared" ref="D80:D82" si="44">($C$28*$C53*$E$4)</f>
        <v>144000</v>
      </c>
      <c r="E80" s="641">
        <f t="shared" ref="E80:E82" si="45">($C$28*$D53*$E$5)</f>
        <v>144000</v>
      </c>
      <c r="F80" s="641">
        <f t="shared" ref="F80:F82" si="46">($C$28*$D53*$E$6)</f>
        <v>150000</v>
      </c>
      <c r="G80" s="641">
        <f t="shared" ref="G80:G82" si="47">($C$28*$D53*$E$7)</f>
        <v>156000</v>
      </c>
      <c r="H80" s="617"/>
      <c r="I80" s="617"/>
      <c r="J80" s="617"/>
      <c r="K80" s="617"/>
      <c r="L80" s="617"/>
      <c r="M80" s="617"/>
      <c r="N80" s="617"/>
      <c r="O80" s="617"/>
      <c r="P80" s="617"/>
      <c r="Q80" s="617"/>
      <c r="R80" s="617"/>
      <c r="S80" s="617"/>
      <c r="T80" s="617"/>
      <c r="U80" s="617"/>
      <c r="V80" s="617"/>
      <c r="W80" s="617"/>
      <c r="X80" s="617"/>
      <c r="Y80" s="617"/>
      <c r="Z80" s="617"/>
      <c r="AA80" s="617"/>
      <c r="AB80" s="617"/>
      <c r="AC80" s="617"/>
      <c r="AD80" s="617"/>
      <c r="AE80" s="617"/>
      <c r="AF80" s="617"/>
      <c r="AG80" s="617"/>
      <c r="AH80" s="617"/>
    </row>
    <row r="81" ht="14.25" customHeight="1">
      <c r="A81" s="617"/>
      <c r="B81" s="55" t="s">
        <v>671</v>
      </c>
      <c r="C81" s="641">
        <f t="shared" si="43"/>
        <v>0</v>
      </c>
      <c r="D81" s="641">
        <f t="shared" si="44"/>
        <v>0</v>
      </c>
      <c r="E81" s="641">
        <f t="shared" si="45"/>
        <v>224640</v>
      </c>
      <c r="F81" s="641">
        <f t="shared" si="46"/>
        <v>234000</v>
      </c>
      <c r="G81" s="641">
        <f t="shared" si="47"/>
        <v>243360</v>
      </c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617"/>
      <c r="AB81" s="617"/>
      <c r="AC81" s="617"/>
      <c r="AD81" s="617"/>
      <c r="AE81" s="617"/>
      <c r="AF81" s="617"/>
      <c r="AG81" s="617"/>
      <c r="AH81" s="617"/>
    </row>
    <row r="82" ht="14.25" customHeight="1">
      <c r="A82" s="617"/>
      <c r="B82" s="55" t="s">
        <v>672</v>
      </c>
      <c r="C82" s="641">
        <f t="shared" si="43"/>
        <v>0</v>
      </c>
      <c r="D82" s="641">
        <f t="shared" si="44"/>
        <v>4132800</v>
      </c>
      <c r="E82" s="641">
        <f t="shared" si="45"/>
        <v>4132800</v>
      </c>
      <c r="F82" s="641">
        <f t="shared" si="46"/>
        <v>4305000</v>
      </c>
      <c r="G82" s="641">
        <f t="shared" si="47"/>
        <v>4477200</v>
      </c>
      <c r="H82" s="617"/>
      <c r="I82" s="617"/>
      <c r="J82" s="617"/>
      <c r="K82" s="617"/>
      <c r="L82" s="617"/>
      <c r="M82" s="617"/>
      <c r="N82" s="617"/>
      <c r="O82" s="617"/>
      <c r="P82" s="617"/>
      <c r="Q82" s="617"/>
      <c r="R82" s="617"/>
      <c r="S82" s="617"/>
      <c r="T82" s="617"/>
      <c r="U82" s="617"/>
      <c r="V82" s="617"/>
      <c r="W82" s="617"/>
      <c r="X82" s="617"/>
      <c r="Y82" s="617"/>
      <c r="Z82" s="617"/>
      <c r="AA82" s="617"/>
      <c r="AB82" s="617"/>
      <c r="AC82" s="617"/>
      <c r="AD82" s="617"/>
      <c r="AE82" s="617"/>
      <c r="AF82" s="617"/>
      <c r="AG82" s="617"/>
      <c r="AH82" s="617"/>
    </row>
    <row r="83" ht="5.25" customHeight="1">
      <c r="A83" s="617"/>
      <c r="B83" s="715"/>
      <c r="C83" s="716"/>
      <c r="D83" s="716"/>
      <c r="E83" s="716"/>
      <c r="F83" s="716"/>
      <c r="G83" s="716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17"/>
      <c r="AB83" s="617"/>
      <c r="AC83" s="617"/>
      <c r="AD83" s="617"/>
      <c r="AE83" s="617"/>
      <c r="AF83" s="617"/>
      <c r="AG83" s="617"/>
      <c r="AH83" s="617"/>
    </row>
    <row r="84" ht="14.25" customHeight="1">
      <c r="A84" s="617"/>
      <c r="B84" s="492" t="s">
        <v>673</v>
      </c>
      <c r="C84" s="718">
        <f t="shared" ref="C84:G84" si="48">SUM(C85:C87)</f>
        <v>0</v>
      </c>
      <c r="D84" s="718">
        <f t="shared" si="48"/>
        <v>4236480</v>
      </c>
      <c r="E84" s="718">
        <f t="shared" si="48"/>
        <v>4498560</v>
      </c>
      <c r="F84" s="718">
        <f t="shared" si="48"/>
        <v>4686000</v>
      </c>
      <c r="G84" s="718">
        <f t="shared" si="48"/>
        <v>4873440</v>
      </c>
      <c r="H84" s="617"/>
      <c r="I84" s="617"/>
      <c r="J84" s="617"/>
      <c r="K84" s="617"/>
      <c r="L84" s="617"/>
      <c r="M84" s="617"/>
      <c r="N84" s="617"/>
      <c r="O84" s="617"/>
      <c r="P84" s="617"/>
      <c r="Q84" s="617"/>
      <c r="R84" s="617"/>
      <c r="S84" s="617"/>
      <c r="T84" s="617"/>
      <c r="U84" s="617"/>
      <c r="V84" s="617"/>
      <c r="W84" s="617"/>
      <c r="X84" s="617"/>
      <c r="Y84" s="617"/>
      <c r="Z84" s="617"/>
      <c r="AA84" s="617"/>
      <c r="AB84" s="617"/>
      <c r="AC84" s="617"/>
      <c r="AD84" s="617"/>
      <c r="AE84" s="617"/>
      <c r="AF84" s="617"/>
      <c r="AG84" s="617"/>
      <c r="AH84" s="617"/>
    </row>
    <row r="85" ht="14.25" customHeight="1">
      <c r="A85" s="617"/>
      <c r="B85" s="26" t="s">
        <v>674</v>
      </c>
      <c r="C85" s="641">
        <f t="shared" ref="C85:C87" si="49">($C$28*$D58*$E$3)</f>
        <v>0</v>
      </c>
      <c r="D85" s="641">
        <f t="shared" ref="D85:D87" si="50">($C$28*$C58*$E$4)</f>
        <v>201600</v>
      </c>
      <c r="E85" s="641">
        <f t="shared" ref="E85:E87" si="51">($C$28*$D58*$E$5)</f>
        <v>201600</v>
      </c>
      <c r="F85" s="641">
        <f t="shared" ref="F85:F87" si="52">($C$28*$D58*$E$6)</f>
        <v>210000</v>
      </c>
      <c r="G85" s="641">
        <f t="shared" ref="G85:G87" si="53">($C$28*$D58*$E$7)</f>
        <v>218400</v>
      </c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17"/>
      <c r="AB85" s="617"/>
      <c r="AC85" s="617"/>
      <c r="AD85" s="617"/>
      <c r="AE85" s="617"/>
      <c r="AF85" s="617"/>
      <c r="AG85" s="617"/>
      <c r="AH85" s="617"/>
    </row>
    <row r="86" ht="14.25" customHeight="1">
      <c r="A86" s="617"/>
      <c r="B86" s="55" t="s">
        <v>675</v>
      </c>
      <c r="C86" s="641">
        <f t="shared" si="49"/>
        <v>0</v>
      </c>
      <c r="D86" s="641">
        <f t="shared" si="50"/>
        <v>0</v>
      </c>
      <c r="E86" s="641">
        <f t="shared" si="51"/>
        <v>262080</v>
      </c>
      <c r="F86" s="641">
        <f t="shared" si="52"/>
        <v>273000</v>
      </c>
      <c r="G86" s="641">
        <f t="shared" si="53"/>
        <v>283920</v>
      </c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17"/>
      <c r="AB86" s="617"/>
      <c r="AC86" s="617"/>
      <c r="AD86" s="617"/>
      <c r="AE86" s="617"/>
      <c r="AF86" s="617"/>
      <c r="AG86" s="617"/>
      <c r="AH86" s="617"/>
    </row>
    <row r="87" ht="14.25" customHeight="1">
      <c r="A87" s="617"/>
      <c r="B87" s="57" t="s">
        <v>676</v>
      </c>
      <c r="C87" s="643">
        <f t="shared" si="49"/>
        <v>0</v>
      </c>
      <c r="D87" s="643">
        <f t="shared" si="50"/>
        <v>4034880</v>
      </c>
      <c r="E87" s="643">
        <f t="shared" si="51"/>
        <v>4034880</v>
      </c>
      <c r="F87" s="643">
        <f t="shared" si="52"/>
        <v>4203000</v>
      </c>
      <c r="G87" s="643">
        <f t="shared" si="53"/>
        <v>4371120</v>
      </c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617"/>
      <c r="AB87" s="617"/>
      <c r="AC87" s="617"/>
      <c r="AD87" s="617"/>
      <c r="AE87" s="617"/>
      <c r="AF87" s="617"/>
      <c r="AG87" s="617"/>
      <c r="AH87" s="617"/>
    </row>
    <row r="88">
      <c r="A88" s="617"/>
      <c r="B88" s="702"/>
      <c r="C88" s="618"/>
      <c r="D88" s="704"/>
      <c r="E88" s="704"/>
      <c r="F88" s="617"/>
      <c r="G88" s="720"/>
      <c r="J88" s="617"/>
      <c r="K88" s="617"/>
      <c r="L88" s="617"/>
      <c r="M88" s="617"/>
      <c r="N88" s="617"/>
      <c r="O88" s="617"/>
      <c r="P88" s="617"/>
      <c r="Q88" s="617"/>
      <c r="R88" s="617"/>
      <c r="S88" s="617"/>
      <c r="T88" s="617"/>
      <c r="U88" s="617"/>
      <c r="V88" s="617"/>
      <c r="W88" s="617"/>
      <c r="X88" s="617"/>
      <c r="Y88" s="617"/>
      <c r="Z88" s="617"/>
      <c r="AA88" s="617"/>
      <c r="AB88" s="617"/>
      <c r="AC88" s="617"/>
      <c r="AD88" s="617"/>
      <c r="AE88" s="617"/>
      <c r="AF88" s="617"/>
      <c r="AG88" s="617"/>
      <c r="AH88" s="617"/>
    </row>
    <row r="89">
      <c r="A89" s="617"/>
      <c r="B89" s="702" t="s">
        <v>677</v>
      </c>
      <c r="C89" s="618"/>
      <c r="D89" s="704"/>
      <c r="E89" s="704"/>
      <c r="F89" s="617"/>
      <c r="G89" s="720"/>
      <c r="J89" s="617"/>
      <c r="K89" s="617"/>
      <c r="L89" s="617"/>
      <c r="M89" s="617"/>
      <c r="N89" s="617"/>
      <c r="O89" s="617"/>
      <c r="P89" s="617"/>
      <c r="Q89" s="617"/>
      <c r="R89" s="617"/>
      <c r="S89" s="617"/>
      <c r="T89" s="617"/>
      <c r="U89" s="617"/>
      <c r="V89" s="617"/>
      <c r="W89" s="617"/>
      <c r="X89" s="617"/>
      <c r="Y89" s="617"/>
      <c r="Z89" s="617"/>
      <c r="AA89" s="617"/>
      <c r="AB89" s="617"/>
      <c r="AC89" s="617"/>
      <c r="AD89" s="617"/>
      <c r="AE89" s="617"/>
      <c r="AF89" s="617"/>
      <c r="AG89" s="617"/>
      <c r="AH89" s="617"/>
    </row>
    <row r="90">
      <c r="A90" s="617"/>
      <c r="B90" s="721" t="s">
        <v>66</v>
      </c>
      <c r="C90" s="721" t="s">
        <v>678</v>
      </c>
      <c r="D90" s="721" t="s">
        <v>679</v>
      </c>
      <c r="E90" s="721" t="s">
        <v>60</v>
      </c>
      <c r="F90" s="721" t="s">
        <v>126</v>
      </c>
      <c r="G90" s="722"/>
      <c r="H90" s="723"/>
      <c r="I90" s="723"/>
      <c r="K90" s="617"/>
      <c r="L90" s="617"/>
      <c r="M90" s="617"/>
      <c r="N90" s="617"/>
      <c r="O90" s="617"/>
      <c r="P90" s="617"/>
      <c r="Q90" s="617"/>
      <c r="R90" s="617"/>
      <c r="S90" s="617"/>
      <c r="T90" s="617"/>
      <c r="U90" s="617"/>
      <c r="V90" s="617"/>
      <c r="W90" s="617"/>
      <c r="X90" s="617"/>
      <c r="Y90" s="617"/>
      <c r="Z90" s="617"/>
      <c r="AA90" s="617"/>
      <c r="AB90" s="617"/>
      <c r="AC90" s="617"/>
      <c r="AD90" s="617"/>
      <c r="AE90" s="617"/>
      <c r="AF90" s="617"/>
      <c r="AG90" s="617"/>
      <c r="AH90" s="617"/>
    </row>
    <row r="91">
      <c r="A91" s="617"/>
      <c r="B91" s="648" t="s">
        <v>680</v>
      </c>
      <c r="C91" s="724">
        <v>1120.0</v>
      </c>
      <c r="D91" s="724" t="str">
        <f>IFERROR(__xludf.DUMMYFUNCTION("importrange(""https://docs.google.com/spreadsheets/d/1DXOBRjKEc9pOcmohKWx0l59g3hrSjk2ZicxFB9zphD4/edit?gid=1653862983#gid=1653862983"",""In-house Manufacturing!D85:E90"")"),"#REF!")</f>
        <v>#REF!</v>
      </c>
      <c r="E91" s="725"/>
      <c r="F91" s="557" t="str">
        <f t="shared" ref="F91:F102" si="54">D91-E91</f>
        <v>#REF!</v>
      </c>
      <c r="G91" s="722"/>
      <c r="H91" s="617"/>
      <c r="I91" s="726"/>
      <c r="J91" s="617"/>
      <c r="K91" s="617"/>
      <c r="L91" s="617"/>
      <c r="M91" s="617"/>
      <c r="N91" s="617"/>
      <c r="O91" s="617"/>
      <c r="P91" s="617"/>
      <c r="Q91" s="617"/>
      <c r="R91" s="617"/>
      <c r="S91" s="617"/>
      <c r="T91" s="617"/>
      <c r="U91" s="617"/>
      <c r="V91" s="617"/>
      <c r="W91" s="617"/>
      <c r="X91" s="617"/>
      <c r="Y91" s="617"/>
      <c r="Z91" s="617"/>
      <c r="AA91" s="617"/>
      <c r="AB91" s="617"/>
      <c r="AC91" s="617"/>
      <c r="AD91" s="617"/>
      <c r="AE91" s="617"/>
      <c r="AF91" s="617"/>
      <c r="AG91" s="617"/>
      <c r="AH91" s="617"/>
    </row>
    <row r="92">
      <c r="A92" s="617"/>
      <c r="B92" s="651" t="s">
        <v>681</v>
      </c>
      <c r="C92" s="727">
        <v>750.0</v>
      </c>
      <c r="D92" s="727"/>
      <c r="E92" s="728"/>
      <c r="F92" s="560">
        <f t="shared" si="54"/>
        <v>0</v>
      </c>
      <c r="H92" s="617"/>
      <c r="I92" s="729"/>
      <c r="J92" s="617"/>
      <c r="K92" s="617"/>
      <c r="L92" s="617"/>
      <c r="M92" s="617"/>
      <c r="N92" s="617"/>
      <c r="O92" s="617"/>
      <c r="P92" s="617"/>
      <c r="Q92" s="617"/>
      <c r="R92" s="617"/>
      <c r="S92" s="617"/>
      <c r="T92" s="617"/>
      <c r="U92" s="617"/>
      <c r="V92" s="617"/>
      <c r="W92" s="617"/>
      <c r="X92" s="617"/>
      <c r="Y92" s="617"/>
      <c r="Z92" s="617"/>
      <c r="AA92" s="617"/>
      <c r="AB92" s="617"/>
      <c r="AC92" s="617"/>
      <c r="AD92" s="617"/>
      <c r="AE92" s="617"/>
      <c r="AF92" s="617"/>
      <c r="AG92" s="617"/>
      <c r="AH92" s="617"/>
    </row>
    <row r="93">
      <c r="A93" s="617"/>
      <c r="B93" s="651" t="s">
        <v>682</v>
      </c>
      <c r="C93" s="727">
        <v>500.0</v>
      </c>
      <c r="D93" s="727"/>
      <c r="E93" s="728"/>
      <c r="F93" s="560">
        <f t="shared" si="54"/>
        <v>0</v>
      </c>
      <c r="H93" s="617"/>
      <c r="I93" s="729"/>
      <c r="J93" s="617"/>
      <c r="K93" s="617"/>
      <c r="L93" s="617"/>
      <c r="M93" s="617"/>
      <c r="N93" s="617"/>
      <c r="O93" s="617"/>
      <c r="P93" s="617"/>
      <c r="Q93" s="617"/>
      <c r="R93" s="617"/>
      <c r="S93" s="617"/>
      <c r="T93" s="617"/>
      <c r="U93" s="617"/>
      <c r="V93" s="617"/>
      <c r="W93" s="617"/>
      <c r="X93" s="617"/>
      <c r="Y93" s="617"/>
      <c r="Z93" s="617"/>
      <c r="AA93" s="617"/>
      <c r="AB93" s="617"/>
      <c r="AC93" s="617"/>
      <c r="AD93" s="617"/>
      <c r="AE93" s="617"/>
      <c r="AF93" s="617"/>
      <c r="AG93" s="617"/>
      <c r="AH93" s="617"/>
    </row>
    <row r="94">
      <c r="A94" s="617"/>
      <c r="B94" s="651" t="s">
        <v>683</v>
      </c>
      <c r="C94" s="727">
        <v>1300.0</v>
      </c>
      <c r="D94" s="727"/>
      <c r="E94" s="728"/>
      <c r="F94" s="560">
        <f t="shared" si="54"/>
        <v>0</v>
      </c>
      <c r="H94" s="617"/>
      <c r="I94" s="729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617"/>
      <c r="AB94" s="617"/>
      <c r="AC94" s="617"/>
      <c r="AD94" s="617"/>
      <c r="AE94" s="617"/>
      <c r="AF94" s="617"/>
      <c r="AG94" s="617"/>
      <c r="AH94" s="617"/>
    </row>
    <row r="95">
      <c r="A95" s="617"/>
      <c r="B95" s="651" t="s">
        <v>684</v>
      </c>
      <c r="C95" s="727">
        <v>800.0</v>
      </c>
      <c r="D95" s="727"/>
      <c r="E95" s="728"/>
      <c r="F95" s="560">
        <f t="shared" si="54"/>
        <v>0</v>
      </c>
      <c r="H95" s="617"/>
      <c r="I95" s="729"/>
      <c r="J95" s="617"/>
      <c r="K95" s="617"/>
      <c r="L95" s="617"/>
      <c r="M95" s="617"/>
      <c r="N95" s="617"/>
      <c r="O95" s="617"/>
      <c r="P95" s="617"/>
      <c r="Q95" s="617"/>
      <c r="R95" s="617"/>
      <c r="S95" s="617"/>
      <c r="T95" s="617"/>
      <c r="U95" s="617"/>
      <c r="V95" s="617"/>
      <c r="W95" s="617"/>
      <c r="X95" s="617"/>
      <c r="Y95" s="617"/>
      <c r="Z95" s="617"/>
      <c r="AA95" s="617"/>
      <c r="AB95" s="617"/>
      <c r="AC95" s="617"/>
      <c r="AD95" s="617"/>
      <c r="AE95" s="617"/>
      <c r="AF95" s="617"/>
      <c r="AG95" s="617"/>
      <c r="AH95" s="617"/>
    </row>
    <row r="96">
      <c r="A96" s="617"/>
      <c r="B96" s="651" t="s">
        <v>685</v>
      </c>
      <c r="C96" s="727">
        <v>650.0</v>
      </c>
      <c r="D96" s="727"/>
      <c r="E96" s="728"/>
      <c r="F96" s="560">
        <f t="shared" si="54"/>
        <v>0</v>
      </c>
      <c r="H96" s="617"/>
      <c r="I96" s="729"/>
      <c r="K96" s="617"/>
      <c r="L96" s="617"/>
      <c r="M96" s="617"/>
      <c r="N96" s="617"/>
      <c r="O96" s="617"/>
      <c r="P96" s="617"/>
      <c r="Q96" s="617"/>
      <c r="R96" s="617"/>
      <c r="S96" s="617"/>
      <c r="T96" s="617"/>
      <c r="U96" s="617"/>
      <c r="V96" s="617"/>
      <c r="W96" s="617"/>
      <c r="X96" s="617"/>
      <c r="Y96" s="617"/>
      <c r="Z96" s="617"/>
      <c r="AA96" s="617"/>
      <c r="AB96" s="617"/>
      <c r="AC96" s="617"/>
      <c r="AD96" s="617"/>
      <c r="AE96" s="617"/>
      <c r="AF96" s="617"/>
      <c r="AG96" s="617"/>
      <c r="AH96" s="617"/>
    </row>
    <row r="97">
      <c r="A97" s="617"/>
      <c r="B97" s="693" t="s">
        <v>686</v>
      </c>
      <c r="C97" s="730">
        <v>1200.0</v>
      </c>
      <c r="D97" s="730" t="str">
        <f>IFERROR(__xludf.DUMMYFUNCTION("importrange(""https://docs.google.com/spreadsheets/d/1bEcp3VCHzQgxan8VY9FCqLk1Yk8qAjekoqv5jLH-RCM/edit?gid=1653862983#gid=1653862983"",""In-house Manufacturing!D101:E106"")"),"#REF!")</f>
        <v>#REF!</v>
      </c>
      <c r="E97" s="96"/>
      <c r="F97" s="77" t="str">
        <f t="shared" si="54"/>
        <v>#REF!</v>
      </c>
      <c r="H97" s="617"/>
      <c r="I97" s="729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17"/>
      <c r="AB97" s="617"/>
      <c r="AC97" s="617"/>
      <c r="AD97" s="617"/>
      <c r="AE97" s="617"/>
      <c r="AF97" s="617"/>
      <c r="AG97" s="617"/>
      <c r="AH97" s="617"/>
    </row>
    <row r="98">
      <c r="A98" s="617"/>
      <c r="B98" s="693" t="s">
        <v>687</v>
      </c>
      <c r="C98" s="730">
        <v>800.0</v>
      </c>
      <c r="D98" s="730"/>
      <c r="E98" s="96"/>
      <c r="F98" s="77">
        <f t="shared" si="54"/>
        <v>0</v>
      </c>
      <c r="H98" s="617"/>
      <c r="I98" s="729"/>
      <c r="K98" s="617"/>
      <c r="L98" s="617"/>
      <c r="M98" s="617"/>
      <c r="N98" s="617"/>
      <c r="O98" s="617"/>
      <c r="P98" s="617"/>
      <c r="Q98" s="617"/>
      <c r="R98" s="617"/>
      <c r="S98" s="617"/>
      <c r="T98" s="617"/>
      <c r="U98" s="617"/>
      <c r="V98" s="617"/>
      <c r="W98" s="617"/>
      <c r="X98" s="617"/>
      <c r="Y98" s="617"/>
      <c r="Z98" s="617"/>
      <c r="AA98" s="617"/>
      <c r="AB98" s="617"/>
      <c r="AC98" s="617"/>
      <c r="AD98" s="617"/>
      <c r="AE98" s="617"/>
      <c r="AF98" s="617"/>
      <c r="AG98" s="617"/>
      <c r="AH98" s="617"/>
    </row>
    <row r="99">
      <c r="A99" s="617"/>
      <c r="B99" s="693" t="s">
        <v>688</v>
      </c>
      <c r="C99" s="730">
        <v>550.0</v>
      </c>
      <c r="D99" s="730"/>
      <c r="E99" s="96"/>
      <c r="F99" s="77">
        <f t="shared" si="54"/>
        <v>0</v>
      </c>
      <c r="H99" s="617"/>
      <c r="I99" s="729"/>
      <c r="K99" s="617"/>
      <c r="L99" s="617"/>
      <c r="M99" s="617"/>
      <c r="N99" s="617"/>
      <c r="O99" s="617"/>
      <c r="P99" s="617"/>
      <c r="Q99" s="617"/>
      <c r="R99" s="617"/>
      <c r="S99" s="617"/>
      <c r="T99" s="617"/>
      <c r="U99" s="617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617"/>
      <c r="AG99" s="617"/>
      <c r="AH99" s="617"/>
    </row>
    <row r="100">
      <c r="A100" s="617"/>
      <c r="B100" s="693" t="s">
        <v>689</v>
      </c>
      <c r="C100" s="730">
        <v>1050.0</v>
      </c>
      <c r="D100" s="730"/>
      <c r="E100" s="96"/>
      <c r="F100" s="77">
        <f t="shared" si="54"/>
        <v>0</v>
      </c>
      <c r="H100" s="617"/>
      <c r="I100" s="729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17"/>
      <c r="AB100" s="617"/>
      <c r="AC100" s="617"/>
      <c r="AD100" s="617"/>
      <c r="AE100" s="617"/>
      <c r="AF100" s="617"/>
      <c r="AG100" s="617"/>
      <c r="AH100" s="617"/>
    </row>
    <row r="101">
      <c r="A101" s="617"/>
      <c r="B101" s="693" t="s">
        <v>690</v>
      </c>
      <c r="C101" s="730">
        <v>700.0</v>
      </c>
      <c r="D101" s="730"/>
      <c r="E101" s="96"/>
      <c r="F101" s="77">
        <f t="shared" si="54"/>
        <v>0</v>
      </c>
      <c r="H101" s="617"/>
      <c r="I101" s="729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17"/>
      <c r="AB101" s="617"/>
      <c r="AC101" s="617"/>
      <c r="AD101" s="617"/>
      <c r="AE101" s="617"/>
      <c r="AF101" s="617"/>
      <c r="AG101" s="617"/>
      <c r="AH101" s="617"/>
    </row>
    <row r="102">
      <c r="A102" s="617"/>
      <c r="B102" s="694" t="s">
        <v>691</v>
      </c>
      <c r="C102" s="731">
        <v>480.0</v>
      </c>
      <c r="D102" s="731"/>
      <c r="E102" s="116"/>
      <c r="F102" s="128">
        <f t="shared" si="54"/>
        <v>0</v>
      </c>
      <c r="H102" s="617"/>
      <c r="I102" s="729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  <c r="AE102" s="617"/>
      <c r="AF102" s="617"/>
      <c r="AG102" s="617"/>
      <c r="AH102" s="617"/>
    </row>
    <row r="103">
      <c r="A103" s="617"/>
      <c r="B103" s="617"/>
      <c r="C103" s="617"/>
      <c r="D103" s="617"/>
      <c r="E103" s="617"/>
      <c r="F103" s="617"/>
      <c r="G103" s="617"/>
      <c r="H103" s="617"/>
      <c r="I103" s="617"/>
      <c r="J103" s="617"/>
      <c r="K103" s="617"/>
      <c r="L103" s="617"/>
      <c r="M103" s="617"/>
      <c r="N103" s="617"/>
      <c r="O103" s="617"/>
      <c r="P103" s="617"/>
      <c r="Q103" s="617"/>
      <c r="R103" s="617"/>
      <c r="S103" s="617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  <c r="AE103" s="617"/>
      <c r="AF103" s="617"/>
      <c r="AG103" s="617"/>
      <c r="AH103" s="617"/>
    </row>
    <row r="104">
      <c r="A104" s="617"/>
      <c r="B104" s="702" t="s">
        <v>692</v>
      </c>
      <c r="C104" s="617"/>
      <c r="D104" s="732"/>
      <c r="E104" s="617"/>
      <c r="F104" s="617"/>
      <c r="G104" s="617"/>
      <c r="H104" s="617"/>
      <c r="I104" s="617"/>
      <c r="J104" s="617"/>
      <c r="K104" s="617"/>
      <c r="L104" s="617"/>
      <c r="M104" s="617"/>
      <c r="N104" s="617"/>
      <c r="O104" s="617"/>
      <c r="P104" s="617"/>
      <c r="Q104" s="617"/>
      <c r="R104" s="617"/>
      <c r="S104" s="617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  <c r="AE104" s="617"/>
      <c r="AF104" s="617"/>
      <c r="AG104" s="617"/>
      <c r="AH104" s="617"/>
    </row>
    <row r="105">
      <c r="A105" s="617"/>
      <c r="B105" s="733" t="s">
        <v>173</v>
      </c>
      <c r="C105" s="734" t="s">
        <v>7</v>
      </c>
      <c r="D105" s="2"/>
      <c r="E105" s="734" t="s">
        <v>693</v>
      </c>
      <c r="F105" s="2"/>
      <c r="G105" s="734" t="s">
        <v>12</v>
      </c>
      <c r="H105" s="2"/>
      <c r="I105" s="734" t="s">
        <v>332</v>
      </c>
      <c r="J105" s="2"/>
      <c r="K105" s="734" t="s">
        <v>333</v>
      </c>
      <c r="L105" s="2"/>
      <c r="M105" s="617"/>
      <c r="N105" s="617"/>
      <c r="O105" s="617"/>
      <c r="P105" s="617"/>
      <c r="Q105" s="617"/>
      <c r="R105" s="617"/>
      <c r="S105" s="617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  <c r="AE105" s="617"/>
      <c r="AF105" s="617"/>
      <c r="AG105" s="617"/>
      <c r="AH105" s="617"/>
    </row>
    <row r="106">
      <c r="A106" s="617"/>
      <c r="B106" s="20"/>
      <c r="C106" s="620" t="s">
        <v>174</v>
      </c>
      <c r="D106" s="621" t="s">
        <v>175</v>
      </c>
      <c r="E106" s="620" t="s">
        <v>174</v>
      </c>
      <c r="F106" s="621" t="s">
        <v>175</v>
      </c>
      <c r="G106" s="620" t="s">
        <v>174</v>
      </c>
      <c r="H106" s="621" t="s">
        <v>175</v>
      </c>
      <c r="I106" s="620" t="s">
        <v>174</v>
      </c>
      <c r="J106" s="621" t="s">
        <v>175</v>
      </c>
      <c r="K106" s="620" t="s">
        <v>174</v>
      </c>
      <c r="L106" s="621" t="s">
        <v>175</v>
      </c>
      <c r="M106" s="617"/>
      <c r="N106" s="617"/>
      <c r="O106" s="617"/>
      <c r="P106" s="617"/>
      <c r="Q106" s="617"/>
      <c r="R106" s="617"/>
      <c r="S106" s="617"/>
      <c r="T106" s="617"/>
      <c r="U106" s="617"/>
      <c r="V106" s="617"/>
      <c r="W106" s="617"/>
      <c r="X106" s="617"/>
      <c r="Y106" s="617"/>
      <c r="Z106" s="617"/>
      <c r="AA106" s="617"/>
      <c r="AB106" s="617"/>
      <c r="AC106" s="617"/>
      <c r="AD106" s="617"/>
      <c r="AE106" s="617"/>
      <c r="AF106" s="617"/>
      <c r="AG106" s="617"/>
      <c r="AH106" s="617"/>
    </row>
    <row r="107">
      <c r="A107" s="617"/>
      <c r="B107" s="735" t="s">
        <v>176</v>
      </c>
      <c r="C107" s="736">
        <v>0.8</v>
      </c>
      <c r="D107" s="737">
        <f t="shared" ref="D107:D110" si="55">C107*3</f>
        <v>2.4</v>
      </c>
      <c r="E107" s="736">
        <v>0.8</v>
      </c>
      <c r="F107" s="737">
        <f t="shared" ref="F107:F110" si="56">E107*3</f>
        <v>2.4</v>
      </c>
      <c r="G107" s="736">
        <v>1.0</v>
      </c>
      <c r="H107" s="737">
        <f t="shared" ref="H107:H110" si="57">G107*3</f>
        <v>3</v>
      </c>
      <c r="I107" s="736">
        <v>1.0</v>
      </c>
      <c r="J107" s="737">
        <f t="shared" ref="J107:J110" si="58">I107*3</f>
        <v>3</v>
      </c>
      <c r="K107" s="736">
        <v>1.0</v>
      </c>
      <c r="L107" s="737">
        <f t="shared" ref="L107:L110" si="59">K107*3</f>
        <v>3</v>
      </c>
      <c r="M107" s="617"/>
      <c r="N107" s="617"/>
      <c r="O107" s="617"/>
      <c r="P107" s="617"/>
      <c r="Q107" s="617"/>
      <c r="R107" s="617"/>
      <c r="S107" s="617"/>
      <c r="T107" s="617"/>
      <c r="U107" s="617"/>
      <c r="V107" s="617"/>
      <c r="W107" s="617"/>
      <c r="X107" s="617"/>
      <c r="Y107" s="617"/>
      <c r="Z107" s="617"/>
      <c r="AA107" s="617"/>
      <c r="AB107" s="617"/>
      <c r="AC107" s="617"/>
      <c r="AD107" s="617"/>
      <c r="AE107" s="617"/>
      <c r="AF107" s="617"/>
      <c r="AG107" s="617"/>
      <c r="AH107" s="617"/>
    </row>
    <row r="108">
      <c r="A108" s="617"/>
      <c r="B108" s="738" t="s">
        <v>177</v>
      </c>
      <c r="C108" s="736">
        <v>0.8</v>
      </c>
      <c r="D108" s="739">
        <f t="shared" si="55"/>
        <v>2.4</v>
      </c>
      <c r="E108" s="736">
        <v>0.8</v>
      </c>
      <c r="F108" s="739">
        <f t="shared" si="56"/>
        <v>2.4</v>
      </c>
      <c r="G108" s="736">
        <v>1.0</v>
      </c>
      <c r="H108" s="739">
        <f t="shared" si="57"/>
        <v>3</v>
      </c>
      <c r="I108" s="736">
        <v>1.0</v>
      </c>
      <c r="J108" s="739">
        <f t="shared" si="58"/>
        <v>3</v>
      </c>
      <c r="K108" s="736">
        <v>1.0</v>
      </c>
      <c r="L108" s="739">
        <f t="shared" si="59"/>
        <v>3</v>
      </c>
      <c r="M108" s="617"/>
      <c r="N108" s="617"/>
      <c r="O108" s="617"/>
      <c r="P108" s="617"/>
      <c r="Q108" s="617"/>
      <c r="R108" s="617"/>
      <c r="S108" s="617"/>
      <c r="T108" s="617"/>
      <c r="U108" s="617"/>
      <c r="V108" s="617"/>
      <c r="W108" s="617"/>
      <c r="X108" s="617"/>
      <c r="Y108" s="617"/>
      <c r="Z108" s="617"/>
      <c r="AA108" s="617"/>
      <c r="AB108" s="617"/>
      <c r="AC108" s="617"/>
      <c r="AD108" s="617"/>
      <c r="AE108" s="617"/>
      <c r="AF108" s="617"/>
      <c r="AG108" s="617"/>
      <c r="AH108" s="617"/>
    </row>
    <row r="109">
      <c r="A109" s="617"/>
      <c r="B109" s="738" t="s">
        <v>178</v>
      </c>
      <c r="C109" s="736">
        <v>0.8</v>
      </c>
      <c r="D109" s="739">
        <f t="shared" si="55"/>
        <v>2.4</v>
      </c>
      <c r="E109" s="736">
        <v>0.8</v>
      </c>
      <c r="F109" s="739">
        <f t="shared" si="56"/>
        <v>2.4</v>
      </c>
      <c r="G109" s="736">
        <v>1.0</v>
      </c>
      <c r="H109" s="739">
        <f t="shared" si="57"/>
        <v>3</v>
      </c>
      <c r="I109" s="736">
        <v>1.0</v>
      </c>
      <c r="J109" s="739">
        <f t="shared" si="58"/>
        <v>3</v>
      </c>
      <c r="K109" s="736">
        <v>1.0</v>
      </c>
      <c r="L109" s="739">
        <f t="shared" si="59"/>
        <v>3</v>
      </c>
      <c r="M109" s="617"/>
      <c r="N109" s="617"/>
      <c r="O109" s="617"/>
      <c r="P109" s="617"/>
      <c r="Q109" s="617"/>
      <c r="R109" s="617"/>
      <c r="S109" s="617"/>
      <c r="T109" s="617"/>
      <c r="U109" s="617"/>
      <c r="V109" s="617"/>
      <c r="W109" s="617"/>
      <c r="X109" s="617"/>
      <c r="Y109" s="617"/>
      <c r="Z109" s="617"/>
      <c r="AA109" s="617"/>
      <c r="AB109" s="617"/>
      <c r="AC109" s="617"/>
      <c r="AD109" s="617"/>
      <c r="AE109" s="617"/>
      <c r="AF109" s="617"/>
      <c r="AG109" s="617"/>
      <c r="AH109" s="617"/>
    </row>
    <row r="110">
      <c r="A110" s="617"/>
      <c r="B110" s="738" t="s">
        <v>179</v>
      </c>
      <c r="C110" s="740">
        <v>0.8</v>
      </c>
      <c r="D110" s="741">
        <f t="shared" si="55"/>
        <v>2.4</v>
      </c>
      <c r="E110" s="740">
        <v>0.8</v>
      </c>
      <c r="F110" s="741">
        <f t="shared" si="56"/>
        <v>2.4</v>
      </c>
      <c r="G110" s="740">
        <v>1.0</v>
      </c>
      <c r="H110" s="741">
        <f t="shared" si="57"/>
        <v>3</v>
      </c>
      <c r="I110" s="740">
        <v>1.0</v>
      </c>
      <c r="J110" s="741">
        <f t="shared" si="58"/>
        <v>3</v>
      </c>
      <c r="K110" s="740">
        <v>1.0</v>
      </c>
      <c r="L110" s="741">
        <f t="shared" si="59"/>
        <v>3</v>
      </c>
      <c r="M110" s="617"/>
      <c r="N110" s="617"/>
      <c r="O110" s="617"/>
      <c r="P110" s="617"/>
      <c r="Q110" s="617"/>
      <c r="R110" s="617"/>
      <c r="S110" s="617"/>
      <c r="T110" s="617"/>
      <c r="U110" s="617"/>
      <c r="V110" s="617"/>
      <c r="W110" s="617"/>
      <c r="X110" s="617"/>
      <c r="Y110" s="617"/>
      <c r="Z110" s="617"/>
      <c r="AA110" s="617"/>
      <c r="AB110" s="617"/>
      <c r="AC110" s="617"/>
      <c r="AD110" s="617"/>
      <c r="AE110" s="617"/>
      <c r="AF110" s="617"/>
      <c r="AG110" s="617"/>
      <c r="AH110" s="617"/>
    </row>
    <row r="111" ht="14.25" customHeight="1">
      <c r="A111" s="617"/>
      <c r="B111" s="742" t="s">
        <v>180</v>
      </c>
      <c r="C111" s="743"/>
      <c r="D111" s="744">
        <f>SUM(D107:D110)/C26</f>
        <v>1.371428571</v>
      </c>
      <c r="E111" s="745"/>
      <c r="F111" s="746">
        <f>SUM(F107:F110)/C26</f>
        <v>1.371428571</v>
      </c>
      <c r="G111" s="745"/>
      <c r="H111" s="746">
        <f>SUM(H107:H110)/C26</f>
        <v>1.714285714</v>
      </c>
      <c r="I111" s="745"/>
      <c r="J111" s="746">
        <f>SUM(J107:J110)/C26</f>
        <v>1.714285714</v>
      </c>
      <c r="K111" s="745"/>
      <c r="L111" s="746">
        <f>SUM(L107:L110)/C26</f>
        <v>1.714285714</v>
      </c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617"/>
      <c r="AB111" s="617"/>
      <c r="AC111" s="617"/>
      <c r="AD111" s="617"/>
      <c r="AE111" s="617"/>
      <c r="AF111" s="617"/>
      <c r="AG111" s="617"/>
      <c r="AH111" s="617"/>
    </row>
    <row r="112" ht="14.25" customHeight="1">
      <c r="A112" s="617"/>
      <c r="B112" s="723"/>
      <c r="C112" s="747"/>
      <c r="D112" s="748"/>
      <c r="E112" s="749"/>
      <c r="F112" s="749"/>
      <c r="G112" s="749"/>
      <c r="H112" s="749"/>
      <c r="I112" s="749"/>
      <c r="J112" s="749"/>
      <c r="K112" s="749"/>
      <c r="L112" s="749"/>
      <c r="M112" s="617"/>
      <c r="N112" s="617"/>
      <c r="O112" s="617"/>
      <c r="P112" s="617"/>
      <c r="Q112" s="617"/>
      <c r="R112" s="617"/>
      <c r="S112" s="617"/>
      <c r="T112" s="617"/>
      <c r="U112" s="617"/>
      <c r="V112" s="617"/>
      <c r="W112" s="617"/>
      <c r="X112" s="617"/>
      <c r="Y112" s="617"/>
      <c r="Z112" s="617"/>
      <c r="AA112" s="617"/>
      <c r="AB112" s="617"/>
      <c r="AC112" s="617"/>
      <c r="AD112" s="617"/>
      <c r="AE112" s="617"/>
      <c r="AF112" s="617"/>
      <c r="AG112" s="617"/>
      <c r="AH112" s="617"/>
    </row>
    <row r="113">
      <c r="A113" s="617"/>
      <c r="B113" s="702" t="s">
        <v>694</v>
      </c>
      <c r="C113" s="661"/>
      <c r="D113" s="659"/>
      <c r="E113" s="617"/>
      <c r="F113" s="617"/>
      <c r="G113" s="617"/>
      <c r="H113" s="617"/>
      <c r="I113" s="617"/>
      <c r="J113" s="617"/>
      <c r="K113" s="617"/>
      <c r="L113" s="617"/>
      <c r="M113" s="617"/>
      <c r="N113" s="617"/>
      <c r="O113" s="617"/>
      <c r="P113" s="617"/>
      <c r="Q113" s="617"/>
      <c r="R113" s="617"/>
      <c r="S113" s="617"/>
      <c r="T113" s="617"/>
      <c r="U113" s="617"/>
      <c r="V113" s="617"/>
      <c r="W113" s="617"/>
      <c r="X113" s="617"/>
      <c r="Y113" s="617"/>
      <c r="Z113" s="617"/>
      <c r="AA113" s="617"/>
      <c r="AB113" s="617"/>
      <c r="AC113" s="617"/>
      <c r="AD113" s="617"/>
      <c r="AE113" s="617"/>
      <c r="AF113" s="617"/>
      <c r="AG113" s="617"/>
      <c r="AH113" s="617"/>
    </row>
    <row r="114" ht="14.25" customHeight="1">
      <c r="A114" s="617"/>
      <c r="B114" s="750"/>
      <c r="C114" s="620" t="s">
        <v>695</v>
      </c>
      <c r="D114" s="620" t="s">
        <v>696</v>
      </c>
      <c r="E114" s="620" t="s">
        <v>697</v>
      </c>
      <c r="F114" s="620" t="s">
        <v>698</v>
      </c>
      <c r="G114" s="620" t="s">
        <v>699</v>
      </c>
      <c r="H114" s="617"/>
      <c r="I114" s="617"/>
      <c r="J114" s="617"/>
      <c r="K114" s="617"/>
      <c r="L114" s="617"/>
      <c r="M114" s="617"/>
      <c r="N114" s="617"/>
      <c r="O114" s="617"/>
      <c r="P114" s="617"/>
      <c r="Q114" s="617"/>
      <c r="R114" s="617"/>
      <c r="S114" s="617"/>
      <c r="T114" s="617"/>
      <c r="U114" s="617"/>
      <c r="V114" s="617"/>
      <c r="W114" s="617"/>
      <c r="X114" s="617"/>
      <c r="Y114" s="617"/>
      <c r="Z114" s="617"/>
      <c r="AA114" s="617"/>
      <c r="AB114" s="617"/>
      <c r="AC114" s="617"/>
      <c r="AD114" s="617"/>
      <c r="AE114" s="617"/>
      <c r="AF114" s="617"/>
      <c r="AG114" s="617"/>
      <c r="AH114" s="617"/>
    </row>
    <row r="115" ht="14.25" customHeight="1">
      <c r="A115" s="617"/>
      <c r="B115" s="735" t="s">
        <v>700</v>
      </c>
      <c r="C115" s="737">
        <f>D111*75%</f>
        <v>1.028571429</v>
      </c>
      <c r="D115" s="737">
        <f>F111*75%</f>
        <v>1.028571429</v>
      </c>
      <c r="E115" s="737">
        <f>H111*75%</f>
        <v>1.285714286</v>
      </c>
      <c r="F115" s="737">
        <f>J111*75%</f>
        <v>1.285714286</v>
      </c>
      <c r="G115" s="737">
        <f>L111*75%</f>
        <v>1.285714286</v>
      </c>
      <c r="H115" s="617"/>
      <c r="I115" s="617"/>
      <c r="J115" s="617"/>
      <c r="K115" s="617"/>
      <c r="L115" s="617"/>
      <c r="M115" s="617"/>
      <c r="N115" s="617"/>
      <c r="O115" s="617"/>
      <c r="P115" s="617"/>
      <c r="Q115" s="617"/>
      <c r="R115" s="617"/>
      <c r="S115" s="617"/>
      <c r="T115" s="617"/>
      <c r="U115" s="617"/>
      <c r="V115" s="617"/>
      <c r="W115" s="617"/>
      <c r="X115" s="617"/>
      <c r="Y115" s="617"/>
      <c r="Z115" s="617"/>
      <c r="AA115" s="617"/>
      <c r="AB115" s="617"/>
      <c r="AC115" s="617"/>
      <c r="AD115" s="617"/>
      <c r="AE115" s="617"/>
      <c r="AF115" s="617"/>
      <c r="AG115" s="617"/>
      <c r="AH115" s="617"/>
    </row>
    <row r="116" ht="14.25" customHeight="1">
      <c r="A116" s="617"/>
      <c r="B116" s="751" t="s">
        <v>185</v>
      </c>
      <c r="C116" s="741">
        <f>D111-C115</f>
        <v>0.3428571429</v>
      </c>
      <c r="D116" s="741">
        <f>F111-D115</f>
        <v>0.3428571429</v>
      </c>
      <c r="E116" s="741">
        <f>H111-E115</f>
        <v>0.4285714286</v>
      </c>
      <c r="F116" s="741">
        <f>J111-F115</f>
        <v>0.4285714286</v>
      </c>
      <c r="G116" s="741">
        <f>L111-G115</f>
        <v>0.4285714286</v>
      </c>
      <c r="H116" s="617"/>
      <c r="I116" s="617"/>
      <c r="J116" s="617"/>
      <c r="K116" s="617"/>
      <c r="L116" s="617"/>
      <c r="M116" s="617"/>
      <c r="N116" s="617"/>
      <c r="O116" s="617"/>
      <c r="P116" s="617"/>
      <c r="Q116" s="617"/>
      <c r="R116" s="617"/>
      <c r="S116" s="617"/>
      <c r="T116" s="617"/>
      <c r="U116" s="617"/>
      <c r="V116" s="617"/>
      <c r="W116" s="617"/>
      <c r="X116" s="617"/>
      <c r="Y116" s="617"/>
      <c r="Z116" s="617"/>
      <c r="AA116" s="617"/>
      <c r="AB116" s="617"/>
      <c r="AC116" s="617"/>
      <c r="AD116" s="617"/>
      <c r="AE116" s="617"/>
      <c r="AF116" s="617"/>
      <c r="AG116" s="617"/>
      <c r="AH116" s="617"/>
    </row>
    <row r="117" ht="14.25" customHeight="1">
      <c r="A117" s="617"/>
      <c r="B117" s="617"/>
      <c r="C117" s="749"/>
      <c r="D117" s="749"/>
      <c r="E117" s="749"/>
      <c r="F117" s="749"/>
      <c r="G117" s="749"/>
      <c r="H117" s="617"/>
      <c r="I117" s="617"/>
      <c r="J117" s="617"/>
      <c r="K117" s="617"/>
      <c r="L117" s="617"/>
      <c r="M117" s="617"/>
      <c r="N117" s="617"/>
      <c r="O117" s="617"/>
      <c r="P117" s="617"/>
      <c r="Q117" s="617"/>
      <c r="R117" s="617"/>
      <c r="S117" s="617"/>
      <c r="T117" s="617"/>
      <c r="U117" s="617"/>
      <c r="V117" s="617"/>
      <c r="W117" s="617"/>
      <c r="X117" s="617"/>
      <c r="Y117" s="617"/>
      <c r="Z117" s="617"/>
      <c r="AA117" s="617"/>
      <c r="AB117" s="617"/>
      <c r="AC117" s="617"/>
      <c r="AD117" s="617"/>
      <c r="AE117" s="617"/>
      <c r="AF117" s="617"/>
      <c r="AG117" s="617"/>
      <c r="AH117" s="617"/>
    </row>
    <row r="118" ht="14.25" customHeight="1">
      <c r="A118" s="617"/>
      <c r="B118" s="723"/>
      <c r="C118" s="723"/>
      <c r="D118" s="723"/>
      <c r="E118" s="617"/>
      <c r="F118" s="617"/>
      <c r="G118" s="617"/>
      <c r="H118" s="617"/>
      <c r="I118" s="617"/>
      <c r="J118" s="617"/>
      <c r="K118" s="617"/>
      <c r="L118" s="617"/>
      <c r="M118" s="617"/>
      <c r="N118" s="617"/>
      <c r="O118" s="617"/>
      <c r="P118" s="617"/>
      <c r="Q118" s="617"/>
      <c r="R118" s="617"/>
      <c r="S118" s="617"/>
      <c r="T118" s="617"/>
      <c r="U118" s="617"/>
      <c r="V118" s="617"/>
      <c r="W118" s="617"/>
      <c r="X118" s="617"/>
      <c r="Y118" s="617"/>
      <c r="Z118" s="617"/>
      <c r="AA118" s="617"/>
      <c r="AB118" s="617"/>
      <c r="AC118" s="617"/>
      <c r="AD118" s="617"/>
      <c r="AE118" s="617"/>
      <c r="AF118" s="617"/>
      <c r="AG118" s="617"/>
      <c r="AH118" s="617"/>
    </row>
    <row r="119" ht="14.25" customHeight="1">
      <c r="A119" s="617"/>
      <c r="B119" s="702" t="s">
        <v>701</v>
      </c>
      <c r="C119" s="617"/>
      <c r="D119" s="617"/>
      <c r="E119" s="661" t="s">
        <v>702</v>
      </c>
      <c r="F119" s="617"/>
      <c r="G119" s="617"/>
      <c r="H119" s="617"/>
      <c r="I119" s="617"/>
      <c r="J119" s="752"/>
      <c r="K119" s="617"/>
      <c r="L119" s="617"/>
      <c r="M119" s="617"/>
      <c r="N119" s="617"/>
      <c r="O119" s="617"/>
      <c r="P119" s="617"/>
      <c r="Q119" s="617"/>
      <c r="R119" s="617"/>
      <c r="S119" s="617"/>
      <c r="T119" s="617"/>
      <c r="U119" s="617"/>
      <c r="V119" s="617"/>
      <c r="W119" s="617"/>
      <c r="X119" s="617"/>
      <c r="Y119" s="617"/>
      <c r="Z119" s="617"/>
      <c r="AA119" s="617"/>
      <c r="AB119" s="617"/>
      <c r="AC119" s="617"/>
      <c r="AD119" s="617"/>
      <c r="AE119" s="617"/>
      <c r="AF119" s="617"/>
      <c r="AG119" s="617"/>
      <c r="AH119" s="617"/>
    </row>
    <row r="120" ht="14.25" customHeight="1">
      <c r="A120" s="617"/>
      <c r="B120" s="621" t="s">
        <v>319</v>
      </c>
      <c r="C120" s="621" t="s">
        <v>173</v>
      </c>
      <c r="D120" s="753" t="s">
        <v>703</v>
      </c>
      <c r="E120" s="622" t="s">
        <v>704</v>
      </c>
      <c r="F120" s="622" t="s">
        <v>705</v>
      </c>
      <c r="G120" s="622" t="s">
        <v>706</v>
      </c>
      <c r="H120" s="622" t="s">
        <v>707</v>
      </c>
      <c r="I120" s="622" t="s">
        <v>708</v>
      </c>
      <c r="J120" s="622" t="s">
        <v>709</v>
      </c>
      <c r="K120" s="622" t="s">
        <v>710</v>
      </c>
      <c r="L120" s="622" t="s">
        <v>711</v>
      </c>
      <c r="M120" s="622" t="s">
        <v>712</v>
      </c>
      <c r="N120" s="622" t="s">
        <v>713</v>
      </c>
      <c r="O120" s="622" t="s">
        <v>714</v>
      </c>
      <c r="P120" s="622" t="s">
        <v>715</v>
      </c>
      <c r="Q120" s="754" t="s">
        <v>716</v>
      </c>
      <c r="R120" s="617"/>
      <c r="S120" s="617"/>
      <c r="T120" s="617"/>
      <c r="U120" s="617"/>
      <c r="V120" s="617"/>
      <c r="W120" s="617"/>
      <c r="X120" s="617"/>
      <c r="Y120" s="617"/>
      <c r="Z120" s="617"/>
      <c r="AA120" s="617"/>
      <c r="AB120" s="617"/>
      <c r="AC120" s="617"/>
      <c r="AD120" s="617"/>
      <c r="AE120" s="617"/>
      <c r="AF120" s="617"/>
      <c r="AG120" s="617"/>
      <c r="AH120" s="617"/>
    </row>
    <row r="121" ht="14.25" customHeight="1">
      <c r="A121" s="617"/>
      <c r="B121" s="755">
        <v>1.0</v>
      </c>
      <c r="C121" s="756" t="s">
        <v>176</v>
      </c>
      <c r="D121" s="757">
        <f t="shared" ref="D121:D124" si="60">IFERROR(0,($C$115*$C$3)/$D$3)</f>
        <v>0</v>
      </c>
      <c r="E121" s="758">
        <f t="shared" ref="E121:E122" si="61">(($C$25*$C$27)*$D$43*3*D121*$D$3)</f>
        <v>0</v>
      </c>
      <c r="F121" s="759">
        <f t="shared" ref="F121:F122" si="62">(($C$25*$C$27)*$D$44*3*D121*$D$3)</f>
        <v>0</v>
      </c>
      <c r="G121" s="759">
        <f t="shared" ref="G121:G122" si="63">(($C$25*$C$27)*$D$45*3*$D121*$D$3)</f>
        <v>0</v>
      </c>
      <c r="H121" s="759">
        <f t="shared" ref="H121:H122" si="64">(($C$25*$C$27)*$D$48*3*$D121*$D$3)</f>
        <v>0</v>
      </c>
      <c r="I121" s="759">
        <f t="shared" ref="I121:I122" si="65">(($C$25*$C$27)*$D$49*3*$D121*$D$3)</f>
        <v>0</v>
      </c>
      <c r="J121" s="759">
        <f t="shared" ref="J121:J122" si="66">(($C$25*$C$27)*$D$50*3*$D121*$D$3)</f>
        <v>0</v>
      </c>
      <c r="K121" s="759">
        <f t="shared" ref="K121:K122" si="67">(($C$25*$C$27)*$D$53*3*$D121*$D$3)</f>
        <v>0</v>
      </c>
      <c r="L121" s="759">
        <f t="shared" ref="L121:L122" si="68">(($C$25*$C$27)*$D$54*3*$D121*$D$3)</f>
        <v>0</v>
      </c>
      <c r="M121" s="759">
        <f t="shared" ref="M121:M122" si="69">(($C$25*$C$27)*$D$55*3*$D121*$D$3)</f>
        <v>0</v>
      </c>
      <c r="N121" s="759">
        <f t="shared" ref="N121:N122" si="70">(($C$25*$C$27)*$D$58*3*$D121*$D$3)</f>
        <v>0</v>
      </c>
      <c r="O121" s="759">
        <f t="shared" ref="O121:O122" si="71">(($C$25*$C$27)*$D$59*3*$D121*$D$3)</f>
        <v>0</v>
      </c>
      <c r="P121" s="759">
        <f t="shared" ref="P121:P122" si="72">(($C$25*$C$27)*$D$60*3*$D121*$D$3)</f>
        <v>0</v>
      </c>
      <c r="Q121" s="760" t="str">
        <f t="shared" ref="Q121:Q140" si="73">(E121*$D$91)+(F121*$D$92)+($D$93*G121)+(H121*$D$94)+(I121*$D$95)+(J121*$D$96)+(K121*$D$97)+($D$98*L121)+(M121*$D$99)+($D$100*N121)+(O121*$D$101)+($D$102*P121)</f>
        <v>#REF!</v>
      </c>
      <c r="R121" s="617"/>
      <c r="S121" s="617"/>
      <c r="T121" s="617"/>
      <c r="U121" s="617"/>
      <c r="V121" s="617"/>
      <c r="W121" s="617"/>
      <c r="X121" s="617"/>
      <c r="Y121" s="617"/>
      <c r="Z121" s="617"/>
      <c r="AA121" s="617"/>
      <c r="AB121" s="617"/>
      <c r="AC121" s="617"/>
      <c r="AD121" s="617"/>
      <c r="AE121" s="617"/>
      <c r="AF121" s="617"/>
      <c r="AG121" s="617"/>
      <c r="AH121" s="617"/>
    </row>
    <row r="122" ht="14.25" customHeight="1">
      <c r="A122" s="617"/>
      <c r="B122" s="569"/>
      <c r="C122" s="761" t="s">
        <v>177</v>
      </c>
      <c r="D122" s="762">
        <f t="shared" si="60"/>
        <v>0</v>
      </c>
      <c r="E122" s="763">
        <f t="shared" si="61"/>
        <v>0</v>
      </c>
      <c r="F122" s="764">
        <f t="shared" si="62"/>
        <v>0</v>
      </c>
      <c r="G122" s="764">
        <f t="shared" si="63"/>
        <v>0</v>
      </c>
      <c r="H122" s="764">
        <f t="shared" si="64"/>
        <v>0</v>
      </c>
      <c r="I122" s="764">
        <f t="shared" si="65"/>
        <v>0</v>
      </c>
      <c r="J122" s="764">
        <f t="shared" si="66"/>
        <v>0</v>
      </c>
      <c r="K122" s="764">
        <f t="shared" si="67"/>
        <v>0</v>
      </c>
      <c r="L122" s="764">
        <f t="shared" si="68"/>
        <v>0</v>
      </c>
      <c r="M122" s="764">
        <f t="shared" si="69"/>
        <v>0</v>
      </c>
      <c r="N122" s="764">
        <f t="shared" si="70"/>
        <v>0</v>
      </c>
      <c r="O122" s="764">
        <f t="shared" si="71"/>
        <v>0</v>
      </c>
      <c r="P122" s="764">
        <f t="shared" si="72"/>
        <v>0</v>
      </c>
      <c r="Q122" s="765" t="str">
        <f t="shared" si="73"/>
        <v>#REF!</v>
      </c>
      <c r="R122" s="617"/>
      <c r="S122" s="617"/>
      <c r="T122" s="617"/>
      <c r="U122" s="617"/>
      <c r="V122" s="617"/>
      <c r="W122" s="617"/>
      <c r="X122" s="617"/>
      <c r="Y122" s="617"/>
      <c r="Z122" s="617"/>
      <c r="AA122" s="617"/>
      <c r="AB122" s="617"/>
      <c r="AC122" s="617"/>
      <c r="AD122" s="617"/>
      <c r="AE122" s="617"/>
      <c r="AF122" s="617"/>
      <c r="AG122" s="617"/>
      <c r="AH122" s="617"/>
    </row>
    <row r="123" ht="14.25" customHeight="1">
      <c r="A123" s="617"/>
      <c r="B123" s="569"/>
      <c r="C123" s="761" t="s">
        <v>178</v>
      </c>
      <c r="D123" s="762">
        <f t="shared" si="60"/>
        <v>0</v>
      </c>
      <c r="E123" s="763">
        <f t="shared" ref="E123:E124" si="74">(($C$25*$C$27)*$D$43*D123*$D$3*3)</f>
        <v>0</v>
      </c>
      <c r="F123" s="764">
        <f t="shared" ref="F123:F124" si="75">(($C$25*$C$27)*$D$44*D123*$D$3*3)</f>
        <v>0</v>
      </c>
      <c r="G123" s="764">
        <f t="shared" ref="G123:G124" si="76">(($C$25*$C$27)*$D$45*$D123*$D$3*3)</f>
        <v>0</v>
      </c>
      <c r="H123" s="764">
        <f t="shared" ref="H123:H124" si="77">(($C$25*$C$27)*$D$48*$D123*$D$3*3)</f>
        <v>0</v>
      </c>
      <c r="I123" s="764">
        <f t="shared" ref="I123:I124" si="78">(($C$25*$C$27)*$D$49*$D123*$D$3*3)</f>
        <v>0</v>
      </c>
      <c r="J123" s="764">
        <f t="shared" ref="J123:J124" si="79">(($C$25*$C$27)*$D$50*$D123*$D$3*3)</f>
        <v>0</v>
      </c>
      <c r="K123" s="764">
        <f t="shared" ref="K123:K124" si="80">(($C$25*$C$27)*$D$53*$D123*$D$3*3)</f>
        <v>0</v>
      </c>
      <c r="L123" s="764">
        <f t="shared" ref="L123:L124" si="81">(($C$25*$C$27)*$D$54*$D123*$D$3*3)</f>
        <v>0</v>
      </c>
      <c r="M123" s="764">
        <f t="shared" ref="M123:M124" si="82">(($C$25*$C$27)*$D$55*$D123*$D$3*3)</f>
        <v>0</v>
      </c>
      <c r="N123" s="764">
        <f t="shared" ref="N123:N124" si="83">(($C$25*$C$27)*$D$58*$D123*$D$3*3)</f>
        <v>0</v>
      </c>
      <c r="O123" s="764">
        <f t="shared" ref="O123:O124" si="84">(($C$25*$C$27)*$D$59*$D123*$D$3*3)</f>
        <v>0</v>
      </c>
      <c r="P123" s="764">
        <f t="shared" ref="P123:P124" si="85">(($C$25*$C$27)*$D$60*$D123*$D$3*3)</f>
        <v>0</v>
      </c>
      <c r="Q123" s="765" t="str">
        <f t="shared" si="73"/>
        <v>#REF!</v>
      </c>
      <c r="R123" s="617"/>
      <c r="S123" s="617"/>
      <c r="T123" s="617"/>
      <c r="U123" s="617"/>
      <c r="V123" s="617"/>
      <c r="W123" s="617"/>
      <c r="X123" s="617"/>
      <c r="Y123" s="617"/>
      <c r="Z123" s="617"/>
      <c r="AA123" s="617"/>
      <c r="AB123" s="617"/>
      <c r="AC123" s="617"/>
      <c r="AD123" s="617"/>
      <c r="AE123" s="617"/>
      <c r="AF123" s="617"/>
      <c r="AG123" s="617"/>
      <c r="AH123" s="617"/>
    </row>
    <row r="124" ht="14.25" customHeight="1">
      <c r="A124" s="617"/>
      <c r="B124" s="570"/>
      <c r="C124" s="766" t="s">
        <v>179</v>
      </c>
      <c r="D124" s="762">
        <f t="shared" si="60"/>
        <v>0</v>
      </c>
      <c r="E124" s="767">
        <f t="shared" si="74"/>
        <v>0</v>
      </c>
      <c r="F124" s="768">
        <f t="shared" si="75"/>
        <v>0</v>
      </c>
      <c r="G124" s="768">
        <f t="shared" si="76"/>
        <v>0</v>
      </c>
      <c r="H124" s="768">
        <f t="shared" si="77"/>
        <v>0</v>
      </c>
      <c r="I124" s="768">
        <f t="shared" si="78"/>
        <v>0</v>
      </c>
      <c r="J124" s="768">
        <f t="shared" si="79"/>
        <v>0</v>
      </c>
      <c r="K124" s="768">
        <f t="shared" si="80"/>
        <v>0</v>
      </c>
      <c r="L124" s="768">
        <f t="shared" si="81"/>
        <v>0</v>
      </c>
      <c r="M124" s="768">
        <f t="shared" si="82"/>
        <v>0</v>
      </c>
      <c r="N124" s="768">
        <f t="shared" si="83"/>
        <v>0</v>
      </c>
      <c r="O124" s="768">
        <f t="shared" si="84"/>
        <v>0</v>
      </c>
      <c r="P124" s="768">
        <f t="shared" si="85"/>
        <v>0</v>
      </c>
      <c r="Q124" s="769" t="str">
        <f t="shared" si="73"/>
        <v>#REF!</v>
      </c>
      <c r="R124" s="617"/>
      <c r="S124" s="617"/>
      <c r="T124" s="617"/>
      <c r="U124" s="617"/>
      <c r="V124" s="617"/>
      <c r="W124" s="617"/>
      <c r="X124" s="617"/>
      <c r="Y124" s="617"/>
      <c r="Z124" s="617"/>
      <c r="AA124" s="617"/>
      <c r="AB124" s="617"/>
      <c r="AC124" s="617"/>
      <c r="AD124" s="617"/>
      <c r="AE124" s="617"/>
      <c r="AF124" s="617"/>
      <c r="AG124" s="617"/>
      <c r="AH124" s="617"/>
    </row>
    <row r="125" ht="14.25" customHeight="1">
      <c r="A125" s="617"/>
      <c r="B125" s="770">
        <v>2.0</v>
      </c>
      <c r="C125" s="771" t="s">
        <v>176</v>
      </c>
      <c r="D125" s="772">
        <f t="shared" ref="D125:D128" si="86">(($C$115*$D$4)+($C$3*$D$115)/$D$4)</f>
        <v>1.028571429</v>
      </c>
      <c r="E125" s="773">
        <f>(($C$25*$C$27)*$C$43*D125*3*$D$4)</f>
        <v>69120</v>
      </c>
      <c r="F125" s="639">
        <f t="shared" ref="F125:F128" si="87">(($C$25*$C$27)*$C$44*3*D125*$D$4)</f>
        <v>0</v>
      </c>
      <c r="G125" s="639">
        <f t="shared" ref="G125:G128" si="88">(($C$25*$C$27)*$C$45*$D125*$D$4*3)</f>
        <v>1384868.571</v>
      </c>
      <c r="H125" s="639">
        <f t="shared" ref="H125:H128" si="89">(($C$25*$C$27)*$C$48*$D125*$D$4*3)</f>
        <v>80228.57143</v>
      </c>
      <c r="I125" s="639">
        <f t="shared" ref="I125:I128" si="90">(($C$25*$C$27)*$C$49*$D125*$D$4*3)</f>
        <v>0</v>
      </c>
      <c r="J125" s="639">
        <f t="shared" ref="J125:J128" si="91">(($C$25*$C$27)*$C$50*$D125*$D$4*3)</f>
        <v>1360182.857</v>
      </c>
      <c r="K125" s="639">
        <f t="shared" ref="K125:K128" si="92">(($C$25*$C$27)*$C$53*$D125*$D$4*3)</f>
        <v>61714.28571</v>
      </c>
      <c r="L125" s="639">
        <f t="shared" ref="L125:L128" si="93">(($C$25*$C$27)*$C$54*$D125*$D$4*3)</f>
        <v>0</v>
      </c>
      <c r="M125" s="639">
        <f t="shared" ref="M125:M128" si="94">(($C$25*$C$27)*$C$55*$D125*$D$4*3)</f>
        <v>1771200</v>
      </c>
      <c r="N125" s="639">
        <f t="shared" ref="N125:N128" si="95">(($C$25*$C$27)*$C$58*$D125*$D$4*3)</f>
        <v>86400</v>
      </c>
      <c r="O125" s="639">
        <f t="shared" ref="O125:O128" si="96">(($C$25*$C$27)*$C$59*$D125*$D$4*3)</f>
        <v>0</v>
      </c>
      <c r="P125" s="639">
        <f t="shared" ref="P125:P128" si="97">(($C$25*$C$27)*$C$60*$D125*$D$4*3)</f>
        <v>1729234.286</v>
      </c>
      <c r="Q125" s="639" t="str">
        <f t="shared" si="73"/>
        <v>#REF!</v>
      </c>
      <c r="R125" s="617"/>
      <c r="S125" s="617"/>
      <c r="T125" s="617"/>
      <c r="U125" s="617"/>
      <c r="V125" s="617"/>
      <c r="W125" s="617"/>
      <c r="X125" s="617"/>
      <c r="Y125" s="617"/>
      <c r="Z125" s="617"/>
      <c r="AA125" s="617"/>
      <c r="AB125" s="617"/>
      <c r="AC125" s="617"/>
      <c r="AD125" s="617"/>
      <c r="AE125" s="617"/>
      <c r="AF125" s="617"/>
      <c r="AG125" s="617"/>
      <c r="AH125" s="617"/>
    </row>
    <row r="126" ht="14.25" customHeight="1">
      <c r="A126" s="617"/>
      <c r="B126" s="569"/>
      <c r="C126" s="774" t="s">
        <v>177</v>
      </c>
      <c r="D126" s="775">
        <f t="shared" si="86"/>
        <v>1.028571429</v>
      </c>
      <c r="E126" s="776">
        <f t="shared" ref="E126:E128" si="98">(($C$25*$C$27)*$C$43*D126*$D$4*3)</f>
        <v>69120</v>
      </c>
      <c r="F126" s="641">
        <f t="shared" si="87"/>
        <v>0</v>
      </c>
      <c r="G126" s="641">
        <f t="shared" si="88"/>
        <v>1384868.571</v>
      </c>
      <c r="H126" s="641">
        <f t="shared" si="89"/>
        <v>80228.57143</v>
      </c>
      <c r="I126" s="641">
        <f t="shared" si="90"/>
        <v>0</v>
      </c>
      <c r="J126" s="641">
        <f t="shared" si="91"/>
        <v>1360182.857</v>
      </c>
      <c r="K126" s="641">
        <f t="shared" si="92"/>
        <v>61714.28571</v>
      </c>
      <c r="L126" s="641">
        <f t="shared" si="93"/>
        <v>0</v>
      </c>
      <c r="M126" s="641">
        <f t="shared" si="94"/>
        <v>1771200</v>
      </c>
      <c r="N126" s="641">
        <f t="shared" si="95"/>
        <v>86400</v>
      </c>
      <c r="O126" s="641">
        <f t="shared" si="96"/>
        <v>0</v>
      </c>
      <c r="P126" s="641">
        <f t="shared" si="97"/>
        <v>1729234.286</v>
      </c>
      <c r="Q126" s="641" t="str">
        <f t="shared" si="73"/>
        <v>#REF!</v>
      </c>
      <c r="R126" s="617"/>
      <c r="S126" s="617"/>
      <c r="T126" s="617"/>
      <c r="U126" s="617"/>
      <c r="V126" s="617"/>
      <c r="W126" s="617"/>
      <c r="X126" s="617"/>
      <c r="Y126" s="617"/>
      <c r="Z126" s="617"/>
      <c r="AA126" s="617"/>
      <c r="AB126" s="617"/>
      <c r="AC126" s="617"/>
      <c r="AD126" s="617"/>
      <c r="AE126" s="617"/>
      <c r="AF126" s="617"/>
      <c r="AG126" s="617"/>
      <c r="AH126" s="617"/>
    </row>
    <row r="127" ht="14.25" customHeight="1">
      <c r="A127" s="617"/>
      <c r="B127" s="569"/>
      <c r="C127" s="774" t="s">
        <v>178</v>
      </c>
      <c r="D127" s="775">
        <f t="shared" si="86"/>
        <v>1.028571429</v>
      </c>
      <c r="E127" s="776">
        <f t="shared" si="98"/>
        <v>69120</v>
      </c>
      <c r="F127" s="641">
        <f t="shared" si="87"/>
        <v>0</v>
      </c>
      <c r="G127" s="641">
        <f t="shared" si="88"/>
        <v>1384868.571</v>
      </c>
      <c r="H127" s="641">
        <f t="shared" si="89"/>
        <v>80228.57143</v>
      </c>
      <c r="I127" s="641">
        <f t="shared" si="90"/>
        <v>0</v>
      </c>
      <c r="J127" s="641">
        <f t="shared" si="91"/>
        <v>1360182.857</v>
      </c>
      <c r="K127" s="641">
        <f t="shared" si="92"/>
        <v>61714.28571</v>
      </c>
      <c r="L127" s="641">
        <f t="shared" si="93"/>
        <v>0</v>
      </c>
      <c r="M127" s="641">
        <f t="shared" si="94"/>
        <v>1771200</v>
      </c>
      <c r="N127" s="641">
        <f t="shared" si="95"/>
        <v>86400</v>
      </c>
      <c r="O127" s="641">
        <f t="shared" si="96"/>
        <v>0</v>
      </c>
      <c r="P127" s="641">
        <f t="shared" si="97"/>
        <v>1729234.286</v>
      </c>
      <c r="Q127" s="641" t="str">
        <f t="shared" si="73"/>
        <v>#REF!</v>
      </c>
      <c r="R127" s="617"/>
      <c r="S127" s="617"/>
      <c r="T127" s="617"/>
      <c r="U127" s="617"/>
      <c r="V127" s="617"/>
      <c r="W127" s="617"/>
      <c r="X127" s="617"/>
      <c r="Y127" s="617"/>
      <c r="Z127" s="617"/>
      <c r="AA127" s="617"/>
      <c r="AB127" s="617"/>
      <c r="AC127" s="617"/>
      <c r="AD127" s="617"/>
      <c r="AE127" s="617"/>
      <c r="AF127" s="617"/>
      <c r="AG127" s="617"/>
      <c r="AH127" s="617"/>
    </row>
    <row r="128" ht="14.25" customHeight="1">
      <c r="A128" s="617"/>
      <c r="B128" s="570"/>
      <c r="C128" s="777" t="s">
        <v>179</v>
      </c>
      <c r="D128" s="778">
        <f t="shared" si="86"/>
        <v>1.028571429</v>
      </c>
      <c r="E128" s="779">
        <f t="shared" si="98"/>
        <v>69120</v>
      </c>
      <c r="F128" s="643">
        <f t="shared" si="87"/>
        <v>0</v>
      </c>
      <c r="G128" s="643">
        <f t="shared" si="88"/>
        <v>1384868.571</v>
      </c>
      <c r="H128" s="643">
        <f t="shared" si="89"/>
        <v>80228.57143</v>
      </c>
      <c r="I128" s="643">
        <f t="shared" si="90"/>
        <v>0</v>
      </c>
      <c r="J128" s="643">
        <f t="shared" si="91"/>
        <v>1360182.857</v>
      </c>
      <c r="K128" s="643">
        <f t="shared" si="92"/>
        <v>61714.28571</v>
      </c>
      <c r="L128" s="643">
        <f t="shared" si="93"/>
        <v>0</v>
      </c>
      <c r="M128" s="643">
        <f t="shared" si="94"/>
        <v>1771200</v>
      </c>
      <c r="N128" s="643">
        <f t="shared" si="95"/>
        <v>86400</v>
      </c>
      <c r="O128" s="643">
        <f t="shared" si="96"/>
        <v>0</v>
      </c>
      <c r="P128" s="643">
        <f t="shared" si="97"/>
        <v>1729234.286</v>
      </c>
      <c r="Q128" s="643" t="str">
        <f t="shared" si="73"/>
        <v>#REF!</v>
      </c>
      <c r="R128" s="617"/>
      <c r="S128" s="617"/>
      <c r="T128" s="617"/>
      <c r="U128" s="617"/>
      <c r="V128" s="617"/>
      <c r="W128" s="617"/>
      <c r="X128" s="617"/>
      <c r="Y128" s="617"/>
      <c r="Z128" s="617"/>
      <c r="AA128" s="617"/>
      <c r="AB128" s="617"/>
      <c r="AC128" s="617"/>
      <c r="AD128" s="617"/>
      <c r="AE128" s="617"/>
      <c r="AF128" s="617"/>
      <c r="AG128" s="617"/>
      <c r="AH128" s="617"/>
    </row>
    <row r="129" ht="14.25" customHeight="1">
      <c r="A129" s="617"/>
      <c r="B129" s="755">
        <v>3.0</v>
      </c>
      <c r="C129" s="756" t="s">
        <v>176</v>
      </c>
      <c r="D129" s="780">
        <f t="shared" ref="D129:D132" si="99">(($E$115*$C$3)+($C$4*$D$115)+($C$115*$C$5))/$D$5</f>
        <v>1.028571429</v>
      </c>
      <c r="E129" s="760">
        <f t="shared" ref="E129:E130" si="100">(($C$25*$C$27)*$D$43*D129*3*$D$5)</f>
        <v>207360</v>
      </c>
      <c r="F129" s="760">
        <f t="shared" ref="F129:F132" si="101">(($C$25*$C$27)*$D$44*3*D129*$D$5)</f>
        <v>270308.5714</v>
      </c>
      <c r="G129" s="760">
        <f t="shared" ref="G129:G132" si="102">(($C$25*$C$27)*$D$45*3*$D129*$D$5)</f>
        <v>4154605.714</v>
      </c>
      <c r="H129" s="760">
        <f t="shared" ref="H129:H130" si="103">(($C$25*$C$27)*$D$48*3*$D129*$D$5)</f>
        <v>240685.7143</v>
      </c>
      <c r="I129" s="760">
        <f t="shared" ref="I129:I132" si="104">(($C$25*$C$27)*$D$49*3*$D129*$D$5)</f>
        <v>307337.1429</v>
      </c>
      <c r="J129" s="760">
        <f t="shared" ref="J129:J132" si="105">(($C$25*$C$27)*$D$50*3*$D129*$D$5)</f>
        <v>4080548.571</v>
      </c>
      <c r="K129" s="760">
        <f t="shared" ref="K129:K132" si="106">(($C$25*$C$27)*$D$53*3*$D129*$D$5)</f>
        <v>185142.8571</v>
      </c>
      <c r="L129" s="760">
        <f t="shared" ref="L129:L132" si="107">(($C$25*$C$27)*$D$54*3*$D129*$D$5)</f>
        <v>288822.8571</v>
      </c>
      <c r="M129" s="760">
        <f t="shared" ref="M129:M132" si="108">(($C$25*$C$27)*$D$55*3*$D129*$D$5)</f>
        <v>5313600</v>
      </c>
      <c r="N129" s="760">
        <f t="shared" ref="N129:N132" si="109">(($C$25*$C$27)*$D$58*3*$D129*$D$5)</f>
        <v>259200</v>
      </c>
      <c r="O129" s="760">
        <f t="shared" ref="O129:O132" si="110">(($C$25*$C$27)*$D$59*3*$D129*$D$5)</f>
        <v>336960</v>
      </c>
      <c r="P129" s="760">
        <f t="shared" ref="P129:P132" si="111">(($C$25*$C$27)*$D$60*3*$D129*$D$5)</f>
        <v>5187702.857</v>
      </c>
      <c r="Q129" s="760" t="str">
        <f t="shared" si="73"/>
        <v>#REF!</v>
      </c>
      <c r="R129" s="617"/>
      <c r="S129" s="617"/>
      <c r="T129" s="617"/>
      <c r="U129" s="617"/>
      <c r="V129" s="617"/>
      <c r="W129" s="617"/>
      <c r="X129" s="617"/>
      <c r="Y129" s="617"/>
      <c r="Z129" s="617"/>
      <c r="AA129" s="617"/>
      <c r="AB129" s="617"/>
      <c r="AC129" s="617"/>
      <c r="AD129" s="617"/>
      <c r="AE129" s="617"/>
      <c r="AF129" s="617"/>
      <c r="AG129" s="617"/>
      <c r="AH129" s="617"/>
    </row>
    <row r="130" ht="14.25" customHeight="1">
      <c r="A130" s="617"/>
      <c r="B130" s="569"/>
      <c r="C130" s="761" t="s">
        <v>177</v>
      </c>
      <c r="D130" s="780">
        <f t="shared" si="99"/>
        <v>1.028571429</v>
      </c>
      <c r="E130" s="765">
        <f t="shared" si="100"/>
        <v>207360</v>
      </c>
      <c r="F130" s="765">
        <f t="shared" si="101"/>
        <v>270308.5714</v>
      </c>
      <c r="G130" s="765">
        <f t="shared" si="102"/>
        <v>4154605.714</v>
      </c>
      <c r="H130" s="765">
        <f t="shared" si="103"/>
        <v>240685.7143</v>
      </c>
      <c r="I130" s="765">
        <f t="shared" si="104"/>
        <v>307337.1429</v>
      </c>
      <c r="J130" s="765">
        <f t="shared" si="105"/>
        <v>4080548.571</v>
      </c>
      <c r="K130" s="765">
        <f t="shared" si="106"/>
        <v>185142.8571</v>
      </c>
      <c r="L130" s="765">
        <f t="shared" si="107"/>
        <v>288822.8571</v>
      </c>
      <c r="M130" s="765">
        <f t="shared" si="108"/>
        <v>5313600</v>
      </c>
      <c r="N130" s="765">
        <f t="shared" si="109"/>
        <v>259200</v>
      </c>
      <c r="O130" s="765">
        <f t="shared" si="110"/>
        <v>336960</v>
      </c>
      <c r="P130" s="765">
        <f t="shared" si="111"/>
        <v>5187702.857</v>
      </c>
      <c r="Q130" s="765" t="str">
        <f t="shared" si="73"/>
        <v>#REF!</v>
      </c>
      <c r="R130" s="617"/>
      <c r="S130" s="617"/>
      <c r="T130" s="617"/>
      <c r="U130" s="617"/>
      <c r="V130" s="617"/>
      <c r="W130" s="617"/>
      <c r="X130" s="617"/>
      <c r="Y130" s="617"/>
      <c r="Z130" s="617"/>
      <c r="AA130" s="617"/>
      <c r="AB130" s="617"/>
      <c r="AC130" s="617"/>
      <c r="AD130" s="617"/>
      <c r="AE130" s="617"/>
      <c r="AF130" s="617"/>
      <c r="AG130" s="617"/>
      <c r="AH130" s="617"/>
    </row>
    <row r="131" ht="14.25" customHeight="1">
      <c r="A131" s="617"/>
      <c r="B131" s="569"/>
      <c r="C131" s="761" t="s">
        <v>178</v>
      </c>
      <c r="D131" s="780">
        <f t="shared" si="99"/>
        <v>1.028571429</v>
      </c>
      <c r="E131" s="765">
        <f t="shared" ref="E131:E132" si="112">(($C$25*$C$27)*$D$43*D131*$D$5*3)</f>
        <v>207360</v>
      </c>
      <c r="F131" s="765">
        <f t="shared" si="101"/>
        <v>270308.5714</v>
      </c>
      <c r="G131" s="765">
        <f t="shared" si="102"/>
        <v>4154605.714</v>
      </c>
      <c r="H131" s="765">
        <f t="shared" ref="H131:H132" si="113">(($C$25*$C$27)*$D$48*$D131*$D$5*3)</f>
        <v>240685.7143</v>
      </c>
      <c r="I131" s="765">
        <f t="shared" si="104"/>
        <v>307337.1429</v>
      </c>
      <c r="J131" s="765">
        <f t="shared" si="105"/>
        <v>4080548.571</v>
      </c>
      <c r="K131" s="765">
        <f t="shared" si="106"/>
        <v>185142.8571</v>
      </c>
      <c r="L131" s="765">
        <f t="shared" si="107"/>
        <v>288822.8571</v>
      </c>
      <c r="M131" s="765">
        <f t="shared" si="108"/>
        <v>5313600</v>
      </c>
      <c r="N131" s="765">
        <f t="shared" si="109"/>
        <v>259200</v>
      </c>
      <c r="O131" s="765">
        <f t="shared" si="110"/>
        <v>336960</v>
      </c>
      <c r="P131" s="765">
        <f t="shared" si="111"/>
        <v>5187702.857</v>
      </c>
      <c r="Q131" s="765" t="str">
        <f t="shared" si="73"/>
        <v>#REF!</v>
      </c>
      <c r="R131" s="617"/>
      <c r="S131" s="617"/>
      <c r="T131" s="617"/>
      <c r="U131" s="617"/>
      <c r="V131" s="617"/>
      <c r="W131" s="617"/>
      <c r="X131" s="617"/>
      <c r="Y131" s="617"/>
      <c r="Z131" s="617"/>
      <c r="AA131" s="617"/>
      <c r="AB131" s="617"/>
      <c r="AC131" s="617"/>
      <c r="AD131" s="617"/>
      <c r="AE131" s="617"/>
      <c r="AF131" s="617"/>
      <c r="AG131" s="617"/>
      <c r="AH131" s="617"/>
    </row>
    <row r="132" ht="14.25" customHeight="1">
      <c r="A132" s="617"/>
      <c r="B132" s="570"/>
      <c r="C132" s="766" t="s">
        <v>179</v>
      </c>
      <c r="D132" s="780">
        <f t="shared" si="99"/>
        <v>1.028571429</v>
      </c>
      <c r="E132" s="769">
        <f t="shared" si="112"/>
        <v>207360</v>
      </c>
      <c r="F132" s="769">
        <f t="shared" si="101"/>
        <v>270308.5714</v>
      </c>
      <c r="G132" s="769">
        <f t="shared" si="102"/>
        <v>4154605.714</v>
      </c>
      <c r="H132" s="769">
        <f t="shared" si="113"/>
        <v>240685.7143</v>
      </c>
      <c r="I132" s="769">
        <f t="shared" si="104"/>
        <v>307337.1429</v>
      </c>
      <c r="J132" s="769">
        <f t="shared" si="105"/>
        <v>4080548.571</v>
      </c>
      <c r="K132" s="769">
        <f t="shared" si="106"/>
        <v>185142.8571</v>
      </c>
      <c r="L132" s="769">
        <f t="shared" si="107"/>
        <v>288822.8571</v>
      </c>
      <c r="M132" s="769">
        <f t="shared" si="108"/>
        <v>5313600</v>
      </c>
      <c r="N132" s="769">
        <f t="shared" si="109"/>
        <v>259200</v>
      </c>
      <c r="O132" s="769">
        <f t="shared" si="110"/>
        <v>336960</v>
      </c>
      <c r="P132" s="769">
        <f t="shared" si="111"/>
        <v>5187702.857</v>
      </c>
      <c r="Q132" s="769" t="str">
        <f t="shared" si="73"/>
        <v>#REF!</v>
      </c>
      <c r="R132" s="617"/>
      <c r="S132" s="617"/>
      <c r="T132" s="617"/>
      <c r="U132" s="617"/>
      <c r="V132" s="617"/>
      <c r="W132" s="617"/>
      <c r="X132" s="617"/>
      <c r="Y132" s="617"/>
      <c r="Z132" s="617"/>
      <c r="AA132" s="617"/>
      <c r="AB132" s="617"/>
      <c r="AC132" s="617"/>
      <c r="AD132" s="617"/>
      <c r="AE132" s="617"/>
      <c r="AF132" s="617"/>
      <c r="AG132" s="617"/>
      <c r="AH132" s="617"/>
    </row>
    <row r="133" ht="14.25" customHeight="1">
      <c r="A133" s="617"/>
      <c r="B133" s="770">
        <v>4.0</v>
      </c>
      <c r="C133" s="771" t="s">
        <v>176</v>
      </c>
      <c r="D133" s="772">
        <f t="shared" ref="D133:D136" si="114">(($C$3*$F$115)+($E$115*$C$4)+($C$5*$D$115)+($C$115*$C$6))/$D$6</f>
        <v>1.071428571</v>
      </c>
      <c r="E133" s="639">
        <f t="shared" ref="E133:E134" si="115">(($C$25*$C$27)*$D$43*D133*3*$D$6)</f>
        <v>432000</v>
      </c>
      <c r="F133" s="639">
        <f t="shared" ref="F133:F136" si="116">(($C$25*$C$27)*$D$44*3*D133*$D$6)</f>
        <v>563142.8571</v>
      </c>
      <c r="G133" s="639">
        <f t="shared" ref="G133:G136" si="117">(($C$25*$C$27)*$D$45*$D133*$D$6*3)</f>
        <v>8655428.571</v>
      </c>
      <c r="H133" s="639">
        <f t="shared" ref="H133:H136" si="118">(($C$25*$C$27)*$D$48*$D133*$D$6*3)</f>
        <v>501428.5714</v>
      </c>
      <c r="I133" s="639">
        <f t="shared" ref="I133:I136" si="119">(($C$25*$C$27)*$D$49*$D133*$D$6*3)</f>
        <v>640285.7143</v>
      </c>
      <c r="J133" s="639">
        <f t="shared" ref="J133:J136" si="120">(($C$25*$C$27)*$D$50*$D133*$D$6*3)</f>
        <v>8501142.857</v>
      </c>
      <c r="K133" s="639">
        <f t="shared" ref="K133:K136" si="121">(($C$25*$C$27)*$D$53*$D133*$D$6*3)</f>
        <v>385714.2857</v>
      </c>
      <c r="L133" s="639">
        <f t="shared" ref="L133:L136" si="122">(($C$25*$C$27)*$D$54*$D133*$D$6*3)</f>
        <v>601714.2857</v>
      </c>
      <c r="M133" s="639">
        <f t="shared" ref="M133:M136" si="123">(($C$25*$C$27)*$D$55*$D133*$D$6*3)</f>
        <v>11070000</v>
      </c>
      <c r="N133" s="639">
        <f t="shared" ref="N133:N136" si="124">(($C$25*$C$27)*$D$58*$D133*$D$6*3)</f>
        <v>540000</v>
      </c>
      <c r="O133" s="639">
        <f t="shared" ref="O133:O136" si="125">(($C$25*$C$27)*$D$59*$D133*$D$6*3)</f>
        <v>702000</v>
      </c>
      <c r="P133" s="639">
        <f t="shared" ref="P133:P136" si="126">(($C$25*$C$27)*$D$60*$D133*$D$6*3)</f>
        <v>10807714.29</v>
      </c>
      <c r="Q133" s="639" t="str">
        <f t="shared" si="73"/>
        <v>#REF!</v>
      </c>
      <c r="R133" s="617"/>
      <c r="S133" s="617"/>
      <c r="T133" s="617"/>
      <c r="U133" s="617"/>
      <c r="V133" s="617"/>
      <c r="W133" s="617"/>
      <c r="X133" s="617"/>
      <c r="Y133" s="617"/>
      <c r="Z133" s="617"/>
      <c r="AA133" s="617"/>
      <c r="AB133" s="617"/>
      <c r="AC133" s="617"/>
      <c r="AD133" s="617"/>
      <c r="AE133" s="617"/>
      <c r="AF133" s="617"/>
      <c r="AG133" s="617"/>
      <c r="AH133" s="617"/>
    </row>
    <row r="134" ht="14.25" customHeight="1">
      <c r="A134" s="617"/>
      <c r="B134" s="569"/>
      <c r="C134" s="774" t="s">
        <v>177</v>
      </c>
      <c r="D134" s="775">
        <f t="shared" si="114"/>
        <v>1.071428571</v>
      </c>
      <c r="E134" s="641">
        <f t="shared" si="115"/>
        <v>432000</v>
      </c>
      <c r="F134" s="641">
        <f t="shared" si="116"/>
        <v>563142.8571</v>
      </c>
      <c r="G134" s="641">
        <f t="shared" si="117"/>
        <v>8655428.571</v>
      </c>
      <c r="H134" s="641">
        <f t="shared" si="118"/>
        <v>501428.5714</v>
      </c>
      <c r="I134" s="641">
        <f t="shared" si="119"/>
        <v>640285.7143</v>
      </c>
      <c r="J134" s="641">
        <f t="shared" si="120"/>
        <v>8501142.857</v>
      </c>
      <c r="K134" s="641">
        <f t="shared" si="121"/>
        <v>385714.2857</v>
      </c>
      <c r="L134" s="641">
        <f t="shared" si="122"/>
        <v>601714.2857</v>
      </c>
      <c r="M134" s="641">
        <f t="shared" si="123"/>
        <v>11070000</v>
      </c>
      <c r="N134" s="641">
        <f t="shared" si="124"/>
        <v>540000</v>
      </c>
      <c r="O134" s="641">
        <f t="shared" si="125"/>
        <v>702000</v>
      </c>
      <c r="P134" s="641">
        <f t="shared" si="126"/>
        <v>10807714.29</v>
      </c>
      <c r="Q134" s="641" t="str">
        <f t="shared" si="73"/>
        <v>#REF!</v>
      </c>
      <c r="R134" s="617"/>
      <c r="S134" s="617"/>
      <c r="T134" s="617"/>
      <c r="U134" s="617"/>
      <c r="V134" s="617"/>
      <c r="W134" s="617"/>
      <c r="X134" s="617"/>
      <c r="Y134" s="617"/>
      <c r="Z134" s="617"/>
      <c r="AA134" s="617"/>
      <c r="AB134" s="617"/>
      <c r="AC134" s="617"/>
      <c r="AD134" s="617"/>
      <c r="AE134" s="617"/>
      <c r="AF134" s="617"/>
      <c r="AG134" s="617"/>
      <c r="AH134" s="617"/>
    </row>
    <row r="135" ht="14.25" customHeight="1">
      <c r="A135" s="617"/>
      <c r="B135" s="569"/>
      <c r="C135" s="774" t="s">
        <v>178</v>
      </c>
      <c r="D135" s="775">
        <f t="shared" si="114"/>
        <v>1.071428571</v>
      </c>
      <c r="E135" s="641">
        <f t="shared" ref="E135:E136" si="127">(($C$25*$C$27)*$D$43*D135*$D$6*3)</f>
        <v>432000</v>
      </c>
      <c r="F135" s="641">
        <f t="shared" si="116"/>
        <v>563142.8571</v>
      </c>
      <c r="G135" s="641">
        <f t="shared" si="117"/>
        <v>8655428.571</v>
      </c>
      <c r="H135" s="641">
        <f t="shared" si="118"/>
        <v>501428.5714</v>
      </c>
      <c r="I135" s="641">
        <f t="shared" si="119"/>
        <v>640285.7143</v>
      </c>
      <c r="J135" s="641">
        <f t="shared" si="120"/>
        <v>8501142.857</v>
      </c>
      <c r="K135" s="641">
        <f t="shared" si="121"/>
        <v>385714.2857</v>
      </c>
      <c r="L135" s="641">
        <f t="shared" si="122"/>
        <v>601714.2857</v>
      </c>
      <c r="M135" s="641">
        <f t="shared" si="123"/>
        <v>11070000</v>
      </c>
      <c r="N135" s="641">
        <f t="shared" si="124"/>
        <v>540000</v>
      </c>
      <c r="O135" s="641">
        <f t="shared" si="125"/>
        <v>702000</v>
      </c>
      <c r="P135" s="641">
        <f t="shared" si="126"/>
        <v>10807714.29</v>
      </c>
      <c r="Q135" s="641" t="str">
        <f t="shared" si="73"/>
        <v>#REF!</v>
      </c>
      <c r="R135" s="617"/>
      <c r="S135" s="617"/>
      <c r="T135" s="617"/>
      <c r="U135" s="617"/>
      <c r="V135" s="617"/>
      <c r="W135" s="617"/>
      <c r="X135" s="617"/>
      <c r="Y135" s="617"/>
      <c r="Z135" s="617"/>
      <c r="AA135" s="617"/>
      <c r="AB135" s="617"/>
      <c r="AC135" s="617"/>
      <c r="AD135" s="617"/>
      <c r="AE135" s="617"/>
      <c r="AF135" s="617"/>
      <c r="AG135" s="617"/>
      <c r="AH135" s="617"/>
    </row>
    <row r="136" ht="14.25" customHeight="1">
      <c r="A136" s="617"/>
      <c r="B136" s="570"/>
      <c r="C136" s="777" t="s">
        <v>179</v>
      </c>
      <c r="D136" s="778">
        <f t="shared" si="114"/>
        <v>1.071428571</v>
      </c>
      <c r="E136" s="643">
        <f t="shared" si="127"/>
        <v>432000</v>
      </c>
      <c r="F136" s="643">
        <f t="shared" si="116"/>
        <v>563142.8571</v>
      </c>
      <c r="G136" s="643">
        <f t="shared" si="117"/>
        <v>8655428.571</v>
      </c>
      <c r="H136" s="643">
        <f t="shared" si="118"/>
        <v>501428.5714</v>
      </c>
      <c r="I136" s="643">
        <f t="shared" si="119"/>
        <v>640285.7143</v>
      </c>
      <c r="J136" s="643">
        <f t="shared" si="120"/>
        <v>8501142.857</v>
      </c>
      <c r="K136" s="643">
        <f t="shared" si="121"/>
        <v>385714.2857</v>
      </c>
      <c r="L136" s="643">
        <f t="shared" si="122"/>
        <v>601714.2857</v>
      </c>
      <c r="M136" s="643">
        <f t="shared" si="123"/>
        <v>11070000</v>
      </c>
      <c r="N136" s="643">
        <f t="shared" si="124"/>
        <v>540000</v>
      </c>
      <c r="O136" s="643">
        <f t="shared" si="125"/>
        <v>702000</v>
      </c>
      <c r="P136" s="643">
        <f t="shared" si="126"/>
        <v>10807714.29</v>
      </c>
      <c r="Q136" s="643" t="str">
        <f t="shared" si="73"/>
        <v>#REF!</v>
      </c>
      <c r="R136" s="617"/>
      <c r="S136" s="617"/>
      <c r="T136" s="617"/>
      <c r="U136" s="617"/>
      <c r="V136" s="617"/>
      <c r="W136" s="617"/>
      <c r="X136" s="617"/>
      <c r="Y136" s="617"/>
      <c r="Z136" s="617"/>
      <c r="AA136" s="617"/>
      <c r="AB136" s="617"/>
      <c r="AC136" s="617"/>
      <c r="AD136" s="617"/>
      <c r="AE136" s="617"/>
      <c r="AF136" s="617"/>
      <c r="AG136" s="617"/>
      <c r="AH136" s="617"/>
    </row>
    <row r="137" ht="14.25" customHeight="1">
      <c r="A137" s="617"/>
      <c r="B137" s="755">
        <v>5.0</v>
      </c>
      <c r="C137" s="756" t="s">
        <v>176</v>
      </c>
      <c r="D137" s="780">
        <f t="shared" ref="D137:D140" si="128">(($C$3*$G$115)+($F$115*$C$4)+($C$5*$E$115)+($D$115*$C$6)+($C$7*$C$115))/$D$7</f>
        <v>1.114285714</v>
      </c>
      <c r="E137" s="781">
        <f t="shared" ref="E137:E140" si="129">(($C$25*$C$27)*$D$43*D137*3*$D$7)</f>
        <v>673920</v>
      </c>
      <c r="F137" s="781">
        <f t="shared" ref="F137:F140" si="130">(($C$25*$C$27)*$D$44*3*D137*$D$7)</f>
        <v>878502.8571</v>
      </c>
      <c r="G137" s="781">
        <f t="shared" ref="G137:G140" si="131">(($C$25*$C$27)*$D$45*3*$D137*$D$7)</f>
        <v>13502468.57</v>
      </c>
      <c r="H137" s="781">
        <f t="shared" ref="H137:H138" si="132">(($C$25*$C$27)*$D$48*3*$D137*$D$7)</f>
        <v>782228.5714</v>
      </c>
      <c r="I137" s="781">
        <f t="shared" ref="I137:I140" si="133">(($C$25*$C$27)*$D$49*3*$D137*$D$7)</f>
        <v>998845.7143</v>
      </c>
      <c r="J137" s="781">
        <f t="shared" ref="J137:J140" si="134">(($C$25*$C$27)*$D$50*3*$D137*$D$7)</f>
        <v>13261782.86</v>
      </c>
      <c r="K137" s="781">
        <f t="shared" ref="K137:K140" si="135">(($C$25*$C$27)*$D$53*3*$D137*$D$7)</f>
        <v>601714.2857</v>
      </c>
      <c r="L137" s="781">
        <f t="shared" ref="L137:L140" si="136">(($C$25*$C$27)*$D$54*3*$D137*$D$7)</f>
        <v>938674.2857</v>
      </c>
      <c r="M137" s="781">
        <f t="shared" ref="M137:M140" si="137">(($C$25*$C$27)*$D$55*3*$D137*$D$7)</f>
        <v>17269200</v>
      </c>
      <c r="N137" s="781">
        <f t="shared" ref="N137:N140" si="138">(($C$25*$C$27)*$D$58*3*$D137*$D$7)</f>
        <v>842400</v>
      </c>
      <c r="O137" s="781">
        <f t="shared" ref="O137:O140" si="139">(($C$25*$C$27)*$D$59*3*$D137*$D$7)</f>
        <v>1095120</v>
      </c>
      <c r="P137" s="781">
        <f t="shared" ref="P137:P140" si="140">(($C$25*$C$27)*$D$60*3*$D137*$D$7)</f>
        <v>16860034.29</v>
      </c>
      <c r="Q137" s="781" t="str">
        <f t="shared" si="73"/>
        <v>#REF!</v>
      </c>
      <c r="R137" s="617"/>
      <c r="S137" s="617"/>
      <c r="T137" s="617"/>
      <c r="U137" s="617"/>
      <c r="V137" s="617"/>
      <c r="W137" s="617"/>
      <c r="X137" s="617"/>
      <c r="Y137" s="617"/>
      <c r="Z137" s="617"/>
      <c r="AA137" s="617"/>
      <c r="AB137" s="617"/>
      <c r="AC137" s="617"/>
      <c r="AD137" s="617"/>
      <c r="AE137" s="617"/>
      <c r="AF137" s="617"/>
      <c r="AG137" s="617"/>
      <c r="AH137" s="617"/>
    </row>
    <row r="138" ht="14.25" customHeight="1">
      <c r="A138" s="617"/>
      <c r="B138" s="569"/>
      <c r="C138" s="761" t="s">
        <v>177</v>
      </c>
      <c r="D138" s="780">
        <f t="shared" si="128"/>
        <v>1.114285714</v>
      </c>
      <c r="E138" s="782">
        <f t="shared" si="129"/>
        <v>673920</v>
      </c>
      <c r="F138" s="782">
        <f t="shared" si="130"/>
        <v>878502.8571</v>
      </c>
      <c r="G138" s="782">
        <f t="shared" si="131"/>
        <v>13502468.57</v>
      </c>
      <c r="H138" s="782">
        <f t="shared" si="132"/>
        <v>782228.5714</v>
      </c>
      <c r="I138" s="782">
        <f t="shared" si="133"/>
        <v>998845.7143</v>
      </c>
      <c r="J138" s="782">
        <f t="shared" si="134"/>
        <v>13261782.86</v>
      </c>
      <c r="K138" s="782">
        <f t="shared" si="135"/>
        <v>601714.2857</v>
      </c>
      <c r="L138" s="782">
        <f t="shared" si="136"/>
        <v>938674.2857</v>
      </c>
      <c r="M138" s="782">
        <f t="shared" si="137"/>
        <v>17269200</v>
      </c>
      <c r="N138" s="782">
        <f t="shared" si="138"/>
        <v>842400</v>
      </c>
      <c r="O138" s="782">
        <f t="shared" si="139"/>
        <v>1095120</v>
      </c>
      <c r="P138" s="782">
        <f t="shared" si="140"/>
        <v>16860034.29</v>
      </c>
      <c r="Q138" s="782" t="str">
        <f t="shared" si="73"/>
        <v>#REF!</v>
      </c>
      <c r="R138" s="617"/>
      <c r="S138" s="617"/>
      <c r="T138" s="617"/>
      <c r="U138" s="617"/>
      <c r="V138" s="617"/>
      <c r="W138" s="617"/>
      <c r="X138" s="617"/>
      <c r="Y138" s="617"/>
      <c r="Z138" s="617"/>
      <c r="AA138" s="617"/>
      <c r="AB138" s="617"/>
      <c r="AC138" s="617"/>
      <c r="AD138" s="617"/>
      <c r="AE138" s="617"/>
      <c r="AF138" s="617"/>
      <c r="AG138" s="617"/>
      <c r="AH138" s="617"/>
    </row>
    <row r="139" ht="14.25" customHeight="1">
      <c r="A139" s="617"/>
      <c r="B139" s="569"/>
      <c r="C139" s="761" t="s">
        <v>178</v>
      </c>
      <c r="D139" s="780">
        <f t="shared" si="128"/>
        <v>1.114285714</v>
      </c>
      <c r="E139" s="782">
        <f t="shared" si="129"/>
        <v>673920</v>
      </c>
      <c r="F139" s="782">
        <f t="shared" si="130"/>
        <v>878502.8571</v>
      </c>
      <c r="G139" s="782">
        <f t="shared" si="131"/>
        <v>13502468.57</v>
      </c>
      <c r="H139" s="782">
        <f t="shared" ref="H139:H140" si="141">(($C$25*$C$27)*$D$48*$D139*$D$7*3)</f>
        <v>782228.5714</v>
      </c>
      <c r="I139" s="782">
        <f t="shared" si="133"/>
        <v>998845.7143</v>
      </c>
      <c r="J139" s="782">
        <f t="shared" si="134"/>
        <v>13261782.86</v>
      </c>
      <c r="K139" s="782">
        <f t="shared" si="135"/>
        <v>601714.2857</v>
      </c>
      <c r="L139" s="782">
        <f t="shared" si="136"/>
        <v>938674.2857</v>
      </c>
      <c r="M139" s="782">
        <f t="shared" si="137"/>
        <v>17269200</v>
      </c>
      <c r="N139" s="782">
        <f t="shared" si="138"/>
        <v>842400</v>
      </c>
      <c r="O139" s="782">
        <f t="shared" si="139"/>
        <v>1095120</v>
      </c>
      <c r="P139" s="782">
        <f t="shared" si="140"/>
        <v>16860034.29</v>
      </c>
      <c r="Q139" s="782" t="str">
        <f t="shared" si="73"/>
        <v>#REF!</v>
      </c>
      <c r="R139" s="617"/>
      <c r="S139" s="617"/>
      <c r="T139" s="617"/>
      <c r="U139" s="617"/>
      <c r="V139" s="617"/>
      <c r="W139" s="617"/>
      <c r="X139" s="617"/>
      <c r="Y139" s="617"/>
      <c r="Z139" s="617"/>
      <c r="AA139" s="617"/>
      <c r="AB139" s="617"/>
      <c r="AC139" s="617"/>
      <c r="AD139" s="617"/>
      <c r="AE139" s="617"/>
      <c r="AF139" s="617"/>
      <c r="AG139" s="617"/>
      <c r="AH139" s="617"/>
    </row>
    <row r="140" ht="14.25" customHeight="1">
      <c r="A140" s="617"/>
      <c r="B140" s="570"/>
      <c r="C140" s="766" t="s">
        <v>179</v>
      </c>
      <c r="D140" s="783">
        <f t="shared" si="128"/>
        <v>1.114285714</v>
      </c>
      <c r="E140" s="784">
        <f t="shared" si="129"/>
        <v>673920</v>
      </c>
      <c r="F140" s="784">
        <f t="shared" si="130"/>
        <v>878502.8571</v>
      </c>
      <c r="G140" s="784">
        <f t="shared" si="131"/>
        <v>13502468.57</v>
      </c>
      <c r="H140" s="784">
        <f t="shared" si="141"/>
        <v>782228.5714</v>
      </c>
      <c r="I140" s="784">
        <f t="shared" si="133"/>
        <v>998845.7143</v>
      </c>
      <c r="J140" s="784">
        <f t="shared" si="134"/>
        <v>13261782.86</v>
      </c>
      <c r="K140" s="784">
        <f t="shared" si="135"/>
        <v>601714.2857</v>
      </c>
      <c r="L140" s="784">
        <f t="shared" si="136"/>
        <v>938674.2857</v>
      </c>
      <c r="M140" s="784">
        <f t="shared" si="137"/>
        <v>17269200</v>
      </c>
      <c r="N140" s="784">
        <f t="shared" si="138"/>
        <v>842400</v>
      </c>
      <c r="O140" s="784">
        <f t="shared" si="139"/>
        <v>1095120</v>
      </c>
      <c r="P140" s="784">
        <f t="shared" si="140"/>
        <v>16860034.29</v>
      </c>
      <c r="Q140" s="784" t="str">
        <f t="shared" si="73"/>
        <v>#REF!</v>
      </c>
      <c r="R140" s="617"/>
      <c r="S140" s="617"/>
      <c r="T140" s="617"/>
      <c r="U140" s="617"/>
      <c r="V140" s="617"/>
      <c r="W140" s="617"/>
      <c r="X140" s="617"/>
      <c r="Y140" s="617"/>
      <c r="Z140" s="617"/>
      <c r="AA140" s="617"/>
      <c r="AB140" s="617"/>
      <c r="AC140" s="617"/>
      <c r="AD140" s="617"/>
      <c r="AE140" s="617"/>
      <c r="AF140" s="617"/>
      <c r="AG140" s="617"/>
      <c r="AH140" s="617"/>
    </row>
    <row r="141" ht="14.25" customHeight="1">
      <c r="A141" s="617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17"/>
      <c r="P141" s="617"/>
      <c r="Q141" s="617"/>
      <c r="R141" s="617"/>
      <c r="S141" s="617"/>
      <c r="T141" s="617"/>
      <c r="U141" s="617"/>
      <c r="V141" s="617"/>
      <c r="W141" s="617"/>
      <c r="X141" s="617"/>
      <c r="Y141" s="617"/>
      <c r="Z141" s="617"/>
      <c r="AA141" s="617"/>
      <c r="AB141" s="617"/>
      <c r="AC141" s="617"/>
      <c r="AD141" s="617"/>
      <c r="AE141" s="617"/>
      <c r="AF141" s="617"/>
      <c r="AG141" s="617"/>
      <c r="AH141" s="617"/>
    </row>
    <row r="142" ht="14.25" customHeight="1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17"/>
      <c r="P142" s="617"/>
      <c r="Q142" s="617"/>
      <c r="R142" s="617"/>
      <c r="S142" s="617"/>
      <c r="T142" s="617"/>
      <c r="U142" s="617"/>
      <c r="V142" s="617"/>
      <c r="W142" s="617"/>
      <c r="X142" s="617"/>
      <c r="Y142" s="617"/>
      <c r="Z142" s="617"/>
      <c r="AA142" s="617"/>
      <c r="AB142" s="617"/>
      <c r="AC142" s="617"/>
      <c r="AD142" s="617"/>
      <c r="AE142" s="617"/>
      <c r="AF142" s="617"/>
      <c r="AG142" s="617"/>
      <c r="AH142" s="617"/>
    </row>
    <row r="143" ht="14.25" customHeight="1">
      <c r="A143" s="617"/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617"/>
      <c r="AB143" s="617"/>
      <c r="AC143" s="617"/>
      <c r="AD143" s="617"/>
      <c r="AE143" s="617"/>
      <c r="AF143" s="617"/>
      <c r="AG143" s="617"/>
      <c r="AH143" s="617"/>
    </row>
    <row r="144" ht="14.25" customHeight="1">
      <c r="A144" s="617"/>
      <c r="B144" s="617"/>
      <c r="C144" s="617"/>
      <c r="D144" s="617"/>
      <c r="E144" s="617"/>
      <c r="F144" s="617"/>
      <c r="G144" s="617"/>
      <c r="H144" s="617"/>
      <c r="I144" s="617"/>
      <c r="J144" s="617"/>
      <c r="K144" s="617"/>
      <c r="L144" s="617"/>
      <c r="M144" s="617"/>
      <c r="N144" s="617"/>
      <c r="O144" s="617"/>
      <c r="P144" s="617"/>
      <c r="Q144" s="617"/>
      <c r="R144" s="617"/>
      <c r="S144" s="617"/>
      <c r="T144" s="617"/>
      <c r="U144" s="617"/>
      <c r="V144" s="617"/>
      <c r="W144" s="617"/>
      <c r="X144" s="617"/>
      <c r="Y144" s="617"/>
      <c r="Z144" s="617"/>
      <c r="AA144" s="617"/>
      <c r="AB144" s="617"/>
      <c r="AC144" s="617"/>
      <c r="AD144" s="617"/>
      <c r="AE144" s="617"/>
      <c r="AF144" s="617"/>
      <c r="AG144" s="617"/>
      <c r="AH144" s="617"/>
    </row>
    <row r="145" ht="14.25" customHeight="1">
      <c r="A145" s="617"/>
      <c r="B145" s="617"/>
      <c r="C145" s="617"/>
      <c r="D145" s="617"/>
      <c r="E145" s="617"/>
      <c r="F145" s="617"/>
      <c r="G145" s="617"/>
      <c r="H145" s="617"/>
      <c r="I145" s="617"/>
      <c r="J145" s="617"/>
      <c r="K145" s="617"/>
      <c r="L145" s="617"/>
      <c r="M145" s="617"/>
      <c r="N145" s="617"/>
      <c r="O145" s="617"/>
      <c r="P145" s="617"/>
      <c r="Q145" s="617"/>
      <c r="R145" s="617"/>
      <c r="S145" s="617"/>
      <c r="T145" s="617"/>
      <c r="U145" s="617"/>
      <c r="V145" s="617"/>
      <c r="W145" s="617"/>
      <c r="X145" s="617"/>
      <c r="Y145" s="617"/>
      <c r="Z145" s="617"/>
      <c r="AA145" s="617"/>
      <c r="AB145" s="617"/>
      <c r="AC145" s="617"/>
      <c r="AD145" s="617"/>
      <c r="AE145" s="617"/>
      <c r="AF145" s="617"/>
      <c r="AG145" s="617"/>
      <c r="AH145" s="617"/>
    </row>
    <row r="146" ht="14.25" customHeight="1">
      <c r="A146" s="617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17"/>
      <c r="P146" s="617"/>
      <c r="Q146" s="617"/>
      <c r="R146" s="617"/>
      <c r="S146" s="617"/>
      <c r="T146" s="617"/>
      <c r="U146" s="617"/>
      <c r="V146" s="617"/>
      <c r="W146" s="617"/>
      <c r="X146" s="617"/>
      <c r="Y146" s="617"/>
      <c r="Z146" s="617"/>
      <c r="AA146" s="617"/>
      <c r="AB146" s="617"/>
      <c r="AC146" s="617"/>
      <c r="AD146" s="617"/>
      <c r="AE146" s="617"/>
      <c r="AF146" s="617"/>
      <c r="AG146" s="617"/>
      <c r="AH146" s="617"/>
    </row>
    <row r="147" ht="14.25" customHeight="1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17"/>
      <c r="AB147" s="617"/>
      <c r="AC147" s="617"/>
      <c r="AD147" s="617"/>
      <c r="AE147" s="617"/>
      <c r="AF147" s="617"/>
      <c r="AG147" s="617"/>
      <c r="AH147" s="617"/>
    </row>
    <row r="148" ht="14.25" customHeight="1">
      <c r="A148" s="617"/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17"/>
      <c r="AB148" s="617"/>
      <c r="AC148" s="617"/>
      <c r="AD148" s="617"/>
      <c r="AE148" s="617"/>
      <c r="AF148" s="617"/>
      <c r="AG148" s="617"/>
      <c r="AH148" s="617"/>
    </row>
    <row r="149" ht="14.25" customHeight="1">
      <c r="A149" s="617"/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617"/>
      <c r="AB149" s="617"/>
      <c r="AC149" s="617"/>
      <c r="AD149" s="617"/>
      <c r="AE149" s="617"/>
      <c r="AF149" s="617"/>
      <c r="AG149" s="617"/>
      <c r="AH149" s="617"/>
    </row>
    <row r="150" ht="14.25" customHeight="1">
      <c r="A150" s="617"/>
      <c r="B150" s="617"/>
      <c r="C150" s="617"/>
      <c r="D150" s="617"/>
      <c r="E150" s="617"/>
      <c r="F150" s="617"/>
      <c r="G150" s="617"/>
      <c r="H150" s="617"/>
      <c r="I150" s="617"/>
      <c r="J150" s="617"/>
      <c r="K150" s="617"/>
      <c r="L150" s="617"/>
      <c r="M150" s="617"/>
      <c r="N150" s="617"/>
      <c r="O150" s="617"/>
      <c r="P150" s="617"/>
      <c r="Q150" s="617"/>
      <c r="R150" s="617"/>
      <c r="S150" s="617"/>
      <c r="T150" s="617"/>
      <c r="U150" s="617"/>
      <c r="V150" s="617"/>
      <c r="W150" s="617"/>
      <c r="X150" s="617"/>
      <c r="Y150" s="617"/>
      <c r="Z150" s="617"/>
      <c r="AA150" s="617"/>
      <c r="AB150" s="617"/>
      <c r="AC150" s="617"/>
      <c r="AD150" s="617"/>
      <c r="AE150" s="617"/>
      <c r="AF150" s="617"/>
      <c r="AG150" s="617"/>
      <c r="AH150" s="617"/>
    </row>
    <row r="151" ht="14.25" customHeight="1">
      <c r="A151" s="617"/>
      <c r="B151" s="617"/>
      <c r="C151" s="617"/>
      <c r="D151" s="617"/>
      <c r="E151" s="617"/>
      <c r="F151" s="617"/>
      <c r="G151" s="617"/>
      <c r="H151" s="617"/>
      <c r="I151" s="617"/>
      <c r="J151" s="617"/>
      <c r="K151" s="617"/>
      <c r="L151" s="617"/>
      <c r="M151" s="617"/>
      <c r="N151" s="617"/>
      <c r="O151" s="617"/>
      <c r="P151" s="617"/>
      <c r="Q151" s="617"/>
      <c r="R151" s="617"/>
      <c r="S151" s="617"/>
      <c r="T151" s="617"/>
      <c r="U151" s="617"/>
      <c r="V151" s="617"/>
      <c r="W151" s="617"/>
      <c r="X151" s="617"/>
      <c r="Y151" s="617"/>
      <c r="Z151" s="617"/>
      <c r="AA151" s="617"/>
      <c r="AB151" s="617"/>
      <c r="AC151" s="617"/>
      <c r="AD151" s="617"/>
      <c r="AE151" s="617"/>
      <c r="AF151" s="617"/>
      <c r="AG151" s="617"/>
      <c r="AH151" s="617"/>
    </row>
    <row r="152" ht="14.25" customHeight="1">
      <c r="A152" s="617"/>
      <c r="B152" s="617"/>
      <c r="C152" s="617"/>
      <c r="D152" s="617"/>
      <c r="E152" s="617"/>
      <c r="F152" s="617"/>
      <c r="G152" s="617"/>
      <c r="H152" s="617"/>
      <c r="I152" s="617"/>
      <c r="J152" s="617"/>
      <c r="K152" s="617"/>
      <c r="L152" s="617"/>
      <c r="M152" s="617"/>
      <c r="N152" s="617"/>
      <c r="O152" s="617"/>
      <c r="P152" s="617"/>
      <c r="Q152" s="617"/>
      <c r="R152" s="617"/>
      <c r="S152" s="617"/>
      <c r="T152" s="617"/>
      <c r="U152" s="617"/>
      <c r="V152" s="617"/>
      <c r="W152" s="617"/>
      <c r="X152" s="617"/>
      <c r="Y152" s="617"/>
      <c r="Z152" s="617"/>
      <c r="AA152" s="617"/>
      <c r="AB152" s="617"/>
      <c r="AC152" s="617"/>
      <c r="AD152" s="617"/>
      <c r="AE152" s="617"/>
      <c r="AF152" s="617"/>
      <c r="AG152" s="617"/>
      <c r="AH152" s="617"/>
    </row>
    <row r="153" ht="14.25" customHeight="1">
      <c r="A153" s="617"/>
      <c r="B153" s="617"/>
      <c r="C153" s="617"/>
      <c r="D153" s="617"/>
      <c r="E153" s="617"/>
      <c r="F153" s="617"/>
      <c r="G153" s="617"/>
      <c r="H153" s="617"/>
      <c r="I153" s="617"/>
      <c r="J153" s="617"/>
      <c r="K153" s="617"/>
      <c r="L153" s="617"/>
      <c r="M153" s="617"/>
      <c r="N153" s="617"/>
      <c r="O153" s="617"/>
      <c r="P153" s="617"/>
      <c r="Q153" s="617"/>
      <c r="R153" s="617"/>
      <c r="S153" s="617"/>
      <c r="T153" s="617"/>
      <c r="U153" s="617"/>
      <c r="V153" s="617"/>
      <c r="W153" s="617"/>
      <c r="X153" s="617"/>
      <c r="Y153" s="617"/>
      <c r="Z153" s="617"/>
      <c r="AA153" s="617"/>
      <c r="AB153" s="617"/>
      <c r="AC153" s="617"/>
      <c r="AD153" s="617"/>
      <c r="AE153" s="617"/>
      <c r="AF153" s="617"/>
      <c r="AG153" s="617"/>
      <c r="AH153" s="617"/>
    </row>
    <row r="154" ht="14.25" customHeight="1">
      <c r="A154" s="617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17"/>
      <c r="P154" s="617"/>
      <c r="Q154" s="617"/>
      <c r="R154" s="617"/>
      <c r="S154" s="617"/>
      <c r="T154" s="617"/>
      <c r="U154" s="617"/>
      <c r="V154" s="617"/>
      <c r="W154" s="617"/>
      <c r="X154" s="617"/>
      <c r="Y154" s="617"/>
      <c r="Z154" s="617"/>
      <c r="AA154" s="617"/>
      <c r="AB154" s="617"/>
      <c r="AC154" s="617"/>
      <c r="AD154" s="617"/>
      <c r="AE154" s="617"/>
      <c r="AF154" s="617"/>
      <c r="AG154" s="617"/>
      <c r="AH154" s="617"/>
    </row>
    <row r="155" ht="14.25" customHeight="1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17"/>
      <c r="AB155" s="617"/>
      <c r="AC155" s="617"/>
      <c r="AD155" s="617"/>
      <c r="AE155" s="617"/>
      <c r="AF155" s="617"/>
      <c r="AG155" s="617"/>
      <c r="AH155" s="617"/>
    </row>
    <row r="156" ht="14.25" customHeight="1">
      <c r="A156" s="617"/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17"/>
      <c r="AB156" s="617"/>
      <c r="AC156" s="617"/>
      <c r="AD156" s="617"/>
      <c r="AE156" s="617"/>
      <c r="AF156" s="617"/>
      <c r="AG156" s="617"/>
      <c r="AH156" s="617"/>
    </row>
    <row r="157" ht="14.25" customHeight="1">
      <c r="A157" s="617"/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617"/>
      <c r="AB157" s="617"/>
      <c r="AC157" s="617"/>
      <c r="AD157" s="617"/>
      <c r="AE157" s="617"/>
      <c r="AF157" s="617"/>
      <c r="AG157" s="617"/>
      <c r="AH157" s="617"/>
    </row>
    <row r="158" ht="14.25" customHeight="1">
      <c r="A158" s="617"/>
      <c r="B158" s="617"/>
      <c r="C158" s="617"/>
      <c r="D158" s="617"/>
      <c r="E158" s="617"/>
      <c r="F158" s="617"/>
      <c r="G158" s="617"/>
      <c r="H158" s="617"/>
      <c r="I158" s="617"/>
      <c r="J158" s="617"/>
      <c r="K158" s="617"/>
      <c r="L158" s="617"/>
      <c r="M158" s="617"/>
      <c r="N158" s="617"/>
      <c r="O158" s="617"/>
      <c r="P158" s="617"/>
      <c r="Q158" s="617"/>
      <c r="R158" s="617"/>
      <c r="S158" s="617"/>
      <c r="T158" s="617"/>
      <c r="U158" s="617"/>
      <c r="V158" s="617"/>
      <c r="W158" s="617"/>
      <c r="X158" s="617"/>
      <c r="Y158" s="617"/>
      <c r="Z158" s="617"/>
      <c r="AA158" s="617"/>
      <c r="AB158" s="617"/>
      <c r="AC158" s="617"/>
      <c r="AD158" s="617"/>
      <c r="AE158" s="617"/>
      <c r="AF158" s="617"/>
      <c r="AG158" s="617"/>
      <c r="AH158" s="617"/>
    </row>
    <row r="159" ht="14.25" customHeight="1">
      <c r="A159" s="617"/>
      <c r="B159" s="617"/>
      <c r="C159" s="617"/>
      <c r="D159" s="617"/>
      <c r="E159" s="617"/>
      <c r="F159" s="617"/>
      <c r="G159" s="617"/>
      <c r="H159" s="617"/>
      <c r="I159" s="617"/>
      <c r="J159" s="617"/>
      <c r="K159" s="617"/>
      <c r="L159" s="617"/>
      <c r="M159" s="617"/>
      <c r="N159" s="617"/>
      <c r="O159" s="617"/>
      <c r="P159" s="617"/>
      <c r="Q159" s="617"/>
      <c r="R159" s="617"/>
      <c r="S159" s="617"/>
      <c r="T159" s="617"/>
      <c r="U159" s="617"/>
      <c r="V159" s="617"/>
      <c r="W159" s="617"/>
      <c r="X159" s="617"/>
      <c r="Y159" s="617"/>
      <c r="Z159" s="617"/>
      <c r="AA159" s="617"/>
      <c r="AB159" s="617"/>
      <c r="AC159" s="617"/>
      <c r="AD159" s="617"/>
      <c r="AE159" s="617"/>
      <c r="AF159" s="617"/>
      <c r="AG159" s="617"/>
      <c r="AH159" s="617"/>
    </row>
    <row r="160" ht="14.25" customHeight="1">
      <c r="A160" s="617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617"/>
      <c r="AB160" s="617"/>
      <c r="AC160" s="617"/>
      <c r="AD160" s="617"/>
      <c r="AE160" s="617"/>
      <c r="AF160" s="617"/>
      <c r="AG160" s="617"/>
      <c r="AH160" s="617"/>
    </row>
    <row r="161" ht="14.25" customHeight="1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17"/>
      <c r="P161" s="617"/>
      <c r="Q161" s="617"/>
      <c r="R161" s="617"/>
      <c r="S161" s="617"/>
      <c r="T161" s="617"/>
      <c r="U161" s="617"/>
      <c r="V161" s="617"/>
      <c r="W161" s="617"/>
      <c r="X161" s="617"/>
      <c r="Y161" s="617"/>
      <c r="Z161" s="617"/>
      <c r="AA161" s="617"/>
      <c r="AB161" s="617"/>
      <c r="AC161" s="617"/>
      <c r="AD161" s="617"/>
      <c r="AE161" s="617"/>
      <c r="AF161" s="617"/>
      <c r="AG161" s="617"/>
      <c r="AH161" s="617"/>
    </row>
    <row r="162" ht="14.25" customHeight="1">
      <c r="A162" s="617"/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617"/>
      <c r="AB162" s="617"/>
      <c r="AC162" s="617"/>
      <c r="AD162" s="617"/>
      <c r="AE162" s="617"/>
      <c r="AF162" s="617"/>
      <c r="AG162" s="617"/>
      <c r="AH162" s="617"/>
    </row>
    <row r="163" ht="14.25" customHeight="1">
      <c r="A163" s="617"/>
      <c r="B163" s="617"/>
      <c r="C163" s="617"/>
      <c r="D163" s="617"/>
      <c r="E163" s="617"/>
      <c r="F163" s="617"/>
      <c r="G163" s="617"/>
      <c r="H163" s="617"/>
      <c r="I163" s="617"/>
      <c r="J163" s="617"/>
      <c r="K163" s="617"/>
      <c r="L163" s="617"/>
      <c r="M163" s="617"/>
      <c r="N163" s="617"/>
      <c r="O163" s="617"/>
      <c r="P163" s="617"/>
      <c r="Q163" s="617"/>
      <c r="R163" s="617"/>
      <c r="S163" s="617"/>
      <c r="T163" s="617"/>
      <c r="U163" s="617"/>
      <c r="V163" s="617"/>
      <c r="W163" s="617"/>
      <c r="X163" s="617"/>
      <c r="Y163" s="617"/>
      <c r="Z163" s="617"/>
      <c r="AA163" s="617"/>
      <c r="AB163" s="617"/>
      <c r="AC163" s="617"/>
      <c r="AD163" s="617"/>
      <c r="AE163" s="617"/>
      <c r="AF163" s="617"/>
      <c r="AG163" s="617"/>
      <c r="AH163" s="617"/>
    </row>
    <row r="164" ht="14.25" customHeight="1">
      <c r="A164" s="617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17"/>
      <c r="P164" s="617"/>
      <c r="Q164" s="617"/>
      <c r="R164" s="617"/>
      <c r="S164" s="617"/>
      <c r="T164" s="617"/>
      <c r="U164" s="617"/>
      <c r="V164" s="617"/>
      <c r="W164" s="617"/>
      <c r="X164" s="617"/>
      <c r="Y164" s="617"/>
      <c r="Z164" s="617"/>
      <c r="AA164" s="617"/>
      <c r="AB164" s="617"/>
      <c r="AC164" s="617"/>
      <c r="AD164" s="617"/>
      <c r="AE164" s="617"/>
      <c r="AF164" s="617"/>
      <c r="AG164" s="617"/>
      <c r="AH164" s="617"/>
    </row>
    <row r="165" ht="14.25" customHeight="1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17"/>
      <c r="P165" s="617"/>
      <c r="Q165" s="617"/>
      <c r="R165" s="617"/>
      <c r="S165" s="617"/>
      <c r="T165" s="617"/>
      <c r="U165" s="617"/>
      <c r="V165" s="617"/>
      <c r="W165" s="617"/>
      <c r="X165" s="617"/>
      <c r="Y165" s="617"/>
      <c r="Z165" s="617"/>
      <c r="AA165" s="617"/>
      <c r="AB165" s="617"/>
      <c r="AC165" s="617"/>
      <c r="AD165" s="617"/>
      <c r="AE165" s="617"/>
      <c r="AF165" s="617"/>
      <c r="AG165" s="617"/>
      <c r="AH165" s="617"/>
    </row>
    <row r="166" ht="14.25" customHeight="1">
      <c r="A166" s="617"/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617"/>
      <c r="AB166" s="617"/>
      <c r="AC166" s="617"/>
      <c r="AD166" s="617"/>
      <c r="AE166" s="617"/>
      <c r="AF166" s="617"/>
      <c r="AG166" s="617"/>
      <c r="AH166" s="617"/>
    </row>
    <row r="167" ht="14.25" customHeight="1">
      <c r="A167" s="617"/>
      <c r="B167" s="617"/>
      <c r="C167" s="617"/>
      <c r="D167" s="617"/>
      <c r="E167" s="617"/>
      <c r="F167" s="617"/>
      <c r="G167" s="617"/>
      <c r="H167" s="617"/>
      <c r="I167" s="617"/>
      <c r="J167" s="617"/>
      <c r="K167" s="617"/>
      <c r="L167" s="617"/>
      <c r="M167" s="617"/>
      <c r="N167" s="617"/>
      <c r="O167" s="617"/>
      <c r="P167" s="617"/>
      <c r="Q167" s="617"/>
      <c r="R167" s="617"/>
      <c r="S167" s="617"/>
      <c r="T167" s="617"/>
      <c r="U167" s="617"/>
      <c r="V167" s="617"/>
      <c r="W167" s="617"/>
      <c r="X167" s="617"/>
      <c r="Y167" s="617"/>
      <c r="Z167" s="617"/>
      <c r="AA167" s="617"/>
      <c r="AB167" s="617"/>
      <c r="AC167" s="617"/>
      <c r="AD167" s="617"/>
      <c r="AE167" s="617"/>
      <c r="AF167" s="617"/>
      <c r="AG167" s="617"/>
      <c r="AH167" s="617"/>
    </row>
    <row r="168" ht="14.25" customHeight="1">
      <c r="A168" s="617"/>
      <c r="B168" s="617"/>
      <c r="C168" s="617"/>
      <c r="D168" s="617"/>
      <c r="E168" s="617"/>
      <c r="F168" s="617"/>
      <c r="G168" s="617"/>
      <c r="H168" s="617"/>
      <c r="I168" s="617"/>
      <c r="J168" s="617"/>
      <c r="K168" s="617"/>
      <c r="L168" s="617"/>
      <c r="M168" s="617"/>
      <c r="N168" s="617"/>
      <c r="O168" s="617"/>
      <c r="P168" s="617"/>
      <c r="Q168" s="617"/>
      <c r="R168" s="617"/>
      <c r="S168" s="617"/>
      <c r="T168" s="617"/>
      <c r="U168" s="617"/>
      <c r="V168" s="617"/>
      <c r="W168" s="617"/>
      <c r="X168" s="617"/>
      <c r="Y168" s="617"/>
      <c r="Z168" s="617"/>
      <c r="AA168" s="617"/>
      <c r="AB168" s="617"/>
      <c r="AC168" s="617"/>
      <c r="AD168" s="617"/>
      <c r="AE168" s="617"/>
      <c r="AF168" s="617"/>
      <c r="AG168" s="617"/>
      <c r="AH168" s="617"/>
    </row>
    <row r="169" ht="14.25" customHeight="1">
      <c r="A169" s="617"/>
      <c r="B169" s="617"/>
      <c r="C169" s="617"/>
      <c r="D169" s="617"/>
      <c r="E169" s="617"/>
      <c r="F169" s="617"/>
      <c r="G169" s="617"/>
      <c r="H169" s="617"/>
      <c r="I169" s="617"/>
      <c r="J169" s="617"/>
      <c r="K169" s="617"/>
      <c r="L169" s="617"/>
      <c r="M169" s="617"/>
      <c r="N169" s="617"/>
      <c r="O169" s="617"/>
      <c r="P169" s="617"/>
      <c r="Q169" s="617"/>
      <c r="R169" s="617"/>
      <c r="S169" s="617"/>
      <c r="T169" s="617"/>
      <c r="U169" s="617"/>
      <c r="V169" s="617"/>
      <c r="W169" s="617"/>
      <c r="X169" s="617"/>
      <c r="Y169" s="617"/>
      <c r="Z169" s="617"/>
      <c r="AA169" s="617"/>
      <c r="AB169" s="617"/>
      <c r="AC169" s="617"/>
      <c r="AD169" s="617"/>
      <c r="AE169" s="617"/>
      <c r="AF169" s="617"/>
      <c r="AG169" s="617"/>
      <c r="AH169" s="617"/>
    </row>
    <row r="170" ht="14.25" customHeight="1">
      <c r="A170" s="617"/>
      <c r="B170" s="617"/>
      <c r="C170" s="617"/>
      <c r="D170" s="617"/>
      <c r="E170" s="617"/>
      <c r="F170" s="617"/>
      <c r="G170" s="617"/>
      <c r="H170" s="617"/>
      <c r="I170" s="617"/>
      <c r="J170" s="617"/>
      <c r="K170" s="617"/>
      <c r="L170" s="617"/>
      <c r="M170" s="617"/>
      <c r="N170" s="617"/>
      <c r="O170" s="617"/>
      <c r="P170" s="617"/>
      <c r="Q170" s="617"/>
      <c r="R170" s="617"/>
      <c r="S170" s="617"/>
      <c r="T170" s="617"/>
      <c r="U170" s="617"/>
      <c r="V170" s="617"/>
      <c r="W170" s="617"/>
      <c r="X170" s="617"/>
      <c r="Y170" s="617"/>
      <c r="Z170" s="617"/>
      <c r="AA170" s="617"/>
      <c r="AB170" s="617"/>
      <c r="AC170" s="617"/>
      <c r="AD170" s="617"/>
      <c r="AE170" s="617"/>
      <c r="AF170" s="617"/>
      <c r="AG170" s="617"/>
      <c r="AH170" s="617"/>
    </row>
    <row r="171" ht="14.25" customHeight="1">
      <c r="A171" s="617"/>
      <c r="B171" s="617"/>
      <c r="C171" s="617"/>
      <c r="D171" s="617"/>
      <c r="E171" s="617"/>
      <c r="F171" s="617"/>
      <c r="G171" s="617"/>
      <c r="H171" s="617"/>
      <c r="I171" s="617"/>
      <c r="J171" s="617"/>
      <c r="K171" s="617"/>
      <c r="L171" s="617"/>
      <c r="M171" s="617"/>
      <c r="N171" s="617"/>
      <c r="O171" s="617"/>
      <c r="P171" s="617"/>
      <c r="Q171" s="617"/>
      <c r="R171" s="617"/>
      <c r="S171" s="617"/>
      <c r="T171" s="617"/>
      <c r="U171" s="617"/>
      <c r="V171" s="617"/>
      <c r="W171" s="617"/>
      <c r="X171" s="617"/>
      <c r="Y171" s="617"/>
      <c r="Z171" s="617"/>
      <c r="AA171" s="617"/>
      <c r="AB171" s="617"/>
      <c r="AC171" s="617"/>
      <c r="AD171" s="617"/>
      <c r="AE171" s="617"/>
      <c r="AF171" s="617"/>
      <c r="AG171" s="617"/>
      <c r="AH171" s="617"/>
    </row>
    <row r="172" ht="14.25" customHeight="1">
      <c r="A172" s="617"/>
      <c r="B172" s="617"/>
      <c r="C172" s="617"/>
      <c r="D172" s="617"/>
      <c r="E172" s="617"/>
      <c r="F172" s="617"/>
      <c r="G172" s="617"/>
      <c r="H172" s="617"/>
      <c r="I172" s="617"/>
      <c r="J172" s="617"/>
      <c r="K172" s="617"/>
      <c r="L172" s="617"/>
      <c r="M172" s="617"/>
      <c r="N172" s="617"/>
      <c r="O172" s="617"/>
      <c r="P172" s="617"/>
      <c r="Q172" s="617"/>
      <c r="R172" s="617"/>
      <c r="S172" s="617"/>
      <c r="T172" s="617"/>
      <c r="U172" s="617"/>
      <c r="V172" s="617"/>
      <c r="W172" s="617"/>
      <c r="X172" s="617"/>
      <c r="Y172" s="617"/>
      <c r="Z172" s="617"/>
      <c r="AA172" s="617"/>
      <c r="AB172" s="617"/>
      <c r="AC172" s="617"/>
      <c r="AD172" s="617"/>
      <c r="AE172" s="617"/>
      <c r="AF172" s="617"/>
      <c r="AG172" s="617"/>
      <c r="AH172" s="617"/>
    </row>
    <row r="173" ht="14.25" customHeight="1">
      <c r="A173" s="617"/>
      <c r="B173" s="617"/>
      <c r="C173" s="617"/>
      <c r="D173" s="617"/>
      <c r="E173" s="617"/>
      <c r="F173" s="617"/>
      <c r="G173" s="617"/>
      <c r="H173" s="617"/>
      <c r="I173" s="617"/>
      <c r="J173" s="617"/>
      <c r="K173" s="617"/>
      <c r="L173" s="617"/>
      <c r="M173" s="617"/>
      <c r="N173" s="617"/>
      <c r="O173" s="617"/>
      <c r="P173" s="617"/>
      <c r="Q173" s="617"/>
      <c r="R173" s="617"/>
      <c r="S173" s="617"/>
      <c r="T173" s="617"/>
      <c r="U173" s="617"/>
      <c r="V173" s="617"/>
      <c r="W173" s="617"/>
      <c r="X173" s="617"/>
      <c r="Y173" s="617"/>
      <c r="Z173" s="617"/>
      <c r="AA173" s="617"/>
      <c r="AB173" s="617"/>
      <c r="AC173" s="617"/>
      <c r="AD173" s="617"/>
      <c r="AE173" s="617"/>
      <c r="AF173" s="617"/>
      <c r="AG173" s="617"/>
      <c r="AH173" s="617"/>
    </row>
    <row r="174" ht="14.25" customHeight="1">
      <c r="A174" s="617"/>
      <c r="B174" s="617"/>
      <c r="C174" s="617"/>
      <c r="D174" s="617"/>
      <c r="E174" s="617"/>
      <c r="F174" s="617"/>
      <c r="G174" s="617"/>
      <c r="H174" s="617"/>
      <c r="I174" s="617"/>
      <c r="J174" s="617"/>
      <c r="K174" s="617"/>
      <c r="L174" s="617"/>
      <c r="M174" s="617"/>
      <c r="N174" s="617"/>
      <c r="O174" s="617"/>
      <c r="P174" s="617"/>
      <c r="Q174" s="617"/>
      <c r="R174" s="617"/>
      <c r="S174" s="617"/>
      <c r="T174" s="617"/>
      <c r="U174" s="617"/>
      <c r="V174" s="617"/>
      <c r="W174" s="617"/>
      <c r="X174" s="617"/>
      <c r="Y174" s="617"/>
      <c r="Z174" s="617"/>
      <c r="AA174" s="617"/>
      <c r="AB174" s="617"/>
      <c r="AC174" s="617"/>
      <c r="AD174" s="617"/>
      <c r="AE174" s="617"/>
      <c r="AF174" s="617"/>
      <c r="AG174" s="617"/>
      <c r="AH174" s="617"/>
    </row>
    <row r="175" ht="14.25" customHeight="1">
      <c r="A175" s="617"/>
      <c r="B175" s="617"/>
      <c r="C175" s="617"/>
      <c r="D175" s="617"/>
      <c r="E175" s="617"/>
      <c r="F175" s="617"/>
      <c r="G175" s="617"/>
      <c r="H175" s="617"/>
      <c r="I175" s="617"/>
      <c r="J175" s="617"/>
      <c r="K175" s="617"/>
      <c r="L175" s="617"/>
      <c r="M175" s="617"/>
      <c r="N175" s="617"/>
      <c r="O175" s="617"/>
      <c r="P175" s="617"/>
      <c r="Q175" s="617"/>
      <c r="R175" s="617"/>
      <c r="S175" s="617"/>
      <c r="T175" s="617"/>
      <c r="U175" s="617"/>
      <c r="V175" s="617"/>
      <c r="W175" s="617"/>
      <c r="X175" s="617"/>
      <c r="Y175" s="617"/>
      <c r="Z175" s="617"/>
      <c r="AA175" s="617"/>
      <c r="AB175" s="617"/>
      <c r="AC175" s="617"/>
      <c r="AD175" s="617"/>
      <c r="AE175" s="617"/>
      <c r="AF175" s="617"/>
      <c r="AG175" s="617"/>
      <c r="AH175" s="617"/>
    </row>
    <row r="176" ht="14.25" customHeight="1">
      <c r="A176" s="617"/>
      <c r="B176" s="617"/>
      <c r="C176" s="617"/>
      <c r="D176" s="617"/>
      <c r="E176" s="617"/>
      <c r="F176" s="617"/>
      <c r="G176" s="617"/>
      <c r="H176" s="617"/>
      <c r="I176" s="617"/>
      <c r="J176" s="617"/>
      <c r="K176" s="617"/>
      <c r="L176" s="617"/>
      <c r="M176" s="617"/>
      <c r="N176" s="617"/>
      <c r="O176" s="617"/>
      <c r="P176" s="617"/>
      <c r="Q176" s="617"/>
      <c r="R176" s="617"/>
      <c r="S176" s="617"/>
      <c r="T176" s="617"/>
      <c r="U176" s="617"/>
      <c r="V176" s="617"/>
      <c r="W176" s="617"/>
      <c r="X176" s="617"/>
      <c r="Y176" s="617"/>
      <c r="Z176" s="617"/>
      <c r="AA176" s="617"/>
      <c r="AB176" s="617"/>
      <c r="AC176" s="617"/>
      <c r="AD176" s="617"/>
      <c r="AE176" s="617"/>
      <c r="AF176" s="617"/>
      <c r="AG176" s="617"/>
      <c r="AH176" s="617"/>
    </row>
    <row r="177" ht="14.25" customHeight="1">
      <c r="A177" s="617"/>
      <c r="B177" s="617"/>
      <c r="C177" s="617"/>
      <c r="D177" s="617"/>
      <c r="E177" s="617"/>
      <c r="F177" s="617"/>
      <c r="G177" s="617"/>
      <c r="H177" s="617"/>
      <c r="I177" s="617"/>
      <c r="J177" s="617"/>
      <c r="K177" s="617"/>
      <c r="L177" s="617"/>
      <c r="M177" s="617"/>
      <c r="N177" s="617"/>
      <c r="O177" s="617"/>
      <c r="P177" s="617"/>
      <c r="Q177" s="617"/>
      <c r="R177" s="617"/>
      <c r="S177" s="617"/>
      <c r="T177" s="617"/>
      <c r="U177" s="617"/>
      <c r="V177" s="617"/>
      <c r="W177" s="617"/>
      <c r="X177" s="617"/>
      <c r="Y177" s="617"/>
      <c r="Z177" s="617"/>
      <c r="AA177" s="617"/>
      <c r="AB177" s="617"/>
      <c r="AC177" s="617"/>
      <c r="AD177" s="617"/>
      <c r="AE177" s="617"/>
      <c r="AF177" s="617"/>
      <c r="AG177" s="617"/>
      <c r="AH177" s="617"/>
    </row>
    <row r="178" ht="14.25" customHeight="1">
      <c r="A178" s="617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17"/>
      <c r="P178" s="617"/>
      <c r="Q178" s="617"/>
      <c r="R178" s="617"/>
      <c r="S178" s="617"/>
      <c r="T178" s="617"/>
      <c r="U178" s="617"/>
      <c r="V178" s="617"/>
      <c r="W178" s="617"/>
      <c r="X178" s="617"/>
      <c r="Y178" s="617"/>
      <c r="Z178" s="617"/>
      <c r="AA178" s="617"/>
      <c r="AB178" s="617"/>
      <c r="AC178" s="617"/>
      <c r="AD178" s="617"/>
      <c r="AE178" s="617"/>
      <c r="AF178" s="617"/>
      <c r="AG178" s="617"/>
      <c r="AH178" s="617"/>
    </row>
    <row r="179" ht="14.25" customHeight="1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17"/>
      <c r="P179" s="617"/>
      <c r="Q179" s="617"/>
      <c r="R179" s="617"/>
      <c r="S179" s="617"/>
      <c r="T179" s="617"/>
      <c r="U179" s="617"/>
      <c r="V179" s="617"/>
      <c r="W179" s="617"/>
      <c r="X179" s="617"/>
      <c r="Y179" s="617"/>
      <c r="Z179" s="617"/>
      <c r="AA179" s="617"/>
      <c r="AB179" s="617"/>
      <c r="AC179" s="617"/>
      <c r="AD179" s="617"/>
      <c r="AE179" s="617"/>
      <c r="AF179" s="617"/>
      <c r="AG179" s="617"/>
      <c r="AH179" s="617"/>
    </row>
    <row r="180" ht="14.25" customHeight="1">
      <c r="A180" s="617"/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617"/>
      <c r="AB180" s="617"/>
      <c r="AC180" s="617"/>
      <c r="AD180" s="617"/>
      <c r="AE180" s="617"/>
      <c r="AF180" s="617"/>
      <c r="AG180" s="617"/>
      <c r="AH180" s="617"/>
    </row>
    <row r="181" ht="14.25" customHeight="1">
      <c r="A181" s="617"/>
      <c r="B181" s="617"/>
      <c r="C181" s="617"/>
      <c r="D181" s="617"/>
      <c r="E181" s="617"/>
      <c r="F181" s="617"/>
      <c r="G181" s="617"/>
      <c r="H181" s="617"/>
      <c r="I181" s="617"/>
      <c r="J181" s="617"/>
      <c r="K181" s="617"/>
      <c r="L181" s="617"/>
      <c r="M181" s="617"/>
      <c r="N181" s="617"/>
      <c r="O181" s="617"/>
      <c r="P181" s="617"/>
      <c r="Q181" s="617"/>
      <c r="R181" s="617"/>
      <c r="S181" s="617"/>
      <c r="T181" s="617"/>
      <c r="U181" s="617"/>
      <c r="V181" s="617"/>
      <c r="W181" s="617"/>
      <c r="X181" s="617"/>
      <c r="Y181" s="617"/>
      <c r="Z181" s="617"/>
      <c r="AA181" s="617"/>
      <c r="AB181" s="617"/>
      <c r="AC181" s="617"/>
      <c r="AD181" s="617"/>
      <c r="AE181" s="617"/>
      <c r="AF181" s="617"/>
      <c r="AG181" s="617"/>
      <c r="AH181" s="617"/>
    </row>
    <row r="182" ht="14.25" customHeight="1">
      <c r="A182" s="617"/>
      <c r="B182" s="617"/>
      <c r="C182" s="617"/>
      <c r="D182" s="617"/>
      <c r="E182" s="617"/>
      <c r="F182" s="617"/>
      <c r="G182" s="617"/>
      <c r="H182" s="617"/>
      <c r="I182" s="617"/>
      <c r="J182" s="617"/>
      <c r="K182" s="617"/>
      <c r="L182" s="617"/>
      <c r="M182" s="617"/>
      <c r="N182" s="617"/>
      <c r="O182" s="617"/>
      <c r="P182" s="617"/>
      <c r="Q182" s="617"/>
      <c r="R182" s="617"/>
      <c r="S182" s="617"/>
      <c r="T182" s="617"/>
      <c r="U182" s="617"/>
      <c r="V182" s="617"/>
      <c r="W182" s="617"/>
      <c r="X182" s="617"/>
      <c r="Y182" s="617"/>
      <c r="Z182" s="617"/>
      <c r="AA182" s="617"/>
      <c r="AB182" s="617"/>
      <c r="AC182" s="617"/>
      <c r="AD182" s="617"/>
      <c r="AE182" s="617"/>
      <c r="AF182" s="617"/>
      <c r="AG182" s="617"/>
      <c r="AH182" s="617"/>
    </row>
    <row r="183" ht="14.25" customHeight="1">
      <c r="A183" s="617"/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17"/>
      <c r="AB183" s="617"/>
      <c r="AC183" s="617"/>
      <c r="AD183" s="617"/>
      <c r="AE183" s="617"/>
      <c r="AF183" s="617"/>
      <c r="AG183" s="617"/>
      <c r="AH183" s="617"/>
    </row>
    <row r="184" ht="14.25" customHeight="1">
      <c r="A184" s="617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17"/>
      <c r="P184" s="617"/>
      <c r="Q184" s="617"/>
      <c r="R184" s="617"/>
      <c r="S184" s="617"/>
      <c r="T184" s="617"/>
      <c r="U184" s="617"/>
      <c r="V184" s="617"/>
      <c r="W184" s="617"/>
      <c r="X184" s="617"/>
      <c r="Y184" s="617"/>
      <c r="Z184" s="617"/>
      <c r="AA184" s="617"/>
      <c r="AB184" s="617"/>
      <c r="AC184" s="617"/>
      <c r="AD184" s="617"/>
      <c r="AE184" s="617"/>
      <c r="AF184" s="617"/>
      <c r="AG184" s="617"/>
      <c r="AH184" s="617"/>
    </row>
    <row r="185" ht="14.25" customHeight="1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17"/>
      <c r="P185" s="617"/>
      <c r="Q185" s="617"/>
      <c r="R185" s="617"/>
      <c r="S185" s="617"/>
      <c r="T185" s="617"/>
      <c r="U185" s="617"/>
      <c r="V185" s="617"/>
      <c r="W185" s="617"/>
      <c r="X185" s="617"/>
      <c r="Y185" s="617"/>
      <c r="Z185" s="617"/>
      <c r="AA185" s="617"/>
      <c r="AB185" s="617"/>
      <c r="AC185" s="617"/>
      <c r="AD185" s="617"/>
      <c r="AE185" s="617"/>
      <c r="AF185" s="617"/>
      <c r="AG185" s="617"/>
      <c r="AH185" s="617"/>
    </row>
    <row r="186" ht="14.25" customHeight="1">
      <c r="A186" s="617"/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617"/>
      <c r="AB186" s="617"/>
      <c r="AC186" s="617"/>
      <c r="AD186" s="617"/>
      <c r="AE186" s="617"/>
      <c r="AF186" s="617"/>
      <c r="AG186" s="617"/>
      <c r="AH186" s="617"/>
    </row>
    <row r="187" ht="14.25" customHeight="1">
      <c r="A187" s="617"/>
      <c r="B187" s="617"/>
      <c r="C187" s="617"/>
      <c r="D187" s="617"/>
      <c r="E187" s="617"/>
      <c r="F187" s="617"/>
      <c r="G187" s="617"/>
      <c r="H187" s="617"/>
      <c r="I187" s="617"/>
      <c r="J187" s="617"/>
      <c r="K187" s="617"/>
      <c r="L187" s="617"/>
      <c r="M187" s="617"/>
      <c r="N187" s="617"/>
      <c r="O187" s="617"/>
      <c r="P187" s="617"/>
      <c r="Q187" s="617"/>
      <c r="R187" s="617"/>
      <c r="S187" s="617"/>
      <c r="T187" s="617"/>
      <c r="U187" s="617"/>
      <c r="V187" s="617"/>
      <c r="W187" s="617"/>
      <c r="X187" s="617"/>
      <c r="Y187" s="617"/>
      <c r="Z187" s="617"/>
      <c r="AA187" s="617"/>
      <c r="AB187" s="617"/>
      <c r="AC187" s="617"/>
      <c r="AD187" s="617"/>
      <c r="AE187" s="617"/>
      <c r="AF187" s="617"/>
      <c r="AG187" s="617"/>
      <c r="AH187" s="617"/>
    </row>
    <row r="188" ht="14.25" customHeight="1">
      <c r="A188" s="617"/>
      <c r="B188" s="617"/>
      <c r="C188" s="617"/>
      <c r="D188" s="617"/>
      <c r="E188" s="617"/>
      <c r="F188" s="617"/>
      <c r="G188" s="617"/>
      <c r="H188" s="617"/>
      <c r="I188" s="617"/>
      <c r="J188" s="617"/>
      <c r="K188" s="617"/>
      <c r="L188" s="617"/>
      <c r="M188" s="617"/>
      <c r="N188" s="617"/>
      <c r="O188" s="617"/>
      <c r="P188" s="617"/>
      <c r="Q188" s="617"/>
      <c r="R188" s="617"/>
      <c r="S188" s="617"/>
      <c r="T188" s="617"/>
      <c r="U188" s="617"/>
      <c r="V188" s="617"/>
      <c r="W188" s="617"/>
      <c r="X188" s="617"/>
      <c r="Y188" s="617"/>
      <c r="Z188" s="617"/>
      <c r="AA188" s="617"/>
      <c r="AB188" s="617"/>
      <c r="AC188" s="617"/>
      <c r="AD188" s="617"/>
      <c r="AE188" s="617"/>
      <c r="AF188" s="617"/>
      <c r="AG188" s="617"/>
      <c r="AH188" s="617"/>
    </row>
    <row r="189" ht="14.25" customHeight="1">
      <c r="A189" s="617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17"/>
      <c r="P189" s="617"/>
      <c r="Q189" s="617"/>
      <c r="R189" s="617"/>
      <c r="S189" s="617"/>
      <c r="T189" s="617"/>
      <c r="U189" s="617"/>
      <c r="V189" s="617"/>
      <c r="W189" s="617"/>
      <c r="X189" s="617"/>
      <c r="Y189" s="617"/>
      <c r="Z189" s="617"/>
      <c r="AA189" s="617"/>
      <c r="AB189" s="617"/>
      <c r="AC189" s="617"/>
      <c r="AD189" s="617"/>
      <c r="AE189" s="617"/>
      <c r="AF189" s="617"/>
      <c r="AG189" s="617"/>
      <c r="AH189" s="617"/>
    </row>
    <row r="190" ht="14.25" customHeight="1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17"/>
      <c r="P190" s="617"/>
      <c r="Q190" s="617"/>
      <c r="R190" s="617"/>
      <c r="S190" s="617"/>
      <c r="T190" s="617"/>
      <c r="U190" s="617"/>
      <c r="V190" s="617"/>
      <c r="W190" s="617"/>
      <c r="X190" s="617"/>
      <c r="Y190" s="617"/>
      <c r="Z190" s="617"/>
      <c r="AA190" s="617"/>
      <c r="AB190" s="617"/>
      <c r="AC190" s="617"/>
      <c r="AD190" s="617"/>
      <c r="AE190" s="617"/>
      <c r="AF190" s="617"/>
      <c r="AG190" s="617"/>
      <c r="AH190" s="617"/>
    </row>
    <row r="191" ht="14.25" customHeight="1">
      <c r="A191" s="617"/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617"/>
      <c r="AB191" s="617"/>
      <c r="AC191" s="617"/>
      <c r="AD191" s="617"/>
      <c r="AE191" s="617"/>
      <c r="AF191" s="617"/>
      <c r="AG191" s="617"/>
      <c r="AH191" s="617"/>
    </row>
    <row r="192" ht="14.25" customHeight="1">
      <c r="A192" s="617"/>
      <c r="B192" s="617"/>
      <c r="C192" s="617"/>
      <c r="D192" s="617"/>
      <c r="E192" s="617"/>
      <c r="F192" s="617"/>
      <c r="G192" s="617"/>
      <c r="H192" s="617"/>
      <c r="I192" s="617"/>
      <c r="J192" s="617"/>
      <c r="K192" s="617"/>
      <c r="L192" s="617"/>
      <c r="M192" s="617"/>
      <c r="N192" s="617"/>
      <c r="O192" s="617"/>
      <c r="P192" s="617"/>
      <c r="Q192" s="617"/>
      <c r="R192" s="617"/>
      <c r="S192" s="617"/>
      <c r="T192" s="617"/>
      <c r="U192" s="617"/>
      <c r="V192" s="617"/>
      <c r="W192" s="617"/>
      <c r="X192" s="617"/>
      <c r="Y192" s="617"/>
      <c r="Z192" s="617"/>
      <c r="AA192" s="617"/>
      <c r="AB192" s="617"/>
      <c r="AC192" s="617"/>
      <c r="AD192" s="617"/>
      <c r="AE192" s="617"/>
      <c r="AF192" s="617"/>
      <c r="AG192" s="617"/>
      <c r="AH192" s="617"/>
    </row>
    <row r="193" ht="14.25" customHeight="1">
      <c r="A193" s="617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17"/>
      <c r="P193" s="617"/>
      <c r="Q193" s="617"/>
      <c r="R193" s="617"/>
      <c r="S193" s="617"/>
      <c r="T193" s="617"/>
      <c r="U193" s="617"/>
      <c r="V193" s="617"/>
      <c r="W193" s="617"/>
      <c r="X193" s="617"/>
      <c r="Y193" s="617"/>
      <c r="Z193" s="617"/>
      <c r="AA193" s="617"/>
      <c r="AB193" s="617"/>
      <c r="AC193" s="617"/>
      <c r="AD193" s="617"/>
      <c r="AE193" s="617"/>
      <c r="AF193" s="617"/>
      <c r="AG193" s="617"/>
      <c r="AH193" s="617"/>
    </row>
    <row r="194" ht="14.25" customHeight="1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17"/>
      <c r="AB194" s="617"/>
      <c r="AC194" s="617"/>
      <c r="AD194" s="617"/>
      <c r="AE194" s="617"/>
      <c r="AF194" s="617"/>
      <c r="AG194" s="617"/>
      <c r="AH194" s="617"/>
    </row>
    <row r="195" ht="14.25" customHeight="1">
      <c r="A195" s="617"/>
      <c r="B195" s="617"/>
      <c r="C195" s="617"/>
      <c r="D195" s="617"/>
      <c r="E195" s="617"/>
      <c r="F195" s="617"/>
      <c r="G195" s="617"/>
      <c r="H195" s="617"/>
      <c r="I195" s="617"/>
      <c r="J195" s="617"/>
      <c r="K195" s="617"/>
      <c r="L195" s="617"/>
      <c r="M195" s="617"/>
      <c r="N195" s="617"/>
      <c r="O195" s="617"/>
      <c r="P195" s="617"/>
      <c r="Q195" s="617"/>
      <c r="R195" s="617"/>
      <c r="S195" s="617"/>
      <c r="T195" s="617"/>
      <c r="U195" s="617"/>
      <c r="V195" s="617"/>
      <c r="W195" s="617"/>
      <c r="X195" s="617"/>
      <c r="Y195" s="617"/>
      <c r="Z195" s="617"/>
      <c r="AA195" s="617"/>
      <c r="AB195" s="617"/>
      <c r="AC195" s="617"/>
      <c r="AD195" s="617"/>
      <c r="AE195" s="617"/>
      <c r="AF195" s="617"/>
      <c r="AG195" s="617"/>
      <c r="AH195" s="617"/>
    </row>
    <row r="196" ht="14.25" customHeight="1">
      <c r="A196" s="617"/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17"/>
      <c r="AB196" s="617"/>
      <c r="AC196" s="617"/>
      <c r="AD196" s="617"/>
      <c r="AE196" s="617"/>
      <c r="AF196" s="617"/>
      <c r="AG196" s="617"/>
      <c r="AH196" s="617"/>
    </row>
    <row r="197" ht="14.25" customHeight="1">
      <c r="A197" s="617"/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617"/>
      <c r="AB197" s="617"/>
      <c r="AC197" s="617"/>
      <c r="AD197" s="617"/>
      <c r="AE197" s="617"/>
      <c r="AF197" s="617"/>
      <c r="AG197" s="617"/>
      <c r="AH197" s="617"/>
    </row>
    <row r="198" ht="14.25" customHeight="1">
      <c r="A198" s="617"/>
      <c r="B198" s="617"/>
      <c r="C198" s="617"/>
      <c r="D198" s="617"/>
      <c r="E198" s="617"/>
      <c r="F198" s="617"/>
      <c r="G198" s="617"/>
      <c r="H198" s="617"/>
      <c r="I198" s="617"/>
      <c r="J198" s="617"/>
      <c r="K198" s="617"/>
      <c r="L198" s="617"/>
      <c r="M198" s="617"/>
      <c r="N198" s="617"/>
      <c r="O198" s="617"/>
      <c r="P198" s="617"/>
      <c r="Q198" s="617"/>
      <c r="R198" s="617"/>
      <c r="S198" s="617"/>
      <c r="T198" s="617"/>
      <c r="U198" s="617"/>
      <c r="V198" s="617"/>
      <c r="W198" s="617"/>
      <c r="X198" s="617"/>
      <c r="Y198" s="617"/>
      <c r="Z198" s="617"/>
      <c r="AA198" s="617"/>
      <c r="AB198" s="617"/>
      <c r="AC198" s="617"/>
      <c r="AD198" s="617"/>
      <c r="AE198" s="617"/>
      <c r="AF198" s="617"/>
      <c r="AG198" s="617"/>
      <c r="AH198" s="617"/>
    </row>
    <row r="199" ht="14.25" customHeight="1">
      <c r="A199" s="617"/>
      <c r="B199" s="617"/>
      <c r="C199" s="617"/>
      <c r="D199" s="617"/>
      <c r="E199" s="617"/>
      <c r="F199" s="617"/>
      <c r="G199" s="617"/>
      <c r="H199" s="617"/>
      <c r="I199" s="617"/>
      <c r="J199" s="617"/>
      <c r="K199" s="617"/>
      <c r="L199" s="617"/>
      <c r="M199" s="617"/>
      <c r="N199" s="617"/>
      <c r="O199" s="617"/>
      <c r="P199" s="617"/>
      <c r="Q199" s="617"/>
      <c r="R199" s="617"/>
      <c r="S199" s="617"/>
      <c r="T199" s="617"/>
      <c r="U199" s="617"/>
      <c r="V199" s="617"/>
      <c r="W199" s="617"/>
      <c r="X199" s="617"/>
      <c r="Y199" s="617"/>
      <c r="Z199" s="617"/>
      <c r="AA199" s="617"/>
      <c r="AB199" s="617"/>
      <c r="AC199" s="617"/>
      <c r="AD199" s="617"/>
      <c r="AE199" s="617"/>
      <c r="AF199" s="617"/>
      <c r="AG199" s="617"/>
      <c r="AH199" s="617"/>
    </row>
    <row r="200" ht="14.25" customHeight="1">
      <c r="A200" s="617"/>
      <c r="B200" s="617"/>
      <c r="C200" s="617"/>
      <c r="D200" s="617"/>
      <c r="E200" s="617"/>
      <c r="F200" s="617"/>
      <c r="G200" s="617"/>
      <c r="H200" s="617"/>
      <c r="I200" s="617"/>
      <c r="J200" s="617"/>
      <c r="K200" s="617"/>
      <c r="L200" s="617"/>
      <c r="M200" s="617"/>
      <c r="N200" s="617"/>
      <c r="O200" s="617"/>
      <c r="P200" s="617"/>
      <c r="Q200" s="617"/>
      <c r="R200" s="617"/>
      <c r="S200" s="617"/>
      <c r="T200" s="617"/>
      <c r="U200" s="617"/>
      <c r="V200" s="617"/>
      <c r="W200" s="617"/>
      <c r="X200" s="617"/>
      <c r="Y200" s="617"/>
      <c r="Z200" s="617"/>
      <c r="AA200" s="617"/>
      <c r="AB200" s="617"/>
      <c r="AC200" s="617"/>
      <c r="AD200" s="617"/>
      <c r="AE200" s="617"/>
      <c r="AF200" s="617"/>
      <c r="AG200" s="617"/>
      <c r="AH200" s="617"/>
    </row>
    <row r="201" ht="14.25" customHeight="1">
      <c r="A201" s="617"/>
      <c r="B201" s="617"/>
      <c r="C201" s="617"/>
      <c r="D201" s="617"/>
      <c r="E201" s="617"/>
      <c r="F201" s="617"/>
      <c r="G201" s="617"/>
      <c r="H201" s="617"/>
      <c r="I201" s="617"/>
      <c r="J201" s="617"/>
      <c r="K201" s="617"/>
      <c r="L201" s="617"/>
      <c r="M201" s="617"/>
      <c r="N201" s="617"/>
      <c r="O201" s="617"/>
      <c r="P201" s="617"/>
      <c r="Q201" s="617"/>
      <c r="R201" s="617"/>
      <c r="S201" s="617"/>
      <c r="T201" s="617"/>
      <c r="U201" s="617"/>
      <c r="V201" s="617"/>
      <c r="W201" s="617"/>
      <c r="X201" s="617"/>
      <c r="Y201" s="617"/>
      <c r="Z201" s="617"/>
      <c r="AA201" s="617"/>
      <c r="AB201" s="617"/>
      <c r="AC201" s="617"/>
      <c r="AD201" s="617"/>
      <c r="AE201" s="617"/>
      <c r="AF201" s="617"/>
      <c r="AG201" s="617"/>
      <c r="AH201" s="617"/>
    </row>
    <row r="202" ht="14.25" customHeight="1">
      <c r="A202" s="617"/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17"/>
      <c r="AB202" s="617"/>
      <c r="AC202" s="617"/>
      <c r="AD202" s="617"/>
      <c r="AE202" s="617"/>
      <c r="AF202" s="617"/>
      <c r="AG202" s="617"/>
      <c r="AH202" s="617"/>
    </row>
    <row r="203" ht="14.25" customHeight="1">
      <c r="A203" s="617"/>
      <c r="B203" s="617"/>
      <c r="C203" s="617"/>
      <c r="D203" s="617"/>
      <c r="E203" s="617"/>
      <c r="F203" s="617"/>
      <c r="G203" s="617"/>
      <c r="H203" s="617"/>
      <c r="I203" s="617"/>
      <c r="J203" s="617"/>
      <c r="K203" s="617"/>
      <c r="L203" s="617"/>
      <c r="M203" s="617"/>
      <c r="N203" s="617"/>
      <c r="O203" s="617"/>
      <c r="P203" s="617"/>
      <c r="Q203" s="617"/>
      <c r="R203" s="617"/>
      <c r="S203" s="617"/>
      <c r="T203" s="617"/>
      <c r="U203" s="617"/>
      <c r="V203" s="617"/>
      <c r="W203" s="617"/>
      <c r="X203" s="617"/>
      <c r="Y203" s="617"/>
      <c r="Z203" s="617"/>
      <c r="AA203" s="617"/>
      <c r="AB203" s="617"/>
      <c r="AC203" s="617"/>
      <c r="AD203" s="617"/>
      <c r="AE203" s="617"/>
      <c r="AF203" s="617"/>
      <c r="AG203" s="617"/>
      <c r="AH203" s="617"/>
    </row>
    <row r="204" ht="14.25" customHeight="1">
      <c r="A204" s="617"/>
      <c r="B204" s="617"/>
      <c r="C204" s="617"/>
      <c r="D204" s="617"/>
      <c r="E204" s="617"/>
      <c r="F204" s="617"/>
      <c r="G204" s="617"/>
      <c r="H204" s="617"/>
      <c r="I204" s="617"/>
      <c r="J204" s="617"/>
      <c r="K204" s="617"/>
      <c r="L204" s="617"/>
      <c r="M204" s="617"/>
      <c r="N204" s="617"/>
      <c r="O204" s="617"/>
      <c r="P204" s="617"/>
      <c r="Q204" s="617"/>
      <c r="R204" s="617"/>
      <c r="S204" s="617"/>
      <c r="T204" s="617"/>
      <c r="U204" s="617"/>
      <c r="V204" s="617"/>
      <c r="W204" s="617"/>
      <c r="X204" s="617"/>
      <c r="Y204" s="617"/>
      <c r="Z204" s="617"/>
      <c r="AA204" s="617"/>
      <c r="AB204" s="617"/>
      <c r="AC204" s="617"/>
      <c r="AD204" s="617"/>
      <c r="AE204" s="617"/>
      <c r="AF204" s="617"/>
      <c r="AG204" s="617"/>
      <c r="AH204" s="617"/>
    </row>
    <row r="205" ht="14.25" customHeight="1">
      <c r="A205" s="617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17"/>
      <c r="P205" s="617"/>
      <c r="Q205" s="617"/>
      <c r="R205" s="617"/>
      <c r="S205" s="617"/>
      <c r="T205" s="617"/>
      <c r="U205" s="617"/>
      <c r="V205" s="617"/>
      <c r="W205" s="617"/>
      <c r="X205" s="617"/>
      <c r="Y205" s="617"/>
      <c r="Z205" s="617"/>
      <c r="AA205" s="617"/>
      <c r="AB205" s="617"/>
      <c r="AC205" s="617"/>
      <c r="AD205" s="617"/>
      <c r="AE205" s="617"/>
      <c r="AF205" s="617"/>
      <c r="AG205" s="617"/>
      <c r="AH205" s="617"/>
    </row>
    <row r="206" ht="14.25" customHeight="1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17"/>
      <c r="P206" s="617"/>
      <c r="Q206" s="617"/>
      <c r="R206" s="617"/>
      <c r="S206" s="617"/>
      <c r="T206" s="617"/>
      <c r="U206" s="617"/>
      <c r="V206" s="617"/>
      <c r="W206" s="617"/>
      <c r="X206" s="617"/>
      <c r="Y206" s="617"/>
      <c r="Z206" s="617"/>
      <c r="AA206" s="617"/>
      <c r="AB206" s="617"/>
      <c r="AC206" s="617"/>
      <c r="AD206" s="617"/>
      <c r="AE206" s="617"/>
      <c r="AF206" s="617"/>
      <c r="AG206" s="617"/>
      <c r="AH206" s="617"/>
    </row>
    <row r="207" ht="14.25" customHeight="1">
      <c r="A207" s="617"/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17"/>
      <c r="AB207" s="617"/>
      <c r="AC207" s="617"/>
      <c r="AD207" s="617"/>
      <c r="AE207" s="617"/>
      <c r="AF207" s="617"/>
      <c r="AG207" s="617"/>
      <c r="AH207" s="617"/>
    </row>
    <row r="208" ht="14.25" customHeight="1">
      <c r="A208" s="617"/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617"/>
      <c r="AB208" s="617"/>
      <c r="AC208" s="617"/>
      <c r="AD208" s="617"/>
      <c r="AE208" s="617"/>
      <c r="AF208" s="617"/>
      <c r="AG208" s="617"/>
      <c r="AH208" s="617"/>
    </row>
    <row r="209" ht="14.25" customHeight="1">
      <c r="A209" s="617"/>
      <c r="B209" s="617"/>
      <c r="C209" s="617"/>
      <c r="D209" s="617"/>
      <c r="E209" s="617"/>
      <c r="F209" s="617"/>
      <c r="G209" s="617"/>
      <c r="H209" s="617"/>
      <c r="I209" s="617"/>
      <c r="J209" s="617"/>
      <c r="K209" s="617"/>
      <c r="L209" s="617"/>
      <c r="M209" s="617"/>
      <c r="N209" s="617"/>
      <c r="O209" s="617"/>
      <c r="P209" s="617"/>
      <c r="Q209" s="617"/>
      <c r="R209" s="617"/>
      <c r="S209" s="617"/>
      <c r="T209" s="617"/>
      <c r="U209" s="617"/>
      <c r="V209" s="617"/>
      <c r="W209" s="617"/>
      <c r="X209" s="617"/>
      <c r="Y209" s="617"/>
      <c r="Z209" s="617"/>
      <c r="AA209" s="617"/>
      <c r="AB209" s="617"/>
      <c r="AC209" s="617"/>
      <c r="AD209" s="617"/>
      <c r="AE209" s="617"/>
      <c r="AF209" s="617"/>
      <c r="AG209" s="617"/>
      <c r="AH209" s="617"/>
    </row>
    <row r="210" ht="14.25" customHeight="1">
      <c r="A210" s="617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17"/>
      <c r="P210" s="617"/>
      <c r="Q210" s="617"/>
      <c r="R210" s="617"/>
      <c r="S210" s="617"/>
      <c r="T210" s="617"/>
      <c r="U210" s="617"/>
      <c r="V210" s="617"/>
      <c r="W210" s="617"/>
      <c r="X210" s="617"/>
      <c r="Y210" s="617"/>
      <c r="Z210" s="617"/>
      <c r="AA210" s="617"/>
      <c r="AB210" s="617"/>
      <c r="AC210" s="617"/>
      <c r="AD210" s="617"/>
      <c r="AE210" s="617"/>
      <c r="AF210" s="617"/>
      <c r="AG210" s="617"/>
      <c r="AH210" s="617"/>
    </row>
    <row r="211" ht="14.25" customHeight="1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17"/>
      <c r="P211" s="617"/>
      <c r="Q211" s="617"/>
      <c r="R211" s="617"/>
      <c r="S211" s="617"/>
      <c r="T211" s="617"/>
      <c r="U211" s="617"/>
      <c r="V211" s="617"/>
      <c r="W211" s="617"/>
      <c r="X211" s="617"/>
      <c r="Y211" s="617"/>
      <c r="Z211" s="617"/>
      <c r="AA211" s="617"/>
      <c r="AB211" s="617"/>
      <c r="AC211" s="617"/>
      <c r="AD211" s="617"/>
      <c r="AE211" s="617"/>
      <c r="AF211" s="617"/>
      <c r="AG211" s="617"/>
      <c r="AH211" s="617"/>
    </row>
    <row r="212" ht="14.25" customHeight="1">
      <c r="A212" s="617"/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617"/>
      <c r="AB212" s="617"/>
      <c r="AC212" s="617"/>
      <c r="AD212" s="617"/>
      <c r="AE212" s="617"/>
      <c r="AF212" s="617"/>
      <c r="AG212" s="617"/>
      <c r="AH212" s="617"/>
    </row>
    <row r="213" ht="14.25" customHeight="1">
      <c r="A213" s="617"/>
      <c r="B213" s="617"/>
      <c r="C213" s="617"/>
      <c r="D213" s="617"/>
      <c r="E213" s="617"/>
      <c r="F213" s="617"/>
      <c r="G213" s="617"/>
      <c r="H213" s="617"/>
      <c r="I213" s="617"/>
      <c r="J213" s="617"/>
      <c r="K213" s="617"/>
      <c r="L213" s="617"/>
      <c r="M213" s="617"/>
      <c r="N213" s="617"/>
      <c r="O213" s="617"/>
      <c r="P213" s="617"/>
      <c r="Q213" s="617"/>
      <c r="R213" s="617"/>
      <c r="S213" s="617"/>
      <c r="T213" s="617"/>
      <c r="U213" s="617"/>
      <c r="V213" s="617"/>
      <c r="W213" s="617"/>
      <c r="X213" s="617"/>
      <c r="Y213" s="617"/>
      <c r="Z213" s="617"/>
      <c r="AA213" s="617"/>
      <c r="AB213" s="617"/>
      <c r="AC213" s="617"/>
      <c r="AD213" s="617"/>
      <c r="AE213" s="617"/>
      <c r="AF213" s="617"/>
      <c r="AG213" s="617"/>
      <c r="AH213" s="617"/>
    </row>
    <row r="214" ht="14.25" customHeight="1">
      <c r="A214" s="617"/>
      <c r="B214" s="617"/>
      <c r="C214" s="617"/>
      <c r="D214" s="617"/>
      <c r="E214" s="617"/>
      <c r="F214" s="617"/>
      <c r="G214" s="617"/>
      <c r="H214" s="617"/>
      <c r="I214" s="617"/>
      <c r="J214" s="617"/>
      <c r="K214" s="617"/>
      <c r="L214" s="617"/>
      <c r="M214" s="617"/>
      <c r="N214" s="617"/>
      <c r="O214" s="617"/>
      <c r="P214" s="617"/>
      <c r="Q214" s="617"/>
      <c r="R214" s="617"/>
      <c r="S214" s="617"/>
      <c r="T214" s="617"/>
      <c r="U214" s="617"/>
      <c r="V214" s="617"/>
      <c r="W214" s="617"/>
      <c r="X214" s="617"/>
      <c r="Y214" s="617"/>
      <c r="Z214" s="617"/>
      <c r="AA214" s="617"/>
      <c r="AB214" s="617"/>
      <c r="AC214" s="617"/>
      <c r="AD214" s="617"/>
      <c r="AE214" s="617"/>
      <c r="AF214" s="617"/>
      <c r="AG214" s="617"/>
      <c r="AH214" s="617"/>
    </row>
    <row r="215" ht="14.25" customHeight="1">
      <c r="A215" s="617"/>
      <c r="B215" s="617"/>
      <c r="C215" s="617"/>
      <c r="D215" s="617"/>
      <c r="E215" s="617"/>
      <c r="F215" s="617"/>
      <c r="G215" s="617"/>
      <c r="H215" s="617"/>
      <c r="I215" s="617"/>
      <c r="J215" s="617"/>
      <c r="K215" s="617"/>
      <c r="L215" s="617"/>
      <c r="M215" s="617"/>
      <c r="N215" s="617"/>
      <c r="O215" s="617"/>
      <c r="P215" s="617"/>
      <c r="Q215" s="617"/>
      <c r="R215" s="617"/>
      <c r="S215" s="617"/>
      <c r="T215" s="617"/>
      <c r="U215" s="617"/>
      <c r="V215" s="617"/>
      <c r="W215" s="617"/>
      <c r="X215" s="617"/>
      <c r="Y215" s="617"/>
      <c r="Z215" s="617"/>
      <c r="AA215" s="617"/>
      <c r="AB215" s="617"/>
      <c r="AC215" s="617"/>
      <c r="AD215" s="617"/>
      <c r="AE215" s="617"/>
      <c r="AF215" s="617"/>
      <c r="AG215" s="617"/>
      <c r="AH215" s="617"/>
    </row>
    <row r="216" ht="14.25" customHeight="1">
      <c r="A216" s="617"/>
      <c r="B216" s="617"/>
      <c r="C216" s="617"/>
      <c r="D216" s="617"/>
      <c r="E216" s="617"/>
      <c r="F216" s="617"/>
      <c r="G216" s="617"/>
      <c r="H216" s="617"/>
      <c r="I216" s="617"/>
      <c r="J216" s="617"/>
      <c r="K216" s="617"/>
      <c r="L216" s="617"/>
      <c r="M216" s="617"/>
      <c r="N216" s="617"/>
      <c r="O216" s="617"/>
      <c r="P216" s="617"/>
      <c r="Q216" s="617"/>
      <c r="R216" s="617"/>
      <c r="S216" s="617"/>
      <c r="T216" s="617"/>
      <c r="U216" s="617"/>
      <c r="V216" s="617"/>
      <c r="W216" s="617"/>
      <c r="X216" s="617"/>
      <c r="Y216" s="617"/>
      <c r="Z216" s="617"/>
      <c r="AA216" s="617"/>
      <c r="AB216" s="617"/>
      <c r="AC216" s="617"/>
      <c r="AD216" s="617"/>
      <c r="AE216" s="617"/>
      <c r="AF216" s="617"/>
      <c r="AG216" s="617"/>
      <c r="AH216" s="617"/>
    </row>
    <row r="217" ht="14.25" customHeight="1">
      <c r="A217" s="617"/>
      <c r="B217" s="617"/>
      <c r="C217" s="617"/>
      <c r="D217" s="617"/>
      <c r="E217" s="617"/>
      <c r="F217" s="617"/>
      <c r="G217" s="617"/>
      <c r="H217" s="617"/>
      <c r="I217" s="617"/>
      <c r="J217" s="617"/>
      <c r="K217" s="617"/>
      <c r="L217" s="617"/>
      <c r="M217" s="617"/>
      <c r="N217" s="617"/>
      <c r="O217" s="617"/>
      <c r="P217" s="617"/>
      <c r="Q217" s="617"/>
      <c r="R217" s="617"/>
      <c r="S217" s="617"/>
      <c r="T217" s="617"/>
      <c r="U217" s="617"/>
      <c r="V217" s="617"/>
      <c r="W217" s="617"/>
      <c r="X217" s="617"/>
      <c r="Y217" s="617"/>
      <c r="Z217" s="617"/>
      <c r="AA217" s="617"/>
      <c r="AB217" s="617"/>
      <c r="AC217" s="617"/>
      <c r="AD217" s="617"/>
      <c r="AE217" s="617"/>
      <c r="AF217" s="617"/>
      <c r="AG217" s="617"/>
      <c r="AH217" s="617"/>
    </row>
    <row r="218" ht="14.25" customHeight="1">
      <c r="A218" s="617"/>
      <c r="B218" s="617"/>
      <c r="C218" s="617"/>
      <c r="D218" s="617"/>
      <c r="E218" s="617"/>
      <c r="F218" s="617"/>
      <c r="G218" s="617"/>
      <c r="H218" s="617"/>
      <c r="I218" s="617"/>
      <c r="J218" s="617"/>
      <c r="K218" s="617"/>
      <c r="L218" s="617"/>
      <c r="M218" s="617"/>
      <c r="N218" s="617"/>
      <c r="O218" s="617"/>
      <c r="P218" s="617"/>
      <c r="Q218" s="617"/>
      <c r="R218" s="617"/>
      <c r="S218" s="617"/>
      <c r="T218" s="617"/>
      <c r="U218" s="617"/>
      <c r="V218" s="617"/>
      <c r="W218" s="617"/>
      <c r="X218" s="617"/>
      <c r="Y218" s="617"/>
      <c r="Z218" s="617"/>
      <c r="AA218" s="617"/>
      <c r="AB218" s="617"/>
      <c r="AC218" s="617"/>
      <c r="AD218" s="617"/>
      <c r="AE218" s="617"/>
      <c r="AF218" s="617"/>
      <c r="AG218" s="617"/>
      <c r="AH218" s="617"/>
    </row>
    <row r="219" ht="14.25" customHeight="1">
      <c r="A219" s="617"/>
      <c r="B219" s="617"/>
      <c r="C219" s="617"/>
      <c r="D219" s="617"/>
      <c r="E219" s="617"/>
      <c r="F219" s="617"/>
      <c r="G219" s="617"/>
      <c r="H219" s="617"/>
      <c r="I219" s="617"/>
      <c r="J219" s="617"/>
      <c r="K219" s="617"/>
      <c r="L219" s="617"/>
      <c r="M219" s="617"/>
      <c r="N219" s="617"/>
      <c r="O219" s="617"/>
      <c r="P219" s="617"/>
      <c r="Q219" s="617"/>
      <c r="R219" s="617"/>
      <c r="S219" s="617"/>
      <c r="T219" s="617"/>
      <c r="U219" s="617"/>
      <c r="V219" s="617"/>
      <c r="W219" s="617"/>
      <c r="X219" s="617"/>
      <c r="Y219" s="617"/>
      <c r="Z219" s="617"/>
      <c r="AA219" s="617"/>
      <c r="AB219" s="617"/>
      <c r="AC219" s="617"/>
      <c r="AD219" s="617"/>
      <c r="AE219" s="617"/>
      <c r="AF219" s="617"/>
      <c r="AG219" s="617"/>
      <c r="AH219" s="617"/>
    </row>
    <row r="220" ht="14.25" customHeight="1">
      <c r="A220" s="617"/>
      <c r="B220" s="617"/>
      <c r="C220" s="617"/>
      <c r="D220" s="617"/>
      <c r="E220" s="617"/>
      <c r="F220" s="617"/>
      <c r="G220" s="617"/>
      <c r="H220" s="617"/>
      <c r="I220" s="617"/>
      <c r="J220" s="617"/>
      <c r="K220" s="617"/>
      <c r="L220" s="617"/>
      <c r="M220" s="617"/>
      <c r="N220" s="617"/>
      <c r="O220" s="617"/>
      <c r="P220" s="617"/>
      <c r="Q220" s="617"/>
      <c r="R220" s="617"/>
      <c r="S220" s="617"/>
      <c r="T220" s="617"/>
      <c r="U220" s="617"/>
      <c r="V220" s="617"/>
      <c r="W220" s="617"/>
      <c r="X220" s="617"/>
      <c r="Y220" s="617"/>
      <c r="Z220" s="617"/>
      <c r="AA220" s="617"/>
      <c r="AB220" s="617"/>
      <c r="AC220" s="617"/>
      <c r="AD220" s="617"/>
      <c r="AE220" s="617"/>
      <c r="AF220" s="617"/>
      <c r="AG220" s="617"/>
      <c r="AH220" s="617"/>
    </row>
    <row r="221" ht="14.25" customHeight="1">
      <c r="A221" s="617"/>
      <c r="B221" s="617"/>
      <c r="C221" s="617"/>
      <c r="D221" s="617"/>
      <c r="E221" s="617"/>
      <c r="F221" s="617"/>
      <c r="G221" s="617"/>
      <c r="H221" s="617"/>
      <c r="I221" s="617"/>
      <c r="J221" s="617"/>
      <c r="K221" s="617"/>
      <c r="L221" s="617"/>
      <c r="M221" s="617"/>
      <c r="N221" s="617"/>
      <c r="O221" s="617"/>
      <c r="P221" s="617"/>
      <c r="Q221" s="617"/>
      <c r="R221" s="617"/>
      <c r="S221" s="617"/>
      <c r="T221" s="617"/>
      <c r="U221" s="617"/>
      <c r="V221" s="617"/>
      <c r="W221" s="617"/>
      <c r="X221" s="617"/>
      <c r="Y221" s="617"/>
      <c r="Z221" s="617"/>
      <c r="AA221" s="617"/>
      <c r="AB221" s="617"/>
      <c r="AC221" s="617"/>
      <c r="AD221" s="617"/>
      <c r="AE221" s="617"/>
      <c r="AF221" s="617"/>
      <c r="AG221" s="617"/>
      <c r="AH221" s="617"/>
    </row>
    <row r="222" ht="14.25" customHeight="1">
      <c r="A222" s="617"/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17"/>
      <c r="AB222" s="617"/>
      <c r="AC222" s="617"/>
      <c r="AD222" s="617"/>
      <c r="AE222" s="617"/>
      <c r="AF222" s="617"/>
      <c r="AG222" s="617"/>
      <c r="AH222" s="617"/>
    </row>
    <row r="223" ht="14.25" customHeight="1">
      <c r="A223" s="617"/>
      <c r="B223" s="617"/>
      <c r="C223" s="617"/>
      <c r="D223" s="617"/>
      <c r="E223" s="617"/>
      <c r="F223" s="617"/>
      <c r="G223" s="617"/>
      <c r="H223" s="617"/>
      <c r="I223" s="617"/>
      <c r="J223" s="617"/>
      <c r="K223" s="617"/>
      <c r="L223" s="617"/>
      <c r="M223" s="617"/>
      <c r="N223" s="617"/>
      <c r="O223" s="617"/>
      <c r="P223" s="617"/>
      <c r="Q223" s="617"/>
      <c r="R223" s="617"/>
      <c r="S223" s="617"/>
      <c r="T223" s="617"/>
      <c r="U223" s="617"/>
      <c r="V223" s="617"/>
      <c r="W223" s="617"/>
      <c r="X223" s="617"/>
      <c r="Y223" s="617"/>
      <c r="Z223" s="617"/>
      <c r="AA223" s="617"/>
      <c r="AB223" s="617"/>
      <c r="AC223" s="617"/>
      <c r="AD223" s="617"/>
      <c r="AE223" s="617"/>
      <c r="AF223" s="617"/>
      <c r="AG223" s="617"/>
      <c r="AH223" s="617"/>
    </row>
    <row r="224" ht="14.25" customHeight="1">
      <c r="A224" s="617"/>
      <c r="B224" s="617"/>
      <c r="C224" s="617"/>
      <c r="D224" s="617"/>
      <c r="E224" s="617"/>
      <c r="F224" s="617"/>
      <c r="G224" s="617"/>
      <c r="H224" s="617"/>
      <c r="I224" s="617"/>
      <c r="J224" s="617"/>
      <c r="K224" s="617"/>
      <c r="L224" s="617"/>
      <c r="M224" s="617"/>
      <c r="N224" s="617"/>
      <c r="O224" s="617"/>
      <c r="P224" s="617"/>
      <c r="Q224" s="617"/>
      <c r="R224" s="617"/>
      <c r="S224" s="617"/>
      <c r="T224" s="617"/>
      <c r="U224" s="617"/>
      <c r="V224" s="617"/>
      <c r="W224" s="617"/>
      <c r="X224" s="617"/>
      <c r="Y224" s="617"/>
      <c r="Z224" s="617"/>
      <c r="AA224" s="617"/>
      <c r="AB224" s="617"/>
      <c r="AC224" s="617"/>
      <c r="AD224" s="617"/>
      <c r="AE224" s="617"/>
      <c r="AF224" s="617"/>
      <c r="AG224" s="617"/>
      <c r="AH224" s="617"/>
    </row>
    <row r="225" ht="14.25" customHeight="1">
      <c r="A225" s="617"/>
      <c r="B225" s="617"/>
      <c r="C225" s="617"/>
      <c r="D225" s="617"/>
      <c r="E225" s="617"/>
      <c r="F225" s="617"/>
      <c r="G225" s="617"/>
      <c r="H225" s="617"/>
      <c r="I225" s="617"/>
      <c r="J225" s="617"/>
      <c r="K225" s="617"/>
      <c r="L225" s="617"/>
      <c r="M225" s="617"/>
      <c r="N225" s="617"/>
      <c r="O225" s="617"/>
      <c r="P225" s="617"/>
      <c r="Q225" s="617"/>
      <c r="R225" s="617"/>
      <c r="S225" s="617"/>
      <c r="T225" s="617"/>
      <c r="U225" s="617"/>
      <c r="V225" s="617"/>
      <c r="W225" s="617"/>
      <c r="X225" s="617"/>
      <c r="Y225" s="617"/>
      <c r="Z225" s="617"/>
      <c r="AA225" s="617"/>
      <c r="AB225" s="617"/>
      <c r="AC225" s="617"/>
      <c r="AD225" s="617"/>
      <c r="AE225" s="617"/>
      <c r="AF225" s="617"/>
      <c r="AG225" s="617"/>
      <c r="AH225" s="617"/>
    </row>
    <row r="226" ht="14.25" customHeight="1">
      <c r="A226" s="617"/>
      <c r="B226" s="617"/>
      <c r="C226" s="617"/>
      <c r="D226" s="617"/>
      <c r="E226" s="617"/>
      <c r="F226" s="617"/>
      <c r="G226" s="617"/>
      <c r="H226" s="617"/>
      <c r="I226" s="617"/>
      <c r="J226" s="617"/>
      <c r="K226" s="617"/>
      <c r="L226" s="617"/>
      <c r="M226" s="617"/>
      <c r="N226" s="617"/>
      <c r="O226" s="617"/>
      <c r="P226" s="617"/>
      <c r="Q226" s="617"/>
      <c r="R226" s="617"/>
      <c r="S226" s="617"/>
      <c r="T226" s="617"/>
      <c r="U226" s="617"/>
      <c r="V226" s="617"/>
      <c r="W226" s="617"/>
      <c r="X226" s="617"/>
      <c r="Y226" s="617"/>
      <c r="Z226" s="617"/>
      <c r="AA226" s="617"/>
      <c r="AB226" s="617"/>
      <c r="AC226" s="617"/>
      <c r="AD226" s="617"/>
      <c r="AE226" s="617"/>
      <c r="AF226" s="617"/>
      <c r="AG226" s="617"/>
      <c r="AH226" s="617"/>
    </row>
    <row r="227" ht="14.25" customHeight="1">
      <c r="A227" s="617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17"/>
      <c r="P227" s="617"/>
      <c r="Q227" s="617"/>
      <c r="R227" s="617"/>
      <c r="S227" s="617"/>
      <c r="T227" s="617"/>
      <c r="U227" s="617"/>
      <c r="V227" s="617"/>
      <c r="W227" s="617"/>
      <c r="X227" s="617"/>
      <c r="Y227" s="617"/>
      <c r="Z227" s="617"/>
      <c r="AA227" s="617"/>
      <c r="AB227" s="617"/>
      <c r="AC227" s="617"/>
      <c r="AD227" s="617"/>
      <c r="AE227" s="617"/>
      <c r="AF227" s="617"/>
      <c r="AG227" s="617"/>
      <c r="AH227" s="617"/>
    </row>
    <row r="228" ht="14.25" customHeight="1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17"/>
      <c r="P228" s="617"/>
      <c r="Q228" s="617"/>
      <c r="R228" s="617"/>
      <c r="S228" s="617"/>
      <c r="T228" s="617"/>
      <c r="U228" s="617"/>
      <c r="V228" s="617"/>
      <c r="W228" s="617"/>
      <c r="X228" s="617"/>
      <c r="Y228" s="617"/>
      <c r="Z228" s="617"/>
      <c r="AA228" s="617"/>
      <c r="AB228" s="617"/>
      <c r="AC228" s="617"/>
      <c r="AD228" s="617"/>
      <c r="AE228" s="617"/>
      <c r="AF228" s="617"/>
      <c r="AG228" s="617"/>
      <c r="AH228" s="617"/>
    </row>
    <row r="229" ht="14.25" customHeight="1">
      <c r="A229" s="617"/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617"/>
      <c r="AB229" s="617"/>
      <c r="AC229" s="617"/>
      <c r="AD229" s="617"/>
      <c r="AE229" s="617"/>
      <c r="AF229" s="617"/>
      <c r="AG229" s="617"/>
      <c r="AH229" s="617"/>
    </row>
    <row r="230" ht="14.25" customHeight="1">
      <c r="A230" s="617"/>
      <c r="B230" s="617"/>
      <c r="C230" s="617"/>
      <c r="D230" s="617"/>
      <c r="E230" s="617"/>
      <c r="F230" s="617"/>
      <c r="G230" s="617"/>
      <c r="H230" s="617"/>
      <c r="I230" s="617"/>
      <c r="J230" s="617"/>
      <c r="K230" s="617"/>
      <c r="L230" s="617"/>
      <c r="M230" s="617"/>
      <c r="N230" s="617"/>
      <c r="O230" s="617"/>
      <c r="P230" s="617"/>
      <c r="Q230" s="617"/>
      <c r="R230" s="617"/>
      <c r="S230" s="617"/>
      <c r="T230" s="617"/>
      <c r="U230" s="617"/>
      <c r="V230" s="617"/>
      <c r="W230" s="617"/>
      <c r="X230" s="617"/>
      <c r="Y230" s="617"/>
      <c r="Z230" s="617"/>
      <c r="AA230" s="617"/>
      <c r="AB230" s="617"/>
      <c r="AC230" s="617"/>
      <c r="AD230" s="617"/>
      <c r="AE230" s="617"/>
      <c r="AF230" s="617"/>
      <c r="AG230" s="617"/>
      <c r="AH230" s="617"/>
    </row>
    <row r="231" ht="14.25" customHeight="1">
      <c r="A231" s="617"/>
      <c r="B231" s="617"/>
      <c r="C231" s="617"/>
      <c r="D231" s="617"/>
      <c r="E231" s="617"/>
      <c r="F231" s="617"/>
      <c r="G231" s="617"/>
      <c r="H231" s="617"/>
      <c r="I231" s="617"/>
      <c r="J231" s="617"/>
      <c r="K231" s="617"/>
      <c r="L231" s="617"/>
      <c r="M231" s="617"/>
      <c r="N231" s="617"/>
      <c r="O231" s="617"/>
      <c r="P231" s="617"/>
      <c r="Q231" s="617"/>
      <c r="R231" s="617"/>
      <c r="S231" s="617"/>
      <c r="T231" s="617"/>
      <c r="U231" s="617"/>
      <c r="V231" s="617"/>
      <c r="W231" s="617"/>
      <c r="X231" s="617"/>
      <c r="Y231" s="617"/>
      <c r="Z231" s="617"/>
      <c r="AA231" s="617"/>
      <c r="AB231" s="617"/>
      <c r="AC231" s="617"/>
      <c r="AD231" s="617"/>
      <c r="AE231" s="617"/>
      <c r="AF231" s="617"/>
      <c r="AG231" s="617"/>
      <c r="AH231" s="617"/>
    </row>
    <row r="232" ht="14.25" customHeight="1">
      <c r="A232" s="617"/>
      <c r="B232" s="617"/>
      <c r="C232" s="617"/>
      <c r="D232" s="617"/>
      <c r="E232" s="617"/>
      <c r="F232" s="617"/>
      <c r="G232" s="617"/>
      <c r="H232" s="617"/>
      <c r="I232" s="617"/>
      <c r="J232" s="617"/>
      <c r="K232" s="617"/>
      <c r="L232" s="617"/>
      <c r="M232" s="617"/>
      <c r="N232" s="617"/>
      <c r="O232" s="617"/>
      <c r="P232" s="617"/>
      <c r="Q232" s="617"/>
      <c r="R232" s="617"/>
      <c r="S232" s="617"/>
      <c r="T232" s="617"/>
      <c r="U232" s="617"/>
      <c r="V232" s="617"/>
      <c r="W232" s="617"/>
      <c r="X232" s="617"/>
      <c r="Y232" s="617"/>
      <c r="Z232" s="617"/>
      <c r="AA232" s="617"/>
      <c r="AB232" s="617"/>
      <c r="AC232" s="617"/>
      <c r="AD232" s="617"/>
      <c r="AE232" s="617"/>
      <c r="AF232" s="617"/>
      <c r="AG232" s="617"/>
      <c r="AH232" s="617"/>
    </row>
    <row r="233" ht="14.25" customHeight="1">
      <c r="A233" s="617"/>
      <c r="B233" s="617"/>
      <c r="C233" s="617"/>
      <c r="D233" s="617"/>
      <c r="E233" s="617"/>
      <c r="F233" s="617"/>
      <c r="G233" s="617"/>
      <c r="H233" s="617"/>
      <c r="I233" s="617"/>
      <c r="J233" s="617"/>
      <c r="K233" s="617"/>
      <c r="L233" s="617"/>
      <c r="M233" s="617"/>
      <c r="N233" s="617"/>
      <c r="O233" s="617"/>
      <c r="P233" s="617"/>
      <c r="Q233" s="617"/>
      <c r="R233" s="617"/>
      <c r="S233" s="617"/>
      <c r="T233" s="617"/>
      <c r="U233" s="617"/>
      <c r="V233" s="617"/>
      <c r="W233" s="617"/>
      <c r="X233" s="617"/>
      <c r="Y233" s="617"/>
      <c r="Z233" s="617"/>
      <c r="AA233" s="617"/>
      <c r="AB233" s="617"/>
      <c r="AC233" s="617"/>
      <c r="AD233" s="617"/>
      <c r="AE233" s="617"/>
      <c r="AF233" s="617"/>
      <c r="AG233" s="617"/>
      <c r="AH233" s="617"/>
    </row>
    <row r="234" ht="14.25" customHeight="1">
      <c r="A234" s="617"/>
      <c r="B234" s="617"/>
      <c r="C234" s="617"/>
      <c r="D234" s="617"/>
      <c r="E234" s="617"/>
      <c r="F234" s="617"/>
      <c r="G234" s="617"/>
      <c r="H234" s="617"/>
      <c r="I234" s="617"/>
      <c r="J234" s="617"/>
      <c r="K234" s="617"/>
      <c r="L234" s="617"/>
      <c r="M234" s="617"/>
      <c r="N234" s="617"/>
      <c r="O234" s="617"/>
      <c r="P234" s="617"/>
      <c r="Q234" s="617"/>
      <c r="R234" s="617"/>
      <c r="S234" s="617"/>
      <c r="T234" s="617"/>
      <c r="U234" s="617"/>
      <c r="V234" s="617"/>
      <c r="W234" s="617"/>
      <c r="X234" s="617"/>
      <c r="Y234" s="617"/>
      <c r="Z234" s="617"/>
      <c r="AA234" s="617"/>
      <c r="AB234" s="617"/>
      <c r="AC234" s="617"/>
      <c r="AD234" s="617"/>
      <c r="AE234" s="617"/>
      <c r="AF234" s="617"/>
      <c r="AG234" s="617"/>
      <c r="AH234" s="617"/>
    </row>
    <row r="235" ht="14.25" customHeight="1">
      <c r="A235" s="617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17"/>
      <c r="P235" s="617"/>
      <c r="Q235" s="617"/>
      <c r="R235" s="617"/>
      <c r="S235" s="617"/>
      <c r="T235" s="617"/>
      <c r="U235" s="617"/>
      <c r="V235" s="617"/>
      <c r="W235" s="617"/>
      <c r="X235" s="617"/>
      <c r="Y235" s="617"/>
      <c r="Z235" s="617"/>
      <c r="AA235" s="617"/>
      <c r="AB235" s="617"/>
      <c r="AC235" s="617"/>
      <c r="AD235" s="617"/>
      <c r="AE235" s="617"/>
      <c r="AF235" s="617"/>
      <c r="AG235" s="617"/>
      <c r="AH235" s="617"/>
    </row>
    <row r="236" ht="14.25" customHeight="1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17"/>
      <c r="P236" s="617"/>
      <c r="Q236" s="617"/>
      <c r="R236" s="617"/>
      <c r="S236" s="617"/>
      <c r="T236" s="617"/>
      <c r="U236" s="617"/>
      <c r="V236" s="617"/>
      <c r="W236" s="617"/>
      <c r="X236" s="617"/>
      <c r="Y236" s="617"/>
      <c r="Z236" s="617"/>
      <c r="AA236" s="617"/>
      <c r="AB236" s="617"/>
      <c r="AC236" s="617"/>
      <c r="AD236" s="617"/>
      <c r="AE236" s="617"/>
      <c r="AF236" s="617"/>
      <c r="AG236" s="617"/>
      <c r="AH236" s="617"/>
    </row>
    <row r="237" ht="14.25" customHeight="1">
      <c r="A237" s="617"/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617"/>
      <c r="AB237" s="617"/>
      <c r="AC237" s="617"/>
      <c r="AD237" s="617"/>
      <c r="AE237" s="617"/>
      <c r="AF237" s="617"/>
      <c r="AG237" s="617"/>
      <c r="AH237" s="617"/>
    </row>
    <row r="238" ht="14.25" customHeight="1">
      <c r="A238" s="617"/>
      <c r="B238" s="617"/>
      <c r="C238" s="617"/>
      <c r="D238" s="617"/>
      <c r="E238" s="617"/>
      <c r="F238" s="617"/>
      <c r="G238" s="617"/>
      <c r="H238" s="617"/>
      <c r="I238" s="617"/>
      <c r="J238" s="617"/>
      <c r="K238" s="617"/>
      <c r="L238" s="617"/>
      <c r="M238" s="617"/>
      <c r="N238" s="617"/>
      <c r="O238" s="617"/>
      <c r="P238" s="617"/>
      <c r="Q238" s="617"/>
      <c r="R238" s="617"/>
      <c r="S238" s="617"/>
      <c r="T238" s="617"/>
      <c r="U238" s="617"/>
      <c r="V238" s="617"/>
      <c r="W238" s="617"/>
      <c r="X238" s="617"/>
      <c r="Y238" s="617"/>
      <c r="Z238" s="617"/>
      <c r="AA238" s="617"/>
      <c r="AB238" s="617"/>
      <c r="AC238" s="617"/>
      <c r="AD238" s="617"/>
      <c r="AE238" s="617"/>
      <c r="AF238" s="617"/>
      <c r="AG238" s="617"/>
      <c r="AH238" s="617"/>
    </row>
    <row r="239" ht="14.25" customHeight="1">
      <c r="A239" s="617"/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17"/>
      <c r="AB239" s="617"/>
      <c r="AC239" s="617"/>
      <c r="AD239" s="617"/>
      <c r="AE239" s="617"/>
      <c r="AF239" s="617"/>
      <c r="AG239" s="617"/>
      <c r="AH239" s="617"/>
    </row>
    <row r="240" ht="14.25" customHeight="1">
      <c r="A240" s="617"/>
      <c r="B240" s="617"/>
      <c r="C240" s="617"/>
      <c r="D240" s="617"/>
      <c r="E240" s="617"/>
      <c r="F240" s="617"/>
      <c r="G240" s="617"/>
      <c r="H240" s="617"/>
      <c r="I240" s="617"/>
      <c r="J240" s="617"/>
      <c r="K240" s="617"/>
      <c r="L240" s="617"/>
      <c r="M240" s="617"/>
      <c r="N240" s="617"/>
      <c r="O240" s="617"/>
      <c r="P240" s="617"/>
      <c r="Q240" s="617"/>
      <c r="R240" s="617"/>
      <c r="S240" s="617"/>
      <c r="T240" s="617"/>
      <c r="U240" s="617"/>
      <c r="V240" s="617"/>
      <c r="W240" s="617"/>
      <c r="X240" s="617"/>
      <c r="Y240" s="617"/>
      <c r="Z240" s="617"/>
      <c r="AA240" s="617"/>
      <c r="AB240" s="617"/>
      <c r="AC240" s="617"/>
      <c r="AD240" s="617"/>
      <c r="AE240" s="617"/>
      <c r="AF240" s="617"/>
      <c r="AG240" s="617"/>
      <c r="AH240" s="617"/>
    </row>
    <row r="241" ht="14.25" customHeight="1">
      <c r="A241" s="617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17"/>
      <c r="P241" s="617"/>
      <c r="Q241" s="617"/>
      <c r="R241" s="617"/>
      <c r="S241" s="617"/>
      <c r="T241" s="617"/>
      <c r="U241" s="617"/>
      <c r="V241" s="617"/>
      <c r="W241" s="617"/>
      <c r="X241" s="617"/>
      <c r="Y241" s="617"/>
      <c r="Z241" s="617"/>
      <c r="AA241" s="617"/>
      <c r="AB241" s="617"/>
      <c r="AC241" s="617"/>
      <c r="AD241" s="617"/>
      <c r="AE241" s="617"/>
      <c r="AF241" s="617"/>
      <c r="AG241" s="617"/>
      <c r="AH241" s="617"/>
    </row>
    <row r="242" ht="14.25" customHeight="1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17"/>
      <c r="P242" s="617"/>
      <c r="Q242" s="617"/>
      <c r="R242" s="617"/>
      <c r="S242" s="617"/>
      <c r="T242" s="617"/>
      <c r="U242" s="617"/>
      <c r="V242" s="617"/>
      <c r="W242" s="617"/>
      <c r="X242" s="617"/>
      <c r="Y242" s="617"/>
      <c r="Z242" s="617"/>
      <c r="AA242" s="617"/>
      <c r="AB242" s="617"/>
      <c r="AC242" s="617"/>
      <c r="AD242" s="617"/>
      <c r="AE242" s="617"/>
      <c r="AF242" s="617"/>
      <c r="AG242" s="617"/>
      <c r="AH242" s="617"/>
    </row>
    <row r="243" ht="14.25" customHeight="1">
      <c r="A243" s="617"/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617"/>
      <c r="AB243" s="617"/>
      <c r="AC243" s="617"/>
      <c r="AD243" s="617"/>
      <c r="AE243" s="617"/>
      <c r="AF243" s="617"/>
      <c r="AG243" s="617"/>
      <c r="AH243" s="617"/>
    </row>
    <row r="244" ht="14.25" customHeight="1">
      <c r="A244" s="617"/>
      <c r="B244" s="617"/>
      <c r="C244" s="617"/>
      <c r="D244" s="617"/>
      <c r="E244" s="617"/>
      <c r="F244" s="617"/>
      <c r="G244" s="617"/>
      <c r="H244" s="617"/>
      <c r="I244" s="617"/>
      <c r="J244" s="617"/>
      <c r="K244" s="617"/>
      <c r="L244" s="617"/>
      <c r="M244" s="617"/>
      <c r="N244" s="617"/>
      <c r="O244" s="617"/>
      <c r="P244" s="617"/>
      <c r="Q244" s="617"/>
      <c r="R244" s="617"/>
      <c r="S244" s="617"/>
      <c r="T244" s="617"/>
      <c r="U244" s="617"/>
      <c r="V244" s="617"/>
      <c r="W244" s="617"/>
      <c r="X244" s="617"/>
      <c r="Y244" s="617"/>
      <c r="Z244" s="617"/>
      <c r="AA244" s="617"/>
      <c r="AB244" s="617"/>
      <c r="AC244" s="617"/>
      <c r="AD244" s="617"/>
      <c r="AE244" s="617"/>
      <c r="AF244" s="617"/>
      <c r="AG244" s="617"/>
      <c r="AH244" s="617"/>
    </row>
    <row r="245" ht="14.25" customHeight="1">
      <c r="A245" s="617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17"/>
      <c r="P245" s="617"/>
      <c r="Q245" s="617"/>
      <c r="R245" s="617"/>
      <c r="S245" s="617"/>
      <c r="T245" s="617"/>
      <c r="U245" s="617"/>
      <c r="V245" s="617"/>
      <c r="W245" s="617"/>
      <c r="X245" s="617"/>
      <c r="Y245" s="617"/>
      <c r="Z245" s="617"/>
      <c r="AA245" s="617"/>
      <c r="AB245" s="617"/>
      <c r="AC245" s="617"/>
      <c r="AD245" s="617"/>
      <c r="AE245" s="617"/>
      <c r="AF245" s="617"/>
      <c r="AG245" s="617"/>
      <c r="AH245" s="617"/>
    </row>
    <row r="246" ht="14.25" customHeight="1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17"/>
      <c r="P246" s="617"/>
      <c r="Q246" s="617"/>
      <c r="R246" s="617"/>
      <c r="S246" s="617"/>
      <c r="T246" s="617"/>
      <c r="U246" s="617"/>
      <c r="V246" s="617"/>
      <c r="W246" s="617"/>
      <c r="X246" s="617"/>
      <c r="Y246" s="617"/>
      <c r="Z246" s="617"/>
      <c r="AA246" s="617"/>
      <c r="AB246" s="617"/>
      <c r="AC246" s="617"/>
      <c r="AD246" s="617"/>
      <c r="AE246" s="617"/>
      <c r="AF246" s="617"/>
      <c r="AG246" s="617"/>
      <c r="AH246" s="617"/>
    </row>
    <row r="247" ht="14.25" customHeight="1">
      <c r="A247" s="617"/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17"/>
      <c r="AB247" s="617"/>
      <c r="AC247" s="617"/>
      <c r="AD247" s="617"/>
      <c r="AE247" s="617"/>
      <c r="AF247" s="617"/>
      <c r="AG247" s="617"/>
      <c r="AH247" s="617"/>
    </row>
    <row r="248" ht="14.25" customHeight="1">
      <c r="A248" s="617"/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617"/>
      <c r="AB248" s="617"/>
      <c r="AC248" s="617"/>
      <c r="AD248" s="617"/>
      <c r="AE248" s="617"/>
      <c r="AF248" s="617"/>
      <c r="AG248" s="617"/>
      <c r="AH248" s="617"/>
    </row>
    <row r="249" ht="14.25" customHeight="1">
      <c r="A249" s="617"/>
      <c r="B249" s="617"/>
      <c r="C249" s="617"/>
      <c r="D249" s="617"/>
      <c r="E249" s="617"/>
      <c r="F249" s="617"/>
      <c r="G249" s="617"/>
      <c r="H249" s="617"/>
      <c r="I249" s="617"/>
      <c r="J249" s="617"/>
      <c r="K249" s="617"/>
      <c r="L249" s="617"/>
      <c r="M249" s="617"/>
      <c r="N249" s="617"/>
      <c r="O249" s="617"/>
      <c r="P249" s="617"/>
      <c r="Q249" s="617"/>
      <c r="R249" s="617"/>
      <c r="S249" s="617"/>
      <c r="T249" s="617"/>
      <c r="U249" s="617"/>
      <c r="V249" s="617"/>
      <c r="W249" s="617"/>
      <c r="X249" s="617"/>
      <c r="Y249" s="617"/>
      <c r="Z249" s="617"/>
      <c r="AA249" s="617"/>
      <c r="AB249" s="617"/>
      <c r="AC249" s="617"/>
      <c r="AD249" s="617"/>
      <c r="AE249" s="617"/>
      <c r="AF249" s="617"/>
      <c r="AG249" s="617"/>
      <c r="AH249" s="617"/>
    </row>
    <row r="250" ht="14.25" customHeight="1">
      <c r="A250" s="617"/>
      <c r="B250" s="617"/>
      <c r="C250" s="617"/>
      <c r="D250" s="617"/>
      <c r="E250" s="617"/>
      <c r="F250" s="617"/>
      <c r="G250" s="617"/>
      <c r="H250" s="617"/>
      <c r="I250" s="617"/>
      <c r="J250" s="617"/>
      <c r="K250" s="617"/>
      <c r="L250" s="617"/>
      <c r="M250" s="617"/>
      <c r="N250" s="617"/>
      <c r="O250" s="617"/>
      <c r="P250" s="617"/>
      <c r="Q250" s="617"/>
      <c r="R250" s="617"/>
      <c r="S250" s="617"/>
      <c r="T250" s="617"/>
      <c r="U250" s="617"/>
      <c r="V250" s="617"/>
      <c r="W250" s="617"/>
      <c r="X250" s="617"/>
      <c r="Y250" s="617"/>
      <c r="Z250" s="617"/>
      <c r="AA250" s="617"/>
      <c r="AB250" s="617"/>
      <c r="AC250" s="617"/>
      <c r="AD250" s="617"/>
      <c r="AE250" s="617"/>
      <c r="AF250" s="617"/>
      <c r="AG250" s="617"/>
      <c r="AH250" s="617"/>
    </row>
    <row r="251" ht="14.25" customHeight="1">
      <c r="A251" s="617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17"/>
      <c r="P251" s="617"/>
      <c r="Q251" s="617"/>
      <c r="R251" s="617"/>
      <c r="S251" s="617"/>
      <c r="T251" s="617"/>
      <c r="U251" s="617"/>
      <c r="V251" s="617"/>
      <c r="W251" s="617"/>
      <c r="X251" s="617"/>
      <c r="Y251" s="617"/>
      <c r="Z251" s="617"/>
      <c r="AA251" s="617"/>
      <c r="AB251" s="617"/>
      <c r="AC251" s="617"/>
      <c r="AD251" s="617"/>
      <c r="AE251" s="617"/>
      <c r="AF251" s="617"/>
      <c r="AG251" s="617"/>
      <c r="AH251" s="617"/>
    </row>
    <row r="252" ht="14.25" customHeight="1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17"/>
      <c r="AB252" s="617"/>
      <c r="AC252" s="617"/>
      <c r="AD252" s="617"/>
      <c r="AE252" s="617"/>
      <c r="AF252" s="617"/>
      <c r="AG252" s="617"/>
      <c r="AH252" s="617"/>
    </row>
    <row r="253" ht="14.25" customHeight="1">
      <c r="A253" s="617"/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617"/>
      <c r="AB253" s="617"/>
      <c r="AC253" s="617"/>
      <c r="AD253" s="617"/>
      <c r="AE253" s="617"/>
      <c r="AF253" s="617"/>
      <c r="AG253" s="617"/>
      <c r="AH253" s="617"/>
    </row>
    <row r="254" ht="14.25" customHeight="1">
      <c r="A254" s="617"/>
      <c r="B254" s="617"/>
      <c r="C254" s="617"/>
      <c r="D254" s="617"/>
      <c r="E254" s="617"/>
      <c r="F254" s="617"/>
      <c r="G254" s="617"/>
      <c r="H254" s="617"/>
      <c r="I254" s="617"/>
      <c r="J254" s="617"/>
      <c r="K254" s="617"/>
      <c r="L254" s="617"/>
      <c r="M254" s="617"/>
      <c r="N254" s="617"/>
      <c r="O254" s="617"/>
      <c r="P254" s="617"/>
      <c r="Q254" s="617"/>
      <c r="R254" s="617"/>
      <c r="S254" s="617"/>
      <c r="T254" s="617"/>
      <c r="U254" s="617"/>
      <c r="V254" s="617"/>
      <c r="W254" s="617"/>
      <c r="X254" s="617"/>
      <c r="Y254" s="617"/>
      <c r="Z254" s="617"/>
      <c r="AA254" s="617"/>
      <c r="AB254" s="617"/>
      <c r="AC254" s="617"/>
      <c r="AD254" s="617"/>
      <c r="AE254" s="617"/>
      <c r="AF254" s="617"/>
      <c r="AG254" s="617"/>
      <c r="AH254" s="617"/>
    </row>
    <row r="255" ht="14.25" customHeight="1">
      <c r="A255" s="617"/>
      <c r="B255" s="617"/>
      <c r="C255" s="617"/>
      <c r="D255" s="617"/>
      <c r="E255" s="617"/>
      <c r="F255" s="617"/>
      <c r="G255" s="617"/>
      <c r="H255" s="617"/>
      <c r="I255" s="617"/>
      <c r="J255" s="617"/>
      <c r="K255" s="617"/>
      <c r="L255" s="617"/>
      <c r="M255" s="617"/>
      <c r="N255" s="617"/>
      <c r="O255" s="617"/>
      <c r="P255" s="617"/>
      <c r="Q255" s="617"/>
      <c r="R255" s="617"/>
      <c r="S255" s="617"/>
      <c r="T255" s="617"/>
      <c r="U255" s="617"/>
      <c r="V255" s="617"/>
      <c r="W255" s="617"/>
      <c r="X255" s="617"/>
      <c r="Y255" s="617"/>
      <c r="Z255" s="617"/>
      <c r="AA255" s="617"/>
      <c r="AB255" s="617"/>
      <c r="AC255" s="617"/>
      <c r="AD255" s="617"/>
      <c r="AE255" s="617"/>
      <c r="AF255" s="617"/>
      <c r="AG255" s="617"/>
      <c r="AH255" s="617"/>
    </row>
    <row r="256" ht="14.25" customHeight="1">
      <c r="A256" s="617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17"/>
      <c r="P256" s="617"/>
      <c r="Q256" s="617"/>
      <c r="R256" s="617"/>
      <c r="S256" s="617"/>
      <c r="T256" s="617"/>
      <c r="U256" s="617"/>
      <c r="V256" s="617"/>
      <c r="W256" s="617"/>
      <c r="X256" s="617"/>
      <c r="Y256" s="617"/>
      <c r="Z256" s="617"/>
      <c r="AA256" s="617"/>
      <c r="AB256" s="617"/>
      <c r="AC256" s="617"/>
      <c r="AD256" s="617"/>
      <c r="AE256" s="617"/>
      <c r="AF256" s="617"/>
      <c r="AG256" s="617"/>
      <c r="AH256" s="617"/>
    </row>
    <row r="257" ht="14.25" customHeight="1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17"/>
      <c r="P257" s="617"/>
      <c r="Q257" s="617"/>
      <c r="R257" s="617"/>
      <c r="S257" s="617"/>
      <c r="T257" s="617"/>
      <c r="U257" s="617"/>
      <c r="V257" s="617"/>
      <c r="W257" s="617"/>
      <c r="X257" s="617"/>
      <c r="Y257" s="617"/>
      <c r="Z257" s="617"/>
      <c r="AA257" s="617"/>
      <c r="AB257" s="617"/>
      <c r="AC257" s="617"/>
      <c r="AD257" s="617"/>
      <c r="AE257" s="617"/>
      <c r="AF257" s="617"/>
      <c r="AG257" s="617"/>
      <c r="AH257" s="617"/>
    </row>
    <row r="258" ht="14.25" customHeight="1">
      <c r="A258" s="617"/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617"/>
      <c r="AB258" s="617"/>
      <c r="AC258" s="617"/>
      <c r="AD258" s="617"/>
      <c r="AE258" s="617"/>
      <c r="AF258" s="617"/>
      <c r="AG258" s="617"/>
      <c r="AH258" s="617"/>
    </row>
    <row r="259" ht="14.25" customHeight="1">
      <c r="A259" s="617"/>
      <c r="B259" s="617"/>
      <c r="C259" s="617"/>
      <c r="D259" s="617"/>
      <c r="E259" s="617"/>
      <c r="F259" s="617"/>
      <c r="G259" s="617"/>
      <c r="H259" s="617"/>
      <c r="I259" s="617"/>
      <c r="J259" s="617"/>
      <c r="K259" s="617"/>
      <c r="L259" s="617"/>
      <c r="M259" s="617"/>
      <c r="N259" s="617"/>
      <c r="O259" s="617"/>
      <c r="P259" s="617"/>
      <c r="Q259" s="617"/>
      <c r="R259" s="617"/>
      <c r="S259" s="617"/>
      <c r="T259" s="617"/>
      <c r="U259" s="617"/>
      <c r="V259" s="617"/>
      <c r="W259" s="617"/>
      <c r="X259" s="617"/>
      <c r="Y259" s="617"/>
      <c r="Z259" s="617"/>
      <c r="AA259" s="617"/>
      <c r="AB259" s="617"/>
      <c r="AC259" s="617"/>
      <c r="AD259" s="617"/>
      <c r="AE259" s="617"/>
      <c r="AF259" s="617"/>
      <c r="AG259" s="617"/>
      <c r="AH259" s="617"/>
    </row>
    <row r="260" ht="14.25" customHeight="1">
      <c r="A260" s="617"/>
      <c r="B260" s="617"/>
      <c r="C260" s="617"/>
      <c r="D260" s="617"/>
      <c r="E260" s="617"/>
      <c r="F260" s="617"/>
      <c r="G260" s="617"/>
      <c r="H260" s="617"/>
      <c r="I260" s="617"/>
      <c r="J260" s="617"/>
      <c r="K260" s="617"/>
      <c r="L260" s="617"/>
      <c r="M260" s="617"/>
      <c r="N260" s="617"/>
      <c r="O260" s="617"/>
      <c r="P260" s="617"/>
      <c r="Q260" s="617"/>
      <c r="R260" s="617"/>
      <c r="S260" s="617"/>
      <c r="T260" s="617"/>
      <c r="U260" s="617"/>
      <c r="V260" s="617"/>
      <c r="W260" s="617"/>
      <c r="X260" s="617"/>
      <c r="Y260" s="617"/>
      <c r="Z260" s="617"/>
      <c r="AA260" s="617"/>
      <c r="AB260" s="617"/>
      <c r="AC260" s="617"/>
      <c r="AD260" s="617"/>
      <c r="AE260" s="617"/>
      <c r="AF260" s="617"/>
      <c r="AG260" s="617"/>
      <c r="AH260" s="617"/>
    </row>
    <row r="261" ht="14.25" customHeight="1">
      <c r="A261" s="617"/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17"/>
      <c r="AB261" s="617"/>
      <c r="AC261" s="617"/>
      <c r="AD261" s="617"/>
      <c r="AE261" s="617"/>
      <c r="AF261" s="617"/>
      <c r="AG261" s="617"/>
      <c r="AH261" s="617"/>
    </row>
    <row r="262" ht="14.25" customHeight="1">
      <c r="A262" s="617"/>
      <c r="B262" s="617"/>
      <c r="C262" s="617"/>
      <c r="D262" s="617"/>
      <c r="E262" s="617"/>
      <c r="F262" s="617"/>
      <c r="G262" s="617"/>
      <c r="H262" s="617"/>
      <c r="I262" s="617"/>
      <c r="J262" s="617"/>
      <c r="K262" s="617"/>
      <c r="L262" s="617"/>
      <c r="M262" s="617"/>
      <c r="N262" s="617"/>
      <c r="O262" s="617"/>
      <c r="P262" s="617"/>
      <c r="Q262" s="617"/>
      <c r="R262" s="617"/>
      <c r="S262" s="617"/>
      <c r="T262" s="617"/>
      <c r="U262" s="617"/>
      <c r="V262" s="617"/>
      <c r="W262" s="617"/>
      <c r="X262" s="617"/>
      <c r="Y262" s="617"/>
      <c r="Z262" s="617"/>
      <c r="AA262" s="617"/>
      <c r="AB262" s="617"/>
      <c r="AC262" s="617"/>
      <c r="AD262" s="617"/>
      <c r="AE262" s="617"/>
      <c r="AF262" s="617"/>
      <c r="AG262" s="617"/>
      <c r="AH262" s="617"/>
    </row>
    <row r="263" ht="14.25" customHeight="1">
      <c r="A263" s="617"/>
      <c r="B263" s="617"/>
      <c r="C263" s="617"/>
      <c r="D263" s="617"/>
      <c r="E263" s="617"/>
      <c r="F263" s="617"/>
      <c r="G263" s="617"/>
      <c r="H263" s="617"/>
      <c r="I263" s="617"/>
      <c r="J263" s="617"/>
      <c r="K263" s="617"/>
      <c r="L263" s="617"/>
      <c r="M263" s="617"/>
      <c r="N263" s="617"/>
      <c r="O263" s="617"/>
      <c r="P263" s="617"/>
      <c r="Q263" s="617"/>
      <c r="R263" s="617"/>
      <c r="S263" s="617"/>
      <c r="T263" s="617"/>
      <c r="U263" s="617"/>
      <c r="V263" s="617"/>
      <c r="W263" s="617"/>
      <c r="X263" s="617"/>
      <c r="Y263" s="617"/>
      <c r="Z263" s="617"/>
      <c r="AA263" s="617"/>
      <c r="AB263" s="617"/>
      <c r="AC263" s="617"/>
      <c r="AD263" s="617"/>
      <c r="AE263" s="617"/>
      <c r="AF263" s="617"/>
      <c r="AG263" s="617"/>
      <c r="AH263" s="617"/>
    </row>
    <row r="264" ht="14.25" customHeight="1">
      <c r="A264" s="617"/>
      <c r="B264" s="617"/>
      <c r="C264" s="617"/>
      <c r="D264" s="617"/>
      <c r="E264" s="617"/>
      <c r="F264" s="617"/>
      <c r="G264" s="617"/>
      <c r="H264" s="617"/>
      <c r="I264" s="617"/>
      <c r="J264" s="617"/>
      <c r="K264" s="617"/>
      <c r="L264" s="617"/>
      <c r="M264" s="617"/>
      <c r="N264" s="617"/>
      <c r="O264" s="617"/>
      <c r="P264" s="617"/>
      <c r="Q264" s="617"/>
      <c r="R264" s="617"/>
      <c r="S264" s="617"/>
      <c r="T264" s="617"/>
      <c r="U264" s="617"/>
      <c r="V264" s="617"/>
      <c r="W264" s="617"/>
      <c r="X264" s="617"/>
      <c r="Y264" s="617"/>
      <c r="Z264" s="617"/>
      <c r="AA264" s="617"/>
      <c r="AB264" s="617"/>
      <c r="AC264" s="617"/>
      <c r="AD264" s="617"/>
      <c r="AE264" s="617"/>
      <c r="AF264" s="617"/>
      <c r="AG264" s="617"/>
      <c r="AH264" s="617"/>
    </row>
    <row r="265" ht="14.25" customHeight="1">
      <c r="A265" s="617"/>
      <c r="B265" s="617"/>
      <c r="C265" s="617"/>
      <c r="D265" s="617"/>
      <c r="E265" s="617"/>
      <c r="F265" s="617"/>
      <c r="G265" s="617"/>
      <c r="H265" s="617"/>
      <c r="I265" s="617"/>
      <c r="J265" s="617"/>
      <c r="K265" s="617"/>
      <c r="L265" s="617"/>
      <c r="M265" s="617"/>
      <c r="N265" s="617"/>
      <c r="O265" s="617"/>
      <c r="P265" s="617"/>
      <c r="Q265" s="617"/>
      <c r="R265" s="617"/>
      <c r="S265" s="617"/>
      <c r="T265" s="617"/>
      <c r="U265" s="617"/>
      <c r="V265" s="617"/>
      <c r="W265" s="617"/>
      <c r="X265" s="617"/>
      <c r="Y265" s="617"/>
      <c r="Z265" s="617"/>
      <c r="AA265" s="617"/>
      <c r="AB265" s="617"/>
      <c r="AC265" s="617"/>
      <c r="AD265" s="617"/>
      <c r="AE265" s="617"/>
      <c r="AF265" s="617"/>
      <c r="AG265" s="617"/>
      <c r="AH265" s="617"/>
    </row>
    <row r="266" ht="14.25" customHeight="1">
      <c r="A266" s="617"/>
      <c r="B266" s="617"/>
      <c r="C266" s="617"/>
      <c r="D266" s="617"/>
      <c r="E266" s="617"/>
      <c r="F266" s="617"/>
      <c r="G266" s="617"/>
      <c r="H266" s="617"/>
      <c r="I266" s="617"/>
      <c r="J266" s="617"/>
      <c r="K266" s="617"/>
      <c r="L266" s="617"/>
      <c r="M266" s="617"/>
      <c r="N266" s="617"/>
      <c r="O266" s="617"/>
      <c r="P266" s="617"/>
      <c r="Q266" s="617"/>
      <c r="R266" s="617"/>
      <c r="S266" s="617"/>
      <c r="T266" s="617"/>
      <c r="U266" s="617"/>
      <c r="V266" s="617"/>
      <c r="W266" s="617"/>
      <c r="X266" s="617"/>
      <c r="Y266" s="617"/>
      <c r="Z266" s="617"/>
      <c r="AA266" s="617"/>
      <c r="AB266" s="617"/>
      <c r="AC266" s="617"/>
      <c r="AD266" s="617"/>
      <c r="AE266" s="617"/>
      <c r="AF266" s="617"/>
      <c r="AG266" s="617"/>
      <c r="AH266" s="617"/>
    </row>
    <row r="267" ht="14.25" customHeight="1">
      <c r="A267" s="617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17"/>
      <c r="P267" s="617"/>
      <c r="Q267" s="617"/>
      <c r="R267" s="617"/>
      <c r="S267" s="617"/>
      <c r="T267" s="617"/>
      <c r="U267" s="617"/>
      <c r="V267" s="617"/>
      <c r="W267" s="617"/>
      <c r="X267" s="617"/>
      <c r="Y267" s="617"/>
      <c r="Z267" s="617"/>
      <c r="AA267" s="617"/>
      <c r="AB267" s="617"/>
      <c r="AC267" s="617"/>
      <c r="AD267" s="617"/>
      <c r="AE267" s="617"/>
      <c r="AF267" s="617"/>
      <c r="AG267" s="617"/>
      <c r="AH267" s="617"/>
    </row>
    <row r="268" ht="14.25" customHeight="1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17"/>
      <c r="P268" s="617"/>
      <c r="Q268" s="617"/>
      <c r="R268" s="617"/>
      <c r="S268" s="617"/>
      <c r="T268" s="617"/>
      <c r="U268" s="617"/>
      <c r="V268" s="617"/>
      <c r="W268" s="617"/>
      <c r="X268" s="617"/>
      <c r="Y268" s="617"/>
      <c r="Z268" s="617"/>
      <c r="AA268" s="617"/>
      <c r="AB268" s="617"/>
      <c r="AC268" s="617"/>
      <c r="AD268" s="617"/>
      <c r="AE268" s="617"/>
      <c r="AF268" s="617"/>
      <c r="AG268" s="617"/>
      <c r="AH268" s="617"/>
    </row>
    <row r="269" ht="14.25" customHeight="1">
      <c r="A269" s="617"/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17"/>
      <c r="AB269" s="617"/>
      <c r="AC269" s="617"/>
      <c r="AD269" s="617"/>
      <c r="AE269" s="617"/>
      <c r="AF269" s="617"/>
      <c r="AG269" s="617"/>
      <c r="AH269" s="617"/>
    </row>
    <row r="270" ht="14.25" customHeight="1">
      <c r="A270" s="617"/>
      <c r="B270" s="617"/>
      <c r="C270" s="617"/>
      <c r="D270" s="617"/>
      <c r="E270" s="617"/>
      <c r="F270" s="617"/>
      <c r="G270" s="617"/>
      <c r="H270" s="617"/>
      <c r="I270" s="617"/>
      <c r="J270" s="617"/>
      <c r="K270" s="617"/>
      <c r="L270" s="617"/>
      <c r="M270" s="617"/>
      <c r="N270" s="617"/>
      <c r="O270" s="617"/>
      <c r="P270" s="617"/>
      <c r="Q270" s="617"/>
      <c r="R270" s="617"/>
      <c r="S270" s="617"/>
      <c r="T270" s="617"/>
      <c r="U270" s="617"/>
      <c r="V270" s="617"/>
      <c r="W270" s="617"/>
      <c r="X270" s="617"/>
      <c r="Y270" s="617"/>
      <c r="Z270" s="617"/>
      <c r="AA270" s="617"/>
      <c r="AB270" s="617"/>
      <c r="AC270" s="617"/>
      <c r="AD270" s="617"/>
      <c r="AE270" s="617"/>
      <c r="AF270" s="617"/>
      <c r="AG270" s="617"/>
      <c r="AH270" s="617"/>
    </row>
    <row r="271" ht="14.25" customHeight="1">
      <c r="A271" s="617"/>
      <c r="B271" s="617"/>
      <c r="C271" s="617"/>
      <c r="D271" s="617"/>
      <c r="E271" s="617"/>
      <c r="F271" s="617"/>
      <c r="G271" s="617"/>
      <c r="H271" s="617"/>
      <c r="I271" s="617"/>
      <c r="J271" s="617"/>
      <c r="K271" s="617"/>
      <c r="L271" s="617"/>
      <c r="M271" s="617"/>
      <c r="N271" s="617"/>
      <c r="O271" s="617"/>
      <c r="P271" s="617"/>
      <c r="Q271" s="617"/>
      <c r="R271" s="617"/>
      <c r="S271" s="617"/>
      <c r="T271" s="617"/>
      <c r="U271" s="617"/>
      <c r="V271" s="617"/>
      <c r="W271" s="617"/>
      <c r="X271" s="617"/>
      <c r="Y271" s="617"/>
      <c r="Z271" s="617"/>
      <c r="AA271" s="617"/>
      <c r="AB271" s="617"/>
      <c r="AC271" s="617"/>
      <c r="AD271" s="617"/>
      <c r="AE271" s="617"/>
      <c r="AF271" s="617"/>
      <c r="AG271" s="617"/>
      <c r="AH271" s="617"/>
    </row>
    <row r="272" ht="14.25" customHeight="1">
      <c r="A272" s="617"/>
      <c r="B272" s="617"/>
      <c r="C272" s="617"/>
      <c r="D272" s="617"/>
      <c r="E272" s="617"/>
      <c r="F272" s="617"/>
      <c r="G272" s="617"/>
      <c r="H272" s="617"/>
      <c r="I272" s="617"/>
      <c r="J272" s="617"/>
      <c r="K272" s="617"/>
      <c r="L272" s="617"/>
      <c r="M272" s="617"/>
      <c r="N272" s="617"/>
      <c r="O272" s="617"/>
      <c r="P272" s="617"/>
      <c r="Q272" s="617"/>
      <c r="R272" s="617"/>
      <c r="S272" s="617"/>
      <c r="T272" s="617"/>
      <c r="U272" s="617"/>
      <c r="V272" s="617"/>
      <c r="W272" s="617"/>
      <c r="X272" s="617"/>
      <c r="Y272" s="617"/>
      <c r="Z272" s="617"/>
      <c r="AA272" s="617"/>
      <c r="AB272" s="617"/>
      <c r="AC272" s="617"/>
      <c r="AD272" s="617"/>
      <c r="AE272" s="617"/>
      <c r="AF272" s="617"/>
      <c r="AG272" s="617"/>
      <c r="AH272" s="617"/>
    </row>
    <row r="273" ht="14.25" customHeight="1">
      <c r="A273" s="617"/>
      <c r="B273" s="617"/>
      <c r="C273" s="617"/>
      <c r="D273" s="617"/>
      <c r="E273" s="617"/>
      <c r="F273" s="617"/>
      <c r="G273" s="617"/>
      <c r="H273" s="617"/>
      <c r="I273" s="617"/>
      <c r="J273" s="617"/>
      <c r="K273" s="617"/>
      <c r="L273" s="617"/>
      <c r="M273" s="617"/>
      <c r="N273" s="617"/>
      <c r="O273" s="617"/>
      <c r="P273" s="617"/>
      <c r="Q273" s="617"/>
      <c r="R273" s="617"/>
      <c r="S273" s="617"/>
      <c r="T273" s="617"/>
      <c r="U273" s="617"/>
      <c r="V273" s="617"/>
      <c r="W273" s="617"/>
      <c r="X273" s="617"/>
      <c r="Y273" s="617"/>
      <c r="Z273" s="617"/>
      <c r="AA273" s="617"/>
      <c r="AB273" s="617"/>
      <c r="AC273" s="617"/>
      <c r="AD273" s="617"/>
      <c r="AE273" s="617"/>
      <c r="AF273" s="617"/>
      <c r="AG273" s="617"/>
      <c r="AH273" s="617"/>
    </row>
    <row r="274" ht="14.25" customHeight="1">
      <c r="A274" s="617"/>
      <c r="B274" s="617"/>
      <c r="C274" s="617"/>
      <c r="D274" s="617"/>
      <c r="E274" s="617"/>
      <c r="F274" s="617"/>
      <c r="G274" s="617"/>
      <c r="H274" s="617"/>
      <c r="I274" s="617"/>
      <c r="J274" s="617"/>
      <c r="K274" s="617"/>
      <c r="L274" s="617"/>
      <c r="M274" s="617"/>
      <c r="N274" s="617"/>
      <c r="O274" s="617"/>
      <c r="P274" s="617"/>
      <c r="Q274" s="617"/>
      <c r="R274" s="617"/>
      <c r="S274" s="617"/>
      <c r="T274" s="617"/>
      <c r="U274" s="617"/>
      <c r="V274" s="617"/>
      <c r="W274" s="617"/>
      <c r="X274" s="617"/>
      <c r="Y274" s="617"/>
      <c r="Z274" s="617"/>
      <c r="AA274" s="617"/>
      <c r="AB274" s="617"/>
      <c r="AC274" s="617"/>
      <c r="AD274" s="617"/>
      <c r="AE274" s="617"/>
      <c r="AF274" s="617"/>
      <c r="AG274" s="617"/>
      <c r="AH274" s="617"/>
    </row>
    <row r="275" ht="14.25" customHeight="1">
      <c r="A275" s="617"/>
      <c r="B275" s="617"/>
      <c r="C275" s="617"/>
      <c r="D275" s="617"/>
      <c r="E275" s="617"/>
      <c r="F275" s="617"/>
      <c r="G275" s="617"/>
      <c r="H275" s="617"/>
      <c r="I275" s="617"/>
      <c r="J275" s="617"/>
      <c r="K275" s="617"/>
      <c r="L275" s="617"/>
      <c r="M275" s="617"/>
      <c r="N275" s="617"/>
      <c r="O275" s="617"/>
      <c r="P275" s="617"/>
      <c r="Q275" s="617"/>
      <c r="R275" s="617"/>
      <c r="S275" s="617"/>
      <c r="T275" s="617"/>
      <c r="U275" s="617"/>
      <c r="V275" s="617"/>
      <c r="W275" s="617"/>
      <c r="X275" s="617"/>
      <c r="Y275" s="617"/>
      <c r="Z275" s="617"/>
      <c r="AA275" s="617"/>
      <c r="AB275" s="617"/>
      <c r="AC275" s="617"/>
      <c r="AD275" s="617"/>
      <c r="AE275" s="617"/>
      <c r="AF275" s="617"/>
      <c r="AG275" s="617"/>
      <c r="AH275" s="617"/>
    </row>
    <row r="276" ht="14.25" customHeight="1">
      <c r="A276" s="617"/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17"/>
      <c r="AB276" s="617"/>
      <c r="AC276" s="617"/>
      <c r="AD276" s="617"/>
      <c r="AE276" s="617"/>
      <c r="AF276" s="617"/>
      <c r="AG276" s="617"/>
      <c r="AH276" s="617"/>
    </row>
    <row r="277" ht="14.25" customHeight="1">
      <c r="A277" s="617"/>
      <c r="B277" s="617"/>
      <c r="C277" s="617"/>
      <c r="D277" s="617"/>
      <c r="E277" s="617"/>
      <c r="F277" s="617"/>
      <c r="G277" s="617"/>
      <c r="H277" s="617"/>
      <c r="I277" s="617"/>
      <c r="J277" s="617"/>
      <c r="K277" s="617"/>
      <c r="L277" s="617"/>
      <c r="M277" s="617"/>
      <c r="N277" s="617"/>
      <c r="O277" s="617"/>
      <c r="P277" s="617"/>
      <c r="Q277" s="617"/>
      <c r="R277" s="617"/>
      <c r="S277" s="617"/>
      <c r="T277" s="617"/>
      <c r="U277" s="617"/>
      <c r="V277" s="617"/>
      <c r="W277" s="617"/>
      <c r="X277" s="617"/>
      <c r="Y277" s="617"/>
      <c r="Z277" s="617"/>
      <c r="AA277" s="617"/>
      <c r="AB277" s="617"/>
      <c r="AC277" s="617"/>
      <c r="AD277" s="617"/>
      <c r="AE277" s="617"/>
      <c r="AF277" s="617"/>
      <c r="AG277" s="617"/>
      <c r="AH277" s="617"/>
    </row>
    <row r="278" ht="14.25" customHeight="1">
      <c r="A278" s="617"/>
      <c r="B278" s="617"/>
      <c r="C278" s="617"/>
      <c r="D278" s="617"/>
      <c r="E278" s="617"/>
      <c r="F278" s="617"/>
      <c r="G278" s="617"/>
      <c r="H278" s="617"/>
      <c r="I278" s="617"/>
      <c r="J278" s="617"/>
      <c r="K278" s="617"/>
      <c r="L278" s="617"/>
      <c r="M278" s="617"/>
      <c r="N278" s="617"/>
      <c r="O278" s="617"/>
      <c r="P278" s="617"/>
      <c r="Q278" s="617"/>
      <c r="R278" s="617"/>
      <c r="S278" s="617"/>
      <c r="T278" s="617"/>
      <c r="U278" s="617"/>
      <c r="V278" s="617"/>
      <c r="W278" s="617"/>
      <c r="X278" s="617"/>
      <c r="Y278" s="617"/>
      <c r="Z278" s="617"/>
      <c r="AA278" s="617"/>
      <c r="AB278" s="617"/>
      <c r="AC278" s="617"/>
      <c r="AD278" s="617"/>
      <c r="AE278" s="617"/>
      <c r="AF278" s="617"/>
      <c r="AG278" s="617"/>
      <c r="AH278" s="617"/>
    </row>
    <row r="279" ht="14.25" customHeight="1">
      <c r="A279" s="617"/>
      <c r="B279" s="617"/>
      <c r="C279" s="617"/>
      <c r="D279" s="617"/>
      <c r="E279" s="617"/>
      <c r="F279" s="617"/>
      <c r="G279" s="617"/>
      <c r="H279" s="617"/>
      <c r="I279" s="617"/>
      <c r="J279" s="617"/>
      <c r="K279" s="617"/>
      <c r="L279" s="617"/>
      <c r="M279" s="617"/>
      <c r="N279" s="617"/>
      <c r="O279" s="617"/>
      <c r="P279" s="617"/>
      <c r="Q279" s="617"/>
      <c r="R279" s="617"/>
      <c r="S279" s="617"/>
      <c r="T279" s="617"/>
      <c r="U279" s="617"/>
      <c r="V279" s="617"/>
      <c r="W279" s="617"/>
      <c r="X279" s="617"/>
      <c r="Y279" s="617"/>
      <c r="Z279" s="617"/>
      <c r="AA279" s="617"/>
      <c r="AB279" s="617"/>
      <c r="AC279" s="617"/>
      <c r="AD279" s="617"/>
      <c r="AE279" s="617"/>
      <c r="AF279" s="617"/>
      <c r="AG279" s="617"/>
      <c r="AH279" s="617"/>
    </row>
    <row r="280" ht="14.25" customHeight="1">
      <c r="A280" s="617"/>
      <c r="B280" s="617"/>
      <c r="C280" s="617"/>
      <c r="D280" s="617"/>
      <c r="E280" s="617"/>
      <c r="F280" s="617"/>
      <c r="G280" s="617"/>
      <c r="H280" s="617"/>
      <c r="I280" s="617"/>
      <c r="J280" s="617"/>
      <c r="K280" s="617"/>
      <c r="L280" s="617"/>
      <c r="M280" s="617"/>
      <c r="N280" s="617"/>
      <c r="O280" s="617"/>
      <c r="P280" s="617"/>
      <c r="Q280" s="617"/>
      <c r="R280" s="617"/>
      <c r="S280" s="617"/>
      <c r="T280" s="617"/>
      <c r="U280" s="617"/>
      <c r="V280" s="617"/>
      <c r="W280" s="617"/>
      <c r="X280" s="617"/>
      <c r="Y280" s="617"/>
      <c r="Z280" s="617"/>
      <c r="AA280" s="617"/>
      <c r="AB280" s="617"/>
      <c r="AC280" s="617"/>
      <c r="AD280" s="617"/>
      <c r="AE280" s="617"/>
      <c r="AF280" s="617"/>
      <c r="AG280" s="617"/>
      <c r="AH280" s="617"/>
    </row>
    <row r="281" ht="14.25" customHeight="1">
      <c r="A281" s="617"/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17"/>
      <c r="AB281" s="617"/>
      <c r="AC281" s="617"/>
      <c r="AD281" s="617"/>
      <c r="AE281" s="617"/>
      <c r="AF281" s="617"/>
      <c r="AG281" s="617"/>
      <c r="AH281" s="617"/>
    </row>
    <row r="282" ht="14.25" customHeight="1">
      <c r="A282" s="617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17"/>
      <c r="P282" s="617"/>
      <c r="Q282" s="617"/>
      <c r="R282" s="617"/>
      <c r="S282" s="617"/>
      <c r="T282" s="617"/>
      <c r="U282" s="617"/>
      <c r="V282" s="617"/>
      <c r="W282" s="617"/>
      <c r="X282" s="617"/>
      <c r="Y282" s="617"/>
      <c r="Z282" s="617"/>
      <c r="AA282" s="617"/>
      <c r="AB282" s="617"/>
      <c r="AC282" s="617"/>
      <c r="AD282" s="617"/>
      <c r="AE282" s="617"/>
      <c r="AF282" s="617"/>
      <c r="AG282" s="617"/>
      <c r="AH282" s="617"/>
    </row>
    <row r="283" ht="14.25" customHeight="1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17"/>
      <c r="P283" s="617"/>
      <c r="Q283" s="617"/>
      <c r="R283" s="617"/>
      <c r="S283" s="617"/>
      <c r="T283" s="617"/>
      <c r="U283" s="617"/>
      <c r="V283" s="617"/>
      <c r="W283" s="617"/>
      <c r="X283" s="617"/>
      <c r="Y283" s="617"/>
      <c r="Z283" s="617"/>
      <c r="AA283" s="617"/>
      <c r="AB283" s="617"/>
      <c r="AC283" s="617"/>
      <c r="AD283" s="617"/>
      <c r="AE283" s="617"/>
      <c r="AF283" s="617"/>
      <c r="AG283" s="617"/>
      <c r="AH283" s="617"/>
    </row>
    <row r="284" ht="14.25" customHeight="1">
      <c r="A284" s="617"/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617"/>
      <c r="AB284" s="617"/>
      <c r="AC284" s="617"/>
      <c r="AD284" s="617"/>
      <c r="AE284" s="617"/>
      <c r="AF284" s="617"/>
      <c r="AG284" s="617"/>
      <c r="AH284" s="617"/>
    </row>
    <row r="285" ht="14.25" customHeight="1">
      <c r="A285" s="617"/>
      <c r="B285" s="617"/>
      <c r="C285" s="617"/>
      <c r="D285" s="617"/>
      <c r="E285" s="617"/>
      <c r="F285" s="617"/>
      <c r="G285" s="617"/>
      <c r="H285" s="617"/>
      <c r="I285" s="617"/>
      <c r="J285" s="617"/>
      <c r="K285" s="617"/>
      <c r="L285" s="617"/>
      <c r="M285" s="617"/>
      <c r="N285" s="617"/>
      <c r="O285" s="617"/>
      <c r="P285" s="617"/>
      <c r="Q285" s="617"/>
      <c r="R285" s="617"/>
      <c r="S285" s="617"/>
      <c r="T285" s="617"/>
      <c r="U285" s="617"/>
      <c r="V285" s="617"/>
      <c r="W285" s="617"/>
      <c r="X285" s="617"/>
      <c r="Y285" s="617"/>
      <c r="Z285" s="617"/>
      <c r="AA285" s="617"/>
      <c r="AB285" s="617"/>
      <c r="AC285" s="617"/>
      <c r="AD285" s="617"/>
      <c r="AE285" s="617"/>
      <c r="AF285" s="617"/>
      <c r="AG285" s="617"/>
      <c r="AH285" s="617"/>
    </row>
    <row r="286" ht="14.25" customHeight="1">
      <c r="A286" s="617"/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  <c r="Y286" s="617"/>
      <c r="Z286" s="617"/>
      <c r="AA286" s="617"/>
      <c r="AB286" s="617"/>
      <c r="AC286" s="617"/>
      <c r="AD286" s="617"/>
      <c r="AE286" s="617"/>
      <c r="AF286" s="617"/>
      <c r="AG286" s="617"/>
      <c r="AH286" s="617"/>
    </row>
    <row r="287" ht="14.25" customHeight="1">
      <c r="A287" s="617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  <c r="Y287" s="617"/>
      <c r="Z287" s="617"/>
      <c r="AA287" s="617"/>
      <c r="AB287" s="617"/>
      <c r="AC287" s="617"/>
      <c r="AD287" s="617"/>
      <c r="AE287" s="617"/>
      <c r="AF287" s="617"/>
      <c r="AG287" s="617"/>
      <c r="AH287" s="617"/>
    </row>
    <row r="288" ht="14.25" customHeight="1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17"/>
      <c r="P288" s="617"/>
      <c r="Q288" s="617"/>
      <c r="R288" s="617"/>
      <c r="S288" s="617"/>
      <c r="T288" s="617"/>
      <c r="U288" s="617"/>
      <c r="V288" s="617"/>
      <c r="W288" s="617"/>
      <c r="X288" s="617"/>
      <c r="Y288" s="617"/>
      <c r="Z288" s="617"/>
      <c r="AA288" s="617"/>
      <c r="AB288" s="617"/>
      <c r="AC288" s="617"/>
      <c r="AD288" s="617"/>
      <c r="AE288" s="617"/>
      <c r="AF288" s="617"/>
      <c r="AG288" s="617"/>
      <c r="AH288" s="617"/>
    </row>
    <row r="289" ht="14.25" customHeight="1">
      <c r="A289" s="617"/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17"/>
      <c r="AB289" s="617"/>
      <c r="AC289" s="617"/>
      <c r="AD289" s="617"/>
      <c r="AE289" s="617"/>
      <c r="AF289" s="617"/>
      <c r="AG289" s="617"/>
      <c r="AH289" s="617"/>
    </row>
    <row r="290" ht="14.25" customHeight="1">
      <c r="A290" s="617"/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617"/>
      <c r="AB290" s="617"/>
      <c r="AC290" s="617"/>
      <c r="AD290" s="617"/>
      <c r="AE290" s="617"/>
      <c r="AF290" s="617"/>
      <c r="AG290" s="617"/>
      <c r="AH290" s="617"/>
    </row>
    <row r="291" ht="14.25" customHeight="1">
      <c r="A291" s="617"/>
      <c r="B291" s="617"/>
      <c r="C291" s="617"/>
      <c r="D291" s="617"/>
      <c r="E291" s="617"/>
      <c r="F291" s="617"/>
      <c r="G291" s="617"/>
      <c r="H291" s="617"/>
      <c r="I291" s="617"/>
      <c r="J291" s="617"/>
      <c r="K291" s="617"/>
      <c r="L291" s="617"/>
      <c r="M291" s="617"/>
      <c r="N291" s="617"/>
      <c r="O291" s="617"/>
      <c r="P291" s="617"/>
      <c r="Q291" s="617"/>
      <c r="R291" s="617"/>
      <c r="S291" s="617"/>
      <c r="T291" s="617"/>
      <c r="U291" s="617"/>
      <c r="V291" s="617"/>
      <c r="W291" s="617"/>
      <c r="X291" s="617"/>
      <c r="Y291" s="617"/>
      <c r="Z291" s="617"/>
      <c r="AA291" s="617"/>
      <c r="AB291" s="617"/>
      <c r="AC291" s="617"/>
      <c r="AD291" s="617"/>
      <c r="AE291" s="617"/>
      <c r="AF291" s="617"/>
      <c r="AG291" s="617"/>
      <c r="AH291" s="617"/>
    </row>
    <row r="292" ht="14.25" customHeight="1">
      <c r="A292" s="617"/>
      <c r="B292" s="617"/>
      <c r="C292" s="617"/>
      <c r="D292" s="617"/>
      <c r="E292" s="617"/>
      <c r="F292" s="617"/>
      <c r="G292" s="617"/>
      <c r="H292" s="617"/>
      <c r="I292" s="617"/>
      <c r="J292" s="617"/>
      <c r="K292" s="617"/>
      <c r="L292" s="617"/>
      <c r="M292" s="617"/>
      <c r="N292" s="617"/>
      <c r="O292" s="617"/>
      <c r="P292" s="617"/>
      <c r="Q292" s="617"/>
      <c r="R292" s="617"/>
      <c r="S292" s="617"/>
      <c r="T292" s="617"/>
      <c r="U292" s="617"/>
      <c r="V292" s="617"/>
      <c r="W292" s="617"/>
      <c r="X292" s="617"/>
      <c r="Y292" s="617"/>
      <c r="Z292" s="617"/>
      <c r="AA292" s="617"/>
      <c r="AB292" s="617"/>
      <c r="AC292" s="617"/>
      <c r="AD292" s="617"/>
      <c r="AE292" s="617"/>
      <c r="AF292" s="617"/>
      <c r="AG292" s="617"/>
      <c r="AH292" s="617"/>
    </row>
    <row r="293" ht="14.25" customHeight="1">
      <c r="A293" s="617"/>
      <c r="B293" s="617"/>
      <c r="C293" s="617"/>
      <c r="D293" s="617"/>
      <c r="E293" s="617"/>
      <c r="F293" s="617"/>
      <c r="G293" s="617"/>
      <c r="H293" s="617"/>
      <c r="I293" s="617"/>
      <c r="J293" s="617"/>
      <c r="K293" s="617"/>
      <c r="L293" s="617"/>
      <c r="M293" s="617"/>
      <c r="N293" s="617"/>
      <c r="O293" s="617"/>
      <c r="P293" s="617"/>
      <c r="Q293" s="617"/>
      <c r="R293" s="617"/>
      <c r="S293" s="617"/>
      <c r="T293" s="617"/>
      <c r="U293" s="617"/>
      <c r="V293" s="617"/>
      <c r="W293" s="617"/>
      <c r="X293" s="617"/>
      <c r="Y293" s="617"/>
      <c r="Z293" s="617"/>
      <c r="AA293" s="617"/>
      <c r="AB293" s="617"/>
      <c r="AC293" s="617"/>
      <c r="AD293" s="617"/>
      <c r="AE293" s="617"/>
      <c r="AF293" s="617"/>
      <c r="AG293" s="617"/>
      <c r="AH293" s="617"/>
    </row>
    <row r="294" ht="14.25" customHeight="1">
      <c r="A294" s="617"/>
      <c r="B294" s="617"/>
      <c r="C294" s="617"/>
      <c r="D294" s="617"/>
      <c r="E294" s="617"/>
      <c r="F294" s="617"/>
      <c r="G294" s="617"/>
      <c r="H294" s="617"/>
      <c r="I294" s="617"/>
      <c r="J294" s="617"/>
      <c r="K294" s="617"/>
      <c r="L294" s="617"/>
      <c r="M294" s="617"/>
      <c r="N294" s="617"/>
      <c r="O294" s="617"/>
      <c r="P294" s="617"/>
      <c r="Q294" s="617"/>
      <c r="R294" s="617"/>
      <c r="S294" s="617"/>
      <c r="T294" s="617"/>
      <c r="U294" s="617"/>
      <c r="V294" s="617"/>
      <c r="W294" s="617"/>
      <c r="X294" s="617"/>
      <c r="Y294" s="617"/>
      <c r="Z294" s="617"/>
      <c r="AA294" s="617"/>
      <c r="AB294" s="617"/>
      <c r="AC294" s="617"/>
      <c r="AD294" s="617"/>
      <c r="AE294" s="617"/>
      <c r="AF294" s="617"/>
      <c r="AG294" s="617"/>
      <c r="AH294" s="617"/>
    </row>
    <row r="295" ht="14.25" customHeight="1">
      <c r="A295" s="617"/>
      <c r="B295" s="617"/>
      <c r="C295" s="617"/>
      <c r="D295" s="617"/>
      <c r="E295" s="617"/>
      <c r="F295" s="617"/>
      <c r="G295" s="617"/>
      <c r="H295" s="617"/>
      <c r="I295" s="617"/>
      <c r="J295" s="617"/>
      <c r="K295" s="617"/>
      <c r="L295" s="617"/>
      <c r="M295" s="617"/>
      <c r="N295" s="617"/>
      <c r="O295" s="617"/>
      <c r="P295" s="617"/>
      <c r="Q295" s="617"/>
      <c r="R295" s="617"/>
      <c r="S295" s="617"/>
      <c r="T295" s="617"/>
      <c r="U295" s="617"/>
      <c r="V295" s="617"/>
      <c r="W295" s="617"/>
      <c r="X295" s="617"/>
      <c r="Y295" s="617"/>
      <c r="Z295" s="617"/>
      <c r="AA295" s="617"/>
      <c r="AB295" s="617"/>
      <c r="AC295" s="617"/>
      <c r="AD295" s="617"/>
      <c r="AE295" s="617"/>
      <c r="AF295" s="617"/>
      <c r="AG295" s="617"/>
      <c r="AH295" s="617"/>
    </row>
    <row r="296" ht="14.25" customHeight="1">
      <c r="A296" s="617"/>
      <c r="B296" s="617"/>
      <c r="C296" s="617"/>
      <c r="D296" s="617"/>
      <c r="E296" s="617"/>
      <c r="F296" s="617"/>
      <c r="G296" s="617"/>
      <c r="H296" s="617"/>
      <c r="I296" s="617"/>
      <c r="J296" s="617"/>
      <c r="K296" s="617"/>
      <c r="L296" s="617"/>
      <c r="M296" s="617"/>
      <c r="N296" s="617"/>
      <c r="O296" s="617"/>
      <c r="P296" s="617"/>
      <c r="Q296" s="617"/>
      <c r="R296" s="617"/>
      <c r="S296" s="617"/>
      <c r="T296" s="617"/>
      <c r="U296" s="617"/>
      <c r="V296" s="617"/>
      <c r="W296" s="617"/>
      <c r="X296" s="617"/>
      <c r="Y296" s="617"/>
      <c r="Z296" s="617"/>
      <c r="AA296" s="617"/>
      <c r="AB296" s="617"/>
      <c r="AC296" s="617"/>
      <c r="AD296" s="617"/>
      <c r="AE296" s="617"/>
      <c r="AF296" s="617"/>
      <c r="AG296" s="617"/>
      <c r="AH296" s="617"/>
    </row>
    <row r="297" ht="14.25" customHeight="1">
      <c r="A297" s="617"/>
      <c r="B297" s="617"/>
      <c r="C297" s="617"/>
      <c r="D297" s="617"/>
      <c r="E297" s="617"/>
      <c r="F297" s="617"/>
      <c r="G297" s="617"/>
      <c r="H297" s="617"/>
      <c r="I297" s="617"/>
      <c r="J297" s="617"/>
      <c r="K297" s="617"/>
      <c r="L297" s="617"/>
      <c r="M297" s="617"/>
      <c r="N297" s="617"/>
      <c r="O297" s="617"/>
      <c r="P297" s="617"/>
      <c r="Q297" s="617"/>
      <c r="R297" s="617"/>
      <c r="S297" s="617"/>
      <c r="T297" s="617"/>
      <c r="U297" s="617"/>
      <c r="V297" s="617"/>
      <c r="W297" s="617"/>
      <c r="X297" s="617"/>
      <c r="Y297" s="617"/>
      <c r="Z297" s="617"/>
      <c r="AA297" s="617"/>
      <c r="AB297" s="617"/>
      <c r="AC297" s="617"/>
      <c r="AD297" s="617"/>
      <c r="AE297" s="617"/>
      <c r="AF297" s="617"/>
      <c r="AG297" s="617"/>
      <c r="AH297" s="617"/>
    </row>
    <row r="298" ht="14.25" customHeight="1">
      <c r="A298" s="617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17"/>
      <c r="P298" s="617"/>
      <c r="Q298" s="617"/>
      <c r="R298" s="617"/>
      <c r="S298" s="617"/>
      <c r="T298" s="617"/>
      <c r="U298" s="617"/>
      <c r="V298" s="617"/>
      <c r="W298" s="617"/>
      <c r="X298" s="617"/>
      <c r="Y298" s="617"/>
      <c r="Z298" s="617"/>
      <c r="AA298" s="617"/>
      <c r="AB298" s="617"/>
      <c r="AC298" s="617"/>
      <c r="AD298" s="617"/>
      <c r="AE298" s="617"/>
      <c r="AF298" s="617"/>
      <c r="AG298" s="617"/>
      <c r="AH298" s="617"/>
    </row>
    <row r="299" ht="14.25" customHeight="1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17"/>
      <c r="P299" s="617"/>
      <c r="Q299" s="617"/>
      <c r="R299" s="617"/>
      <c r="S299" s="617"/>
      <c r="T299" s="617"/>
      <c r="U299" s="617"/>
      <c r="V299" s="617"/>
      <c r="W299" s="617"/>
      <c r="X299" s="617"/>
      <c r="Y299" s="617"/>
      <c r="Z299" s="617"/>
      <c r="AA299" s="617"/>
      <c r="AB299" s="617"/>
      <c r="AC299" s="617"/>
      <c r="AD299" s="617"/>
      <c r="AE299" s="617"/>
      <c r="AF299" s="617"/>
      <c r="AG299" s="617"/>
      <c r="AH299" s="617"/>
    </row>
    <row r="300" ht="14.25" customHeight="1">
      <c r="A300" s="617"/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617"/>
      <c r="AB300" s="617"/>
      <c r="AC300" s="617"/>
      <c r="AD300" s="617"/>
      <c r="AE300" s="617"/>
      <c r="AF300" s="617"/>
      <c r="AG300" s="617"/>
      <c r="AH300" s="617"/>
    </row>
    <row r="301" ht="14.25" customHeight="1">
      <c r="A301" s="617"/>
      <c r="B301" s="617"/>
      <c r="C301" s="617"/>
      <c r="D301" s="617"/>
      <c r="E301" s="617"/>
      <c r="F301" s="617"/>
      <c r="G301" s="617"/>
      <c r="H301" s="617"/>
      <c r="I301" s="617"/>
      <c r="J301" s="617"/>
      <c r="K301" s="617"/>
      <c r="L301" s="617"/>
      <c r="M301" s="617"/>
      <c r="N301" s="617"/>
      <c r="O301" s="617"/>
      <c r="P301" s="617"/>
      <c r="Q301" s="617"/>
      <c r="R301" s="617"/>
      <c r="S301" s="617"/>
      <c r="T301" s="617"/>
      <c r="U301" s="617"/>
      <c r="V301" s="617"/>
      <c r="W301" s="617"/>
      <c r="X301" s="617"/>
      <c r="Y301" s="617"/>
      <c r="Z301" s="617"/>
      <c r="AA301" s="617"/>
      <c r="AB301" s="617"/>
      <c r="AC301" s="617"/>
      <c r="AD301" s="617"/>
      <c r="AE301" s="617"/>
      <c r="AF301" s="617"/>
      <c r="AG301" s="617"/>
      <c r="AH301" s="617"/>
    </row>
    <row r="302" ht="14.25" customHeight="1">
      <c r="A302" s="617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17"/>
      <c r="P302" s="617"/>
      <c r="Q302" s="617"/>
      <c r="R302" s="617"/>
      <c r="S302" s="617"/>
      <c r="T302" s="617"/>
      <c r="U302" s="617"/>
      <c r="V302" s="617"/>
      <c r="W302" s="617"/>
      <c r="X302" s="617"/>
      <c r="Y302" s="617"/>
      <c r="Z302" s="617"/>
      <c r="AA302" s="617"/>
      <c r="AB302" s="617"/>
      <c r="AC302" s="617"/>
      <c r="AD302" s="617"/>
      <c r="AE302" s="617"/>
      <c r="AF302" s="617"/>
      <c r="AG302" s="617"/>
      <c r="AH302" s="617"/>
    </row>
    <row r="303" ht="14.25" customHeight="1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17"/>
      <c r="P303" s="617"/>
      <c r="Q303" s="617"/>
      <c r="R303" s="617"/>
      <c r="S303" s="617"/>
      <c r="T303" s="617"/>
      <c r="U303" s="617"/>
      <c r="V303" s="617"/>
      <c r="W303" s="617"/>
      <c r="X303" s="617"/>
      <c r="Y303" s="617"/>
      <c r="Z303" s="617"/>
      <c r="AA303" s="617"/>
      <c r="AB303" s="617"/>
      <c r="AC303" s="617"/>
      <c r="AD303" s="617"/>
      <c r="AE303" s="617"/>
      <c r="AF303" s="617"/>
      <c r="AG303" s="617"/>
      <c r="AH303" s="617"/>
    </row>
    <row r="304" ht="14.25" customHeight="1">
      <c r="A304" s="617"/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617"/>
      <c r="AB304" s="617"/>
      <c r="AC304" s="617"/>
      <c r="AD304" s="617"/>
      <c r="AE304" s="617"/>
      <c r="AF304" s="617"/>
      <c r="AG304" s="617"/>
      <c r="AH304" s="617"/>
    </row>
    <row r="305" ht="14.25" customHeight="1">
      <c r="A305" s="617"/>
      <c r="B305" s="617"/>
      <c r="C305" s="617"/>
      <c r="D305" s="617"/>
      <c r="E305" s="617"/>
      <c r="F305" s="617"/>
      <c r="G305" s="617"/>
      <c r="H305" s="617"/>
      <c r="I305" s="617"/>
      <c r="J305" s="617"/>
      <c r="K305" s="617"/>
      <c r="L305" s="617"/>
      <c r="M305" s="617"/>
      <c r="N305" s="617"/>
      <c r="O305" s="617"/>
      <c r="P305" s="617"/>
      <c r="Q305" s="617"/>
      <c r="R305" s="617"/>
      <c r="S305" s="617"/>
      <c r="T305" s="617"/>
      <c r="U305" s="617"/>
      <c r="V305" s="617"/>
      <c r="W305" s="617"/>
      <c r="X305" s="617"/>
      <c r="Y305" s="617"/>
      <c r="Z305" s="617"/>
      <c r="AA305" s="617"/>
      <c r="AB305" s="617"/>
      <c r="AC305" s="617"/>
      <c r="AD305" s="617"/>
      <c r="AE305" s="617"/>
      <c r="AF305" s="617"/>
      <c r="AG305" s="617"/>
      <c r="AH305" s="617"/>
    </row>
    <row r="306" ht="14.25" customHeight="1">
      <c r="A306" s="617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17"/>
      <c r="P306" s="617"/>
      <c r="Q306" s="617"/>
      <c r="R306" s="617"/>
      <c r="S306" s="617"/>
      <c r="T306" s="617"/>
      <c r="U306" s="617"/>
      <c r="V306" s="617"/>
      <c r="W306" s="617"/>
      <c r="X306" s="617"/>
      <c r="Y306" s="617"/>
      <c r="Z306" s="617"/>
      <c r="AA306" s="617"/>
      <c r="AB306" s="617"/>
      <c r="AC306" s="617"/>
      <c r="AD306" s="617"/>
      <c r="AE306" s="617"/>
      <c r="AF306" s="617"/>
      <c r="AG306" s="617"/>
      <c r="AH306" s="617"/>
    </row>
    <row r="307" ht="14.25" customHeight="1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17"/>
      <c r="AB307" s="617"/>
      <c r="AC307" s="617"/>
      <c r="AD307" s="617"/>
      <c r="AE307" s="617"/>
      <c r="AF307" s="617"/>
      <c r="AG307" s="617"/>
      <c r="AH307" s="617"/>
    </row>
    <row r="308" ht="14.25" customHeight="1">
      <c r="A308" s="617"/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617"/>
      <c r="AB308" s="617"/>
      <c r="AC308" s="617"/>
      <c r="AD308" s="617"/>
      <c r="AE308" s="617"/>
      <c r="AF308" s="617"/>
      <c r="AG308" s="617"/>
      <c r="AH308" s="617"/>
    </row>
    <row r="309" ht="14.25" customHeight="1">
      <c r="A309" s="617"/>
      <c r="B309" s="617"/>
      <c r="C309" s="617"/>
      <c r="D309" s="617"/>
      <c r="E309" s="617"/>
      <c r="F309" s="617"/>
      <c r="G309" s="617"/>
      <c r="H309" s="617"/>
      <c r="I309" s="617"/>
      <c r="J309" s="617"/>
      <c r="K309" s="617"/>
      <c r="L309" s="617"/>
      <c r="M309" s="617"/>
      <c r="N309" s="617"/>
      <c r="O309" s="617"/>
      <c r="P309" s="617"/>
      <c r="Q309" s="617"/>
      <c r="R309" s="617"/>
      <c r="S309" s="617"/>
      <c r="T309" s="617"/>
      <c r="U309" s="617"/>
      <c r="V309" s="617"/>
      <c r="W309" s="617"/>
      <c r="X309" s="617"/>
      <c r="Y309" s="617"/>
      <c r="Z309" s="617"/>
      <c r="AA309" s="617"/>
      <c r="AB309" s="617"/>
      <c r="AC309" s="617"/>
      <c r="AD309" s="617"/>
      <c r="AE309" s="617"/>
      <c r="AF309" s="617"/>
      <c r="AG309" s="617"/>
      <c r="AH309" s="617"/>
    </row>
    <row r="310" ht="14.25" customHeight="1">
      <c r="A310" s="617"/>
      <c r="B310" s="617"/>
      <c r="C310" s="617"/>
      <c r="D310" s="617"/>
      <c r="E310" s="617"/>
      <c r="F310" s="617"/>
      <c r="G310" s="617"/>
      <c r="H310" s="617"/>
      <c r="I310" s="617"/>
      <c r="J310" s="617"/>
      <c r="K310" s="617"/>
      <c r="L310" s="617"/>
      <c r="M310" s="617"/>
      <c r="N310" s="617"/>
      <c r="O310" s="617"/>
      <c r="P310" s="617"/>
      <c r="Q310" s="617"/>
      <c r="R310" s="617"/>
      <c r="S310" s="617"/>
      <c r="T310" s="617"/>
      <c r="U310" s="617"/>
      <c r="V310" s="617"/>
      <c r="W310" s="617"/>
      <c r="X310" s="617"/>
      <c r="Y310" s="617"/>
      <c r="Z310" s="617"/>
      <c r="AA310" s="617"/>
      <c r="AB310" s="617"/>
      <c r="AC310" s="617"/>
      <c r="AD310" s="617"/>
      <c r="AE310" s="617"/>
      <c r="AF310" s="617"/>
      <c r="AG310" s="617"/>
      <c r="AH310" s="617"/>
    </row>
    <row r="311" ht="14.25" customHeight="1">
      <c r="A311" s="617"/>
      <c r="B311" s="617"/>
      <c r="C311" s="617"/>
      <c r="D311" s="617"/>
      <c r="E311" s="617"/>
      <c r="F311" s="617"/>
      <c r="G311" s="617"/>
      <c r="H311" s="617"/>
      <c r="I311" s="617"/>
      <c r="J311" s="617"/>
      <c r="K311" s="617"/>
      <c r="L311" s="617"/>
      <c r="M311" s="617"/>
      <c r="N311" s="617"/>
      <c r="O311" s="617"/>
      <c r="P311" s="617"/>
      <c r="Q311" s="617"/>
      <c r="R311" s="617"/>
      <c r="S311" s="617"/>
      <c r="T311" s="617"/>
      <c r="U311" s="617"/>
      <c r="V311" s="617"/>
      <c r="W311" s="617"/>
      <c r="X311" s="617"/>
      <c r="Y311" s="617"/>
      <c r="Z311" s="617"/>
      <c r="AA311" s="617"/>
      <c r="AB311" s="617"/>
      <c r="AC311" s="617"/>
      <c r="AD311" s="617"/>
      <c r="AE311" s="617"/>
      <c r="AF311" s="617"/>
      <c r="AG311" s="617"/>
      <c r="AH311" s="617"/>
    </row>
    <row r="312" ht="14.25" customHeight="1">
      <c r="A312" s="617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17"/>
      <c r="P312" s="617"/>
      <c r="Q312" s="617"/>
      <c r="R312" s="617"/>
      <c r="S312" s="617"/>
      <c r="T312" s="617"/>
      <c r="U312" s="617"/>
      <c r="V312" s="617"/>
      <c r="W312" s="617"/>
      <c r="X312" s="617"/>
      <c r="Y312" s="617"/>
      <c r="Z312" s="617"/>
      <c r="AA312" s="617"/>
      <c r="AB312" s="617"/>
      <c r="AC312" s="617"/>
      <c r="AD312" s="617"/>
      <c r="AE312" s="617"/>
      <c r="AF312" s="617"/>
      <c r="AG312" s="617"/>
      <c r="AH312" s="617"/>
    </row>
    <row r="313" ht="14.25" customHeight="1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17"/>
      <c r="P313" s="617"/>
      <c r="Q313" s="617"/>
      <c r="R313" s="617"/>
      <c r="S313" s="617"/>
      <c r="T313" s="617"/>
      <c r="U313" s="617"/>
      <c r="V313" s="617"/>
      <c r="W313" s="617"/>
      <c r="X313" s="617"/>
      <c r="Y313" s="617"/>
      <c r="Z313" s="617"/>
      <c r="AA313" s="617"/>
      <c r="AB313" s="617"/>
      <c r="AC313" s="617"/>
      <c r="AD313" s="617"/>
      <c r="AE313" s="617"/>
      <c r="AF313" s="617"/>
      <c r="AG313" s="617"/>
      <c r="AH313" s="617"/>
    </row>
    <row r="314" ht="14.25" customHeight="1">
      <c r="A314" s="617"/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17"/>
      <c r="AB314" s="617"/>
      <c r="AC314" s="617"/>
      <c r="AD314" s="617"/>
      <c r="AE314" s="617"/>
      <c r="AF314" s="617"/>
      <c r="AG314" s="617"/>
      <c r="AH314" s="617"/>
    </row>
    <row r="315" ht="14.25" customHeight="1">
      <c r="A315" s="617"/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617"/>
      <c r="AB315" s="617"/>
      <c r="AC315" s="617"/>
      <c r="AD315" s="617"/>
      <c r="AE315" s="617"/>
      <c r="AF315" s="617"/>
      <c r="AG315" s="617"/>
      <c r="AH315" s="617"/>
    </row>
    <row r="316" ht="14.25" customHeight="1">
      <c r="A316" s="617"/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17"/>
      <c r="AB316" s="617"/>
      <c r="AC316" s="617"/>
      <c r="AD316" s="617"/>
      <c r="AE316" s="617"/>
      <c r="AF316" s="617"/>
      <c r="AG316" s="617"/>
      <c r="AH316" s="617"/>
    </row>
    <row r="317" ht="14.25" customHeight="1">
      <c r="A317" s="617"/>
      <c r="B317" s="617"/>
      <c r="C317" s="617"/>
      <c r="D317" s="617"/>
      <c r="E317" s="617"/>
      <c r="F317" s="617"/>
      <c r="G317" s="617"/>
      <c r="H317" s="617"/>
      <c r="I317" s="617"/>
      <c r="J317" s="617"/>
      <c r="K317" s="617"/>
      <c r="L317" s="617"/>
      <c r="M317" s="617"/>
      <c r="N317" s="617"/>
      <c r="O317" s="617"/>
      <c r="P317" s="617"/>
      <c r="Q317" s="617"/>
      <c r="R317" s="617"/>
      <c r="S317" s="617"/>
      <c r="T317" s="617"/>
      <c r="U317" s="617"/>
      <c r="V317" s="617"/>
      <c r="W317" s="617"/>
      <c r="X317" s="617"/>
      <c r="Y317" s="617"/>
      <c r="Z317" s="617"/>
      <c r="AA317" s="617"/>
      <c r="AB317" s="617"/>
      <c r="AC317" s="617"/>
      <c r="AD317" s="617"/>
      <c r="AE317" s="617"/>
      <c r="AF317" s="617"/>
      <c r="AG317" s="617"/>
      <c r="AH317" s="617"/>
    </row>
    <row r="318" ht="14.25" customHeight="1">
      <c r="A318" s="617"/>
      <c r="B318" s="617"/>
      <c r="C318" s="617"/>
      <c r="D318" s="617"/>
      <c r="E318" s="617"/>
      <c r="F318" s="617"/>
      <c r="G318" s="617"/>
      <c r="H318" s="617"/>
      <c r="I318" s="617"/>
      <c r="J318" s="617"/>
      <c r="K318" s="617"/>
      <c r="L318" s="617"/>
      <c r="M318" s="617"/>
      <c r="N318" s="617"/>
      <c r="O318" s="617"/>
      <c r="P318" s="617"/>
      <c r="Q318" s="617"/>
      <c r="R318" s="617"/>
      <c r="S318" s="617"/>
      <c r="T318" s="617"/>
      <c r="U318" s="617"/>
      <c r="V318" s="617"/>
      <c r="W318" s="617"/>
      <c r="X318" s="617"/>
      <c r="Y318" s="617"/>
      <c r="Z318" s="617"/>
      <c r="AA318" s="617"/>
      <c r="AB318" s="617"/>
      <c r="AC318" s="617"/>
      <c r="AD318" s="617"/>
      <c r="AE318" s="617"/>
      <c r="AF318" s="617"/>
      <c r="AG318" s="617"/>
      <c r="AH318" s="617"/>
    </row>
    <row r="319" ht="14.25" customHeight="1">
      <c r="A319" s="617"/>
      <c r="B319" s="617"/>
      <c r="C319" s="617"/>
      <c r="D319" s="617"/>
      <c r="E319" s="617"/>
      <c r="F319" s="617"/>
      <c r="G319" s="617"/>
      <c r="H319" s="617"/>
      <c r="I319" s="617"/>
      <c r="J319" s="617"/>
      <c r="K319" s="617"/>
      <c r="L319" s="617"/>
      <c r="M319" s="617"/>
      <c r="N319" s="617"/>
      <c r="O319" s="617"/>
      <c r="P319" s="617"/>
      <c r="Q319" s="617"/>
      <c r="R319" s="617"/>
      <c r="S319" s="617"/>
      <c r="T319" s="617"/>
      <c r="U319" s="617"/>
      <c r="V319" s="617"/>
      <c r="W319" s="617"/>
      <c r="X319" s="617"/>
      <c r="Y319" s="617"/>
      <c r="Z319" s="617"/>
      <c r="AA319" s="617"/>
      <c r="AB319" s="617"/>
      <c r="AC319" s="617"/>
      <c r="AD319" s="617"/>
      <c r="AE319" s="617"/>
      <c r="AF319" s="617"/>
      <c r="AG319" s="617"/>
      <c r="AH319" s="617"/>
    </row>
    <row r="320" ht="14.25" customHeight="1">
      <c r="A320" s="617"/>
      <c r="B320" s="617"/>
      <c r="C320" s="617"/>
      <c r="D320" s="617"/>
      <c r="E320" s="617"/>
      <c r="F320" s="617"/>
      <c r="G320" s="617"/>
      <c r="H320" s="617"/>
      <c r="I320" s="617"/>
      <c r="J320" s="617"/>
      <c r="K320" s="617"/>
      <c r="L320" s="617"/>
      <c r="M320" s="617"/>
      <c r="N320" s="617"/>
      <c r="O320" s="617"/>
      <c r="P320" s="617"/>
      <c r="Q320" s="617"/>
      <c r="R320" s="617"/>
      <c r="S320" s="617"/>
      <c r="T320" s="617"/>
      <c r="U320" s="617"/>
      <c r="V320" s="617"/>
      <c r="W320" s="617"/>
      <c r="X320" s="617"/>
      <c r="Y320" s="617"/>
      <c r="Z320" s="617"/>
      <c r="AA320" s="617"/>
      <c r="AB320" s="617"/>
      <c r="AC320" s="617"/>
      <c r="AD320" s="617"/>
      <c r="AE320" s="617"/>
      <c r="AF320" s="617"/>
      <c r="AG320" s="617"/>
      <c r="AH320" s="617"/>
    </row>
    <row r="321" ht="14.25" customHeight="1">
      <c r="A321" s="617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17"/>
      <c r="P321" s="617"/>
      <c r="Q321" s="617"/>
      <c r="R321" s="617"/>
      <c r="S321" s="617"/>
      <c r="T321" s="617"/>
      <c r="U321" s="617"/>
      <c r="V321" s="617"/>
      <c r="W321" s="617"/>
      <c r="X321" s="617"/>
      <c r="Y321" s="617"/>
      <c r="Z321" s="617"/>
      <c r="AA321" s="617"/>
      <c r="AB321" s="617"/>
      <c r="AC321" s="617"/>
      <c r="AD321" s="617"/>
      <c r="AE321" s="617"/>
      <c r="AF321" s="617"/>
      <c r="AG321" s="617"/>
      <c r="AH321" s="617"/>
    </row>
    <row r="322" ht="14.25" customHeight="1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17"/>
      <c r="P322" s="617"/>
      <c r="Q322" s="617"/>
      <c r="R322" s="617"/>
      <c r="S322" s="617"/>
      <c r="T322" s="617"/>
      <c r="U322" s="617"/>
      <c r="V322" s="617"/>
      <c r="W322" s="617"/>
      <c r="X322" s="617"/>
      <c r="Y322" s="617"/>
      <c r="Z322" s="617"/>
      <c r="AA322" s="617"/>
      <c r="AB322" s="617"/>
      <c r="AC322" s="617"/>
      <c r="AD322" s="617"/>
      <c r="AE322" s="617"/>
      <c r="AF322" s="617"/>
      <c r="AG322" s="617"/>
      <c r="AH322" s="617"/>
    </row>
    <row r="323" ht="14.25" customHeight="1">
      <c r="A323" s="617"/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17"/>
      <c r="AB323" s="617"/>
      <c r="AC323" s="617"/>
      <c r="AD323" s="617"/>
      <c r="AE323" s="617"/>
      <c r="AF323" s="617"/>
      <c r="AG323" s="617"/>
      <c r="AH323" s="617"/>
    </row>
    <row r="324" ht="14.25" customHeight="1">
      <c r="A324" s="617"/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617"/>
      <c r="AB324" s="617"/>
      <c r="AC324" s="617"/>
      <c r="AD324" s="617"/>
      <c r="AE324" s="617"/>
      <c r="AF324" s="617"/>
      <c r="AG324" s="617"/>
      <c r="AH324" s="617"/>
    </row>
    <row r="325" ht="14.25" customHeight="1">
      <c r="A325" s="617"/>
      <c r="B325" s="617"/>
      <c r="C325" s="617"/>
      <c r="D325" s="617"/>
      <c r="E325" s="617"/>
      <c r="F325" s="617"/>
      <c r="G325" s="617"/>
      <c r="H325" s="617"/>
      <c r="I325" s="617"/>
      <c r="J325" s="617"/>
      <c r="K325" s="617"/>
      <c r="L325" s="617"/>
      <c r="M325" s="617"/>
      <c r="N325" s="617"/>
      <c r="O325" s="617"/>
      <c r="P325" s="617"/>
      <c r="Q325" s="617"/>
      <c r="R325" s="617"/>
      <c r="S325" s="617"/>
      <c r="T325" s="617"/>
      <c r="U325" s="617"/>
      <c r="V325" s="617"/>
      <c r="W325" s="617"/>
      <c r="X325" s="617"/>
      <c r="Y325" s="617"/>
      <c r="Z325" s="617"/>
      <c r="AA325" s="617"/>
      <c r="AB325" s="617"/>
      <c r="AC325" s="617"/>
      <c r="AD325" s="617"/>
      <c r="AE325" s="617"/>
      <c r="AF325" s="617"/>
      <c r="AG325" s="617"/>
      <c r="AH325" s="617"/>
    </row>
    <row r="326" ht="14.25" customHeight="1">
      <c r="A326" s="617"/>
      <c r="B326" s="617"/>
      <c r="C326" s="617"/>
      <c r="D326" s="617"/>
      <c r="E326" s="617"/>
      <c r="F326" s="617"/>
      <c r="G326" s="617"/>
      <c r="H326" s="617"/>
      <c r="I326" s="617"/>
      <c r="J326" s="617"/>
      <c r="K326" s="617"/>
      <c r="L326" s="617"/>
      <c r="M326" s="617"/>
      <c r="N326" s="617"/>
      <c r="O326" s="617"/>
      <c r="P326" s="617"/>
      <c r="Q326" s="617"/>
      <c r="R326" s="617"/>
      <c r="S326" s="617"/>
      <c r="T326" s="617"/>
      <c r="U326" s="617"/>
      <c r="V326" s="617"/>
      <c r="W326" s="617"/>
      <c r="X326" s="617"/>
      <c r="Y326" s="617"/>
      <c r="Z326" s="617"/>
      <c r="AA326" s="617"/>
      <c r="AB326" s="617"/>
      <c r="AC326" s="617"/>
      <c r="AD326" s="617"/>
      <c r="AE326" s="617"/>
      <c r="AF326" s="617"/>
      <c r="AG326" s="617"/>
      <c r="AH326" s="617"/>
    </row>
    <row r="327" ht="14.25" customHeight="1">
      <c r="A327" s="617"/>
      <c r="B327" s="617"/>
      <c r="C327" s="617"/>
      <c r="D327" s="617"/>
      <c r="E327" s="617"/>
      <c r="F327" s="617"/>
      <c r="G327" s="617"/>
      <c r="H327" s="617"/>
      <c r="I327" s="617"/>
      <c r="J327" s="617"/>
      <c r="K327" s="617"/>
      <c r="L327" s="617"/>
      <c r="M327" s="617"/>
      <c r="N327" s="617"/>
      <c r="O327" s="617"/>
      <c r="P327" s="617"/>
      <c r="Q327" s="617"/>
      <c r="R327" s="617"/>
      <c r="S327" s="617"/>
      <c r="T327" s="617"/>
      <c r="U327" s="617"/>
      <c r="V327" s="617"/>
      <c r="W327" s="617"/>
      <c r="X327" s="617"/>
      <c r="Y327" s="617"/>
      <c r="Z327" s="617"/>
      <c r="AA327" s="617"/>
      <c r="AB327" s="617"/>
      <c r="AC327" s="617"/>
      <c r="AD327" s="617"/>
      <c r="AE327" s="617"/>
      <c r="AF327" s="617"/>
      <c r="AG327" s="617"/>
      <c r="AH327" s="617"/>
    </row>
    <row r="328" ht="14.25" customHeight="1">
      <c r="A328" s="617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17"/>
      <c r="P328" s="617"/>
      <c r="Q328" s="617"/>
      <c r="R328" s="617"/>
      <c r="S328" s="617"/>
      <c r="T328" s="617"/>
      <c r="U328" s="617"/>
      <c r="V328" s="617"/>
      <c r="W328" s="617"/>
      <c r="X328" s="617"/>
      <c r="Y328" s="617"/>
      <c r="Z328" s="617"/>
      <c r="AA328" s="617"/>
      <c r="AB328" s="617"/>
      <c r="AC328" s="617"/>
      <c r="AD328" s="617"/>
      <c r="AE328" s="617"/>
      <c r="AF328" s="617"/>
      <c r="AG328" s="617"/>
      <c r="AH328" s="617"/>
    </row>
    <row r="329" ht="14.25" customHeight="1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17"/>
      <c r="P329" s="617"/>
      <c r="Q329" s="617"/>
      <c r="R329" s="617"/>
      <c r="S329" s="617"/>
      <c r="T329" s="617"/>
      <c r="U329" s="617"/>
      <c r="V329" s="617"/>
      <c r="W329" s="617"/>
      <c r="X329" s="617"/>
      <c r="Y329" s="617"/>
      <c r="Z329" s="617"/>
      <c r="AA329" s="617"/>
      <c r="AB329" s="617"/>
      <c r="AC329" s="617"/>
      <c r="AD329" s="617"/>
      <c r="AE329" s="617"/>
      <c r="AF329" s="617"/>
      <c r="AG329" s="617"/>
      <c r="AH329" s="617"/>
    </row>
    <row r="330" ht="14.25" customHeight="1">
      <c r="A330" s="617"/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17"/>
      <c r="AB330" s="617"/>
      <c r="AC330" s="617"/>
      <c r="AD330" s="617"/>
      <c r="AE330" s="617"/>
      <c r="AF330" s="617"/>
      <c r="AG330" s="617"/>
      <c r="AH330" s="617"/>
    </row>
    <row r="331" ht="14.25" customHeight="1">
      <c r="A331" s="617"/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617"/>
      <c r="AB331" s="617"/>
      <c r="AC331" s="617"/>
      <c r="AD331" s="617"/>
      <c r="AE331" s="617"/>
      <c r="AF331" s="617"/>
      <c r="AG331" s="617"/>
      <c r="AH331" s="617"/>
    </row>
    <row r="332" ht="14.25" customHeight="1">
      <c r="A332" s="617"/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17"/>
      <c r="AB332" s="617"/>
      <c r="AC332" s="617"/>
      <c r="AD332" s="617"/>
      <c r="AE332" s="617"/>
      <c r="AF332" s="617"/>
      <c r="AG332" s="617"/>
      <c r="AH332" s="617"/>
    </row>
    <row r="333" ht="14.25" customHeight="1">
      <c r="A333" s="617"/>
      <c r="B333" s="617"/>
      <c r="C333" s="617"/>
      <c r="D333" s="617"/>
      <c r="E333" s="617"/>
      <c r="F333" s="617"/>
      <c r="G333" s="617"/>
      <c r="H333" s="617"/>
      <c r="I333" s="617"/>
      <c r="J333" s="617"/>
      <c r="K333" s="617"/>
      <c r="L333" s="617"/>
      <c r="M333" s="617"/>
      <c r="N333" s="617"/>
      <c r="O333" s="617"/>
      <c r="P333" s="617"/>
      <c r="Q333" s="617"/>
      <c r="R333" s="617"/>
      <c r="S333" s="617"/>
      <c r="T333" s="617"/>
      <c r="U333" s="617"/>
      <c r="V333" s="617"/>
      <c r="W333" s="617"/>
      <c r="X333" s="617"/>
      <c r="Y333" s="617"/>
      <c r="Z333" s="617"/>
      <c r="AA333" s="617"/>
      <c r="AB333" s="617"/>
      <c r="AC333" s="617"/>
      <c r="AD333" s="617"/>
      <c r="AE333" s="617"/>
      <c r="AF333" s="617"/>
      <c r="AG333" s="617"/>
      <c r="AH333" s="617"/>
    </row>
    <row r="334" ht="14.25" customHeight="1">
      <c r="A334" s="617"/>
      <c r="B334" s="617"/>
      <c r="C334" s="617"/>
      <c r="D334" s="617"/>
      <c r="E334" s="617"/>
      <c r="F334" s="617"/>
      <c r="G334" s="617"/>
      <c r="H334" s="617"/>
      <c r="I334" s="617"/>
      <c r="J334" s="617"/>
      <c r="K334" s="617"/>
      <c r="L334" s="617"/>
      <c r="M334" s="617"/>
      <c r="N334" s="617"/>
      <c r="O334" s="617"/>
      <c r="P334" s="617"/>
      <c r="Q334" s="617"/>
      <c r="R334" s="617"/>
      <c r="S334" s="617"/>
      <c r="T334" s="617"/>
      <c r="U334" s="617"/>
      <c r="V334" s="617"/>
      <c r="W334" s="617"/>
      <c r="X334" s="617"/>
      <c r="Y334" s="617"/>
      <c r="Z334" s="617"/>
      <c r="AA334" s="617"/>
      <c r="AB334" s="617"/>
      <c r="AC334" s="617"/>
      <c r="AD334" s="617"/>
      <c r="AE334" s="617"/>
      <c r="AF334" s="617"/>
      <c r="AG334" s="617"/>
      <c r="AH334" s="617"/>
    </row>
    <row r="335" ht="14.25" customHeight="1">
      <c r="A335" s="617"/>
      <c r="B335" s="617"/>
      <c r="C335" s="617"/>
      <c r="D335" s="617"/>
      <c r="E335" s="617"/>
      <c r="F335" s="617"/>
      <c r="G335" s="617"/>
      <c r="H335" s="617"/>
      <c r="I335" s="617"/>
      <c r="J335" s="617"/>
      <c r="K335" s="617"/>
      <c r="L335" s="617"/>
      <c r="M335" s="617"/>
      <c r="N335" s="617"/>
      <c r="O335" s="617"/>
      <c r="P335" s="617"/>
      <c r="Q335" s="617"/>
      <c r="R335" s="617"/>
      <c r="S335" s="617"/>
      <c r="T335" s="617"/>
      <c r="U335" s="617"/>
      <c r="V335" s="617"/>
      <c r="W335" s="617"/>
      <c r="X335" s="617"/>
      <c r="Y335" s="617"/>
      <c r="Z335" s="617"/>
      <c r="AA335" s="617"/>
      <c r="AB335" s="617"/>
      <c r="AC335" s="617"/>
      <c r="AD335" s="617"/>
      <c r="AE335" s="617"/>
      <c r="AF335" s="617"/>
      <c r="AG335" s="617"/>
      <c r="AH335" s="617"/>
    </row>
    <row r="336" ht="14.25" customHeight="1">
      <c r="A336" s="617"/>
      <c r="B336" s="617"/>
      <c r="C336" s="617"/>
      <c r="D336" s="617"/>
      <c r="E336" s="617"/>
      <c r="F336" s="617"/>
      <c r="G336" s="617"/>
      <c r="H336" s="617"/>
      <c r="I336" s="617"/>
      <c r="J336" s="617"/>
      <c r="K336" s="617"/>
      <c r="L336" s="617"/>
      <c r="M336" s="617"/>
      <c r="N336" s="617"/>
      <c r="O336" s="617"/>
      <c r="P336" s="617"/>
      <c r="Q336" s="617"/>
      <c r="R336" s="617"/>
      <c r="S336" s="617"/>
      <c r="T336" s="617"/>
      <c r="U336" s="617"/>
      <c r="V336" s="617"/>
      <c r="W336" s="617"/>
      <c r="X336" s="617"/>
      <c r="Y336" s="617"/>
      <c r="Z336" s="617"/>
      <c r="AA336" s="617"/>
      <c r="AB336" s="617"/>
      <c r="AC336" s="617"/>
      <c r="AD336" s="617"/>
      <c r="AE336" s="617"/>
      <c r="AF336" s="617"/>
      <c r="AG336" s="617"/>
      <c r="AH336" s="617"/>
    </row>
    <row r="337" ht="14.25" customHeight="1">
      <c r="A337" s="617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17"/>
      <c r="AB337" s="617"/>
      <c r="AC337" s="617"/>
      <c r="AD337" s="617"/>
      <c r="AE337" s="617"/>
      <c r="AF337" s="617"/>
      <c r="AG337" s="617"/>
      <c r="AH337" s="617"/>
    </row>
    <row r="338" ht="14.25" customHeight="1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17"/>
      <c r="P338" s="617"/>
      <c r="Q338" s="617"/>
      <c r="R338" s="617"/>
      <c r="S338" s="617"/>
      <c r="T338" s="617"/>
      <c r="U338" s="617"/>
      <c r="V338" s="617"/>
      <c r="W338" s="617"/>
      <c r="X338" s="617"/>
      <c r="Y338" s="617"/>
      <c r="Z338" s="617"/>
      <c r="AA338" s="617"/>
      <c r="AB338" s="617"/>
      <c r="AC338" s="617"/>
      <c r="AD338" s="617"/>
      <c r="AE338" s="617"/>
      <c r="AF338" s="617"/>
      <c r="AG338" s="617"/>
      <c r="AH338" s="617"/>
    </row>
    <row r="339" ht="14.25" customHeight="1">
      <c r="A339" s="617"/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617"/>
      <c r="AB339" s="617"/>
      <c r="AC339" s="617"/>
      <c r="AD339" s="617"/>
      <c r="AE339" s="617"/>
      <c r="AF339" s="617"/>
      <c r="AG339" s="617"/>
      <c r="AH339" s="617"/>
    </row>
    <row r="340" ht="14.25" customHeight="1">
      <c r="A340" s="617"/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17"/>
      <c r="AB340" s="617"/>
      <c r="AC340" s="617"/>
      <c r="AD340" s="617"/>
      <c r="AE340" s="617"/>
      <c r="AF340" s="617"/>
      <c r="AG340" s="617"/>
      <c r="AH340" s="617"/>
    </row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</sheetData>
  <mergeCells count="12">
    <mergeCell ref="B121:B124"/>
    <mergeCell ref="B125:B128"/>
    <mergeCell ref="B129:B132"/>
    <mergeCell ref="B133:B136"/>
    <mergeCell ref="B137:B140"/>
    <mergeCell ref="D25:D28"/>
    <mergeCell ref="B105:B106"/>
    <mergeCell ref="C105:D105"/>
    <mergeCell ref="E105:F105"/>
    <mergeCell ref="G105:H105"/>
    <mergeCell ref="I105:J105"/>
    <mergeCell ref="K105:L105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96"/>
    <pageSetUpPr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27.5"/>
    <col customWidth="1" min="3" max="3" width="16.13"/>
    <col customWidth="1" min="4" max="4" width="15.75"/>
    <col customWidth="1" min="5" max="5" width="14.88"/>
    <col customWidth="1" min="6" max="6" width="15.13"/>
    <col customWidth="1" min="7" max="7" width="14.63"/>
    <col customWidth="1" min="8" max="8" width="15.75"/>
    <col customWidth="1" min="9" max="9" width="14.63"/>
    <col customWidth="1" min="10" max="10" width="15.75"/>
    <col customWidth="1" min="11" max="17" width="14.63"/>
    <col customWidth="1" min="18" max="18" width="13.38"/>
    <col customWidth="1" min="19" max="34" width="7.63"/>
  </cols>
  <sheetData>
    <row r="1">
      <c r="A1" s="617"/>
      <c r="B1" s="617"/>
      <c r="C1" s="617"/>
      <c r="D1" s="617"/>
      <c r="E1" s="619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</row>
    <row r="2">
      <c r="A2" s="617"/>
      <c r="B2" s="620" t="s">
        <v>608</v>
      </c>
      <c r="C2" s="620" t="s">
        <v>609</v>
      </c>
      <c r="D2" s="620" t="s">
        <v>359</v>
      </c>
      <c r="E2" s="753" t="s">
        <v>610</v>
      </c>
      <c r="F2" s="622" t="s">
        <v>717</v>
      </c>
      <c r="G2" s="622" t="s">
        <v>718</v>
      </c>
      <c r="H2" s="622" t="s">
        <v>719</v>
      </c>
      <c r="I2" s="622" t="s">
        <v>720</v>
      </c>
      <c r="J2" s="622" t="s">
        <v>721</v>
      </c>
      <c r="K2" s="622" t="s">
        <v>722</v>
      </c>
      <c r="L2" s="622" t="s">
        <v>723</v>
      </c>
      <c r="M2" s="622" t="s">
        <v>724</v>
      </c>
      <c r="N2" s="622" t="s">
        <v>725</v>
      </c>
      <c r="O2" s="622" t="s">
        <v>726</v>
      </c>
      <c r="P2" s="622" t="s">
        <v>727</v>
      </c>
      <c r="Q2" s="622" t="s">
        <v>728</v>
      </c>
      <c r="R2" s="753" t="s">
        <v>729</v>
      </c>
      <c r="S2" s="617"/>
      <c r="T2" s="617"/>
      <c r="U2" s="617"/>
      <c r="V2" s="617"/>
      <c r="W2" s="617"/>
      <c r="X2" s="617"/>
      <c r="Y2" s="617"/>
      <c r="Z2" s="617"/>
      <c r="AA2" s="617"/>
      <c r="AB2" s="617"/>
      <c r="AC2" s="617"/>
      <c r="AD2" s="617"/>
      <c r="AE2" s="617"/>
      <c r="AF2" s="617"/>
      <c r="AG2" s="617"/>
      <c r="AH2" s="617"/>
    </row>
    <row r="3">
      <c r="A3" s="617"/>
      <c r="B3" s="22">
        <v>1.0</v>
      </c>
      <c r="C3" s="625">
        <f>'In-house (2-5yrs)'!C3</f>
        <v>0</v>
      </c>
      <c r="D3" s="785">
        <f>C3</f>
        <v>0</v>
      </c>
      <c r="E3" s="737">
        <f>IFERROR(((C3*C87)/D3),0)</f>
        <v>0</v>
      </c>
      <c r="F3" s="786">
        <f>D3*$C$42</f>
        <v>0</v>
      </c>
      <c r="G3" s="639">
        <f>$C$43*D3</f>
        <v>0</v>
      </c>
      <c r="H3" s="639">
        <f>$C$44*D3</f>
        <v>0</v>
      </c>
      <c r="I3" s="639">
        <f>D3*$C$47</f>
        <v>0</v>
      </c>
      <c r="J3" s="639">
        <f>D3*$C$48</f>
        <v>0</v>
      </c>
      <c r="K3" s="639">
        <f>D3*$C$49</f>
        <v>0</v>
      </c>
      <c r="L3" s="639">
        <f>E3*$C$52</f>
        <v>0</v>
      </c>
      <c r="M3" s="639">
        <f>D3*$C$53</f>
        <v>0</v>
      </c>
      <c r="N3" s="639">
        <f>$D3*$C$54</f>
        <v>0</v>
      </c>
      <c r="O3" s="639">
        <f>$D3*$C$57</f>
        <v>0</v>
      </c>
      <c r="P3" s="639">
        <f>$D3*$C$58</f>
        <v>0</v>
      </c>
      <c r="Q3" s="639">
        <f>$D3*$C$59</f>
        <v>0</v>
      </c>
      <c r="R3" s="787" t="str">
        <f>((F3*$C$63)+(G3*$C$64)+($C$65*H3)+($C$66*I3)+(J3*$C$67)+($C$68*K3))/10000000</f>
        <v>#REF!</v>
      </c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617"/>
      <c r="AD3" s="617"/>
      <c r="AE3" s="617"/>
      <c r="AF3" s="617"/>
      <c r="AG3" s="617"/>
      <c r="AH3" s="617"/>
    </row>
    <row r="4">
      <c r="A4" s="617"/>
      <c r="B4" s="24">
        <v>2.0</v>
      </c>
      <c r="C4" s="625">
        <f>'In-house (2-5yrs)'!C4</f>
        <v>1</v>
      </c>
      <c r="D4" s="788">
        <f t="shared" ref="D4:D7" si="1">D3+C4</f>
        <v>1</v>
      </c>
      <c r="E4" s="739">
        <f>IFERROR((((C4*D87)+(C3*C87))/D4),0)</f>
        <v>0.3428571429</v>
      </c>
      <c r="F4" s="636">
        <f>D4*D42</f>
        <v>53760</v>
      </c>
      <c r="G4" s="641">
        <f>D43*D4</f>
        <v>0</v>
      </c>
      <c r="H4" s="641">
        <f>D44*D4</f>
        <v>1077120</v>
      </c>
      <c r="I4" s="641">
        <f>D4*D47</f>
        <v>62400</v>
      </c>
      <c r="J4" s="641">
        <f>D4*D48</f>
        <v>0</v>
      </c>
      <c r="K4" s="641">
        <f>D4*$D$49</f>
        <v>1057920</v>
      </c>
      <c r="L4" s="641">
        <f>E4*$D$52</f>
        <v>16457.14286</v>
      </c>
      <c r="M4" s="641">
        <f>D4*$D$53</f>
        <v>0</v>
      </c>
      <c r="N4" s="641">
        <f>D4*$D$54</f>
        <v>1377600</v>
      </c>
      <c r="O4" s="641">
        <f>$D4*$D$57</f>
        <v>67200</v>
      </c>
      <c r="P4" s="641">
        <f>$D4*$D$58</f>
        <v>0</v>
      </c>
      <c r="Q4" s="641">
        <f>$D4*$D$59</f>
        <v>1344960</v>
      </c>
      <c r="R4" s="544" t="str">
        <f t="shared" ref="R4:R7" si="2">((F4*$C$63)+(G4*$C$64)+($C$65*H4)+($C$66*I4)+(J4*$C$67)+($C$68*K4)+($C$69*L4)+(M4*$C$70)+($C$71*N4)+(O4*$C$72)+($C$73*P4)+(Q4*$C$74))/10000000</f>
        <v>#REF!</v>
      </c>
      <c r="S4" s="617"/>
      <c r="T4" s="617"/>
      <c r="U4" s="617"/>
      <c r="V4" s="617"/>
      <c r="W4" s="617"/>
      <c r="X4" s="617"/>
      <c r="Y4" s="617"/>
      <c r="Z4" s="617"/>
      <c r="AA4" s="617"/>
      <c r="AB4" s="617"/>
      <c r="AC4" s="617"/>
      <c r="AD4" s="617"/>
      <c r="AE4" s="617"/>
      <c r="AF4" s="617"/>
      <c r="AG4" s="617"/>
      <c r="AH4" s="617"/>
    </row>
    <row r="5">
      <c r="A5" s="617"/>
      <c r="B5" s="24">
        <v>3.0</v>
      </c>
      <c r="C5" s="625">
        <f>'In-house (2-5yrs)'!C5</f>
        <v>2</v>
      </c>
      <c r="D5" s="788">
        <f t="shared" si="1"/>
        <v>3</v>
      </c>
      <c r="E5" s="739">
        <f>IFERROR(((C5*C87)+(D87*C4)+(C3*E87))/D5,0)</f>
        <v>0.3428571429</v>
      </c>
      <c r="F5" s="636">
        <f>D5*E42</f>
        <v>161280</v>
      </c>
      <c r="G5" s="641">
        <f>D5*E43</f>
        <v>210240</v>
      </c>
      <c r="H5" s="641">
        <f>E44*D5</f>
        <v>3231360</v>
      </c>
      <c r="I5" s="641">
        <f>D5*E47</f>
        <v>187200</v>
      </c>
      <c r="J5" s="641">
        <f>D5*E48</f>
        <v>239040</v>
      </c>
      <c r="K5" s="641">
        <f>D5*$E$49</f>
        <v>3173760</v>
      </c>
      <c r="L5" s="641">
        <f>E5*$E$52</f>
        <v>16457.14286</v>
      </c>
      <c r="M5" s="641">
        <f>D5*$E$53</f>
        <v>224640</v>
      </c>
      <c r="N5" s="641">
        <f>D5*$E$54</f>
        <v>4132800</v>
      </c>
      <c r="O5" s="641">
        <f>$D5*$E$57</f>
        <v>201600</v>
      </c>
      <c r="P5" s="641">
        <f>$D5*$E$58</f>
        <v>262080</v>
      </c>
      <c r="Q5" s="641">
        <f>$D5*$E$59</f>
        <v>4034880</v>
      </c>
      <c r="R5" s="544" t="str">
        <f t="shared" si="2"/>
        <v>#REF!</v>
      </c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</row>
    <row r="6">
      <c r="A6" s="617"/>
      <c r="B6" s="24">
        <v>4.0</v>
      </c>
      <c r="C6" s="625">
        <f>'In-house (2-5yrs)'!C6</f>
        <v>3</v>
      </c>
      <c r="D6" s="788">
        <f t="shared" si="1"/>
        <v>6</v>
      </c>
      <c r="E6" s="739">
        <f>iferror(((C6*C87)+(C5*D87)+(C4*E87)+(C3*F87))/D6,0)</f>
        <v>0.3571428571</v>
      </c>
      <c r="F6" s="636">
        <f>D6*F42</f>
        <v>336000</v>
      </c>
      <c r="G6" s="641">
        <f>F43*D6</f>
        <v>438000</v>
      </c>
      <c r="H6" s="641">
        <f>F44*D6</f>
        <v>6732000</v>
      </c>
      <c r="I6" s="641">
        <f>D6*F47</f>
        <v>390000</v>
      </c>
      <c r="J6" s="641">
        <f>D6*F48</f>
        <v>498000</v>
      </c>
      <c r="K6" s="641">
        <f>D6*$F$49</f>
        <v>6612000</v>
      </c>
      <c r="L6" s="641">
        <f>E6*$F$52</f>
        <v>17857.14286</v>
      </c>
      <c r="M6" s="641">
        <f>D6*$F$53</f>
        <v>468000</v>
      </c>
      <c r="N6" s="641">
        <f>D6*$F$54</f>
        <v>8610000</v>
      </c>
      <c r="O6" s="641">
        <f>$D6*$F$57</f>
        <v>420000</v>
      </c>
      <c r="P6" s="641">
        <f>$D6*$F$58</f>
        <v>546000</v>
      </c>
      <c r="Q6" s="641">
        <f>$D6*$F$59</f>
        <v>8406000</v>
      </c>
      <c r="R6" s="544" t="str">
        <f t="shared" si="2"/>
        <v>#REF!</v>
      </c>
      <c r="S6" s="617"/>
      <c r="T6" s="617"/>
      <c r="U6" s="617"/>
      <c r="V6" s="617"/>
      <c r="W6" s="617"/>
      <c r="X6" s="617"/>
      <c r="Y6" s="617"/>
      <c r="Z6" s="617"/>
      <c r="AA6" s="617"/>
      <c r="AB6" s="617"/>
      <c r="AC6" s="617"/>
      <c r="AD6" s="617"/>
      <c r="AE6" s="617"/>
      <c r="AF6" s="617"/>
      <c r="AG6" s="617"/>
      <c r="AH6" s="617"/>
    </row>
    <row r="7">
      <c r="A7" s="617"/>
      <c r="B7" s="47">
        <v>5.0</v>
      </c>
      <c r="C7" s="350">
        <f>'In-house (2-5yrs)'!C7</f>
        <v>3</v>
      </c>
      <c r="D7" s="789">
        <f t="shared" si="1"/>
        <v>9</v>
      </c>
      <c r="E7" s="741">
        <f>iferror(((C7*C87)+(C6*D87)+(C5*E87)+(C4*F87)+(G87*C3))/D7,0)</f>
        <v>0.3714285714</v>
      </c>
      <c r="F7" s="790">
        <f>D7*G42</f>
        <v>524160</v>
      </c>
      <c r="G7" s="643">
        <f>G43*D7</f>
        <v>683280</v>
      </c>
      <c r="H7" s="643">
        <f>G44*D7</f>
        <v>10501920</v>
      </c>
      <c r="I7" s="643">
        <f>D7*G47</f>
        <v>608400</v>
      </c>
      <c r="J7" s="643">
        <f>D7*G48</f>
        <v>776880</v>
      </c>
      <c r="K7" s="643">
        <f>D7*$G$49</f>
        <v>10314720</v>
      </c>
      <c r="L7" s="643">
        <f>E7*$G$52</f>
        <v>19314.28571</v>
      </c>
      <c r="M7" s="643">
        <f>D7*$G$53</f>
        <v>730080</v>
      </c>
      <c r="N7" s="643">
        <f>D7*$G$54</f>
        <v>13431600</v>
      </c>
      <c r="O7" s="643">
        <f>$D7*$G$57</f>
        <v>655200</v>
      </c>
      <c r="P7" s="643">
        <f>$D7*$G$58</f>
        <v>851760</v>
      </c>
      <c r="Q7" s="643">
        <f>$D7*$G$59</f>
        <v>13113360</v>
      </c>
      <c r="R7" s="548" t="str">
        <f t="shared" si="2"/>
        <v>#REF!</v>
      </c>
      <c r="S7" s="617"/>
      <c r="T7" s="617"/>
      <c r="U7" s="617"/>
      <c r="V7" s="617"/>
      <c r="W7" s="617"/>
      <c r="X7" s="617"/>
      <c r="Y7" s="617"/>
      <c r="Z7" s="617"/>
      <c r="AA7" s="617"/>
      <c r="AB7" s="617"/>
      <c r="AC7" s="617"/>
      <c r="AD7" s="617"/>
      <c r="AE7" s="617"/>
      <c r="AF7" s="617"/>
      <c r="AG7" s="617"/>
      <c r="AH7" s="617"/>
    </row>
    <row r="8">
      <c r="A8" s="617"/>
      <c r="B8" s="645"/>
      <c r="C8" s="645"/>
      <c r="D8" s="645"/>
      <c r="E8" s="645"/>
      <c r="F8" s="646"/>
      <c r="G8" s="647"/>
      <c r="H8" s="647"/>
      <c r="I8" s="617"/>
      <c r="J8" s="617"/>
      <c r="K8" s="617"/>
      <c r="L8" s="617"/>
      <c r="M8" s="617"/>
      <c r="N8" s="617"/>
      <c r="O8" s="617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7"/>
      <c r="AA8" s="617"/>
      <c r="AB8" s="617"/>
      <c r="AC8" s="617"/>
      <c r="AD8" s="617"/>
      <c r="AE8" s="617"/>
      <c r="AF8" s="617"/>
      <c r="AG8" s="617"/>
      <c r="AH8" s="617"/>
    </row>
    <row r="9">
      <c r="A9" s="617"/>
      <c r="B9" s="791" t="s">
        <v>136</v>
      </c>
      <c r="C9" s="649">
        <f>'In-house (2-5yrs)'!C25</f>
        <v>25</v>
      </c>
      <c r="D9" s="792"/>
      <c r="E9" s="748"/>
      <c r="G9" s="748"/>
      <c r="I9" s="793"/>
      <c r="J9" s="617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7"/>
      <c r="V9" s="617"/>
      <c r="W9" s="617"/>
      <c r="X9" s="617"/>
      <c r="Y9" s="617"/>
      <c r="Z9" s="617"/>
      <c r="AA9" s="617"/>
      <c r="AB9" s="617"/>
      <c r="AC9" s="617"/>
      <c r="AD9" s="617"/>
      <c r="AE9" s="617"/>
      <c r="AF9" s="617"/>
      <c r="AG9" s="617"/>
      <c r="AH9" s="617"/>
    </row>
    <row r="10">
      <c r="A10" s="617"/>
      <c r="B10" s="794" t="s">
        <v>137</v>
      </c>
      <c r="C10" s="653">
        <f>'In-house (2-5yrs)'!C26</f>
        <v>7</v>
      </c>
      <c r="D10" s="659"/>
      <c r="E10" s="795"/>
      <c r="G10" s="795"/>
      <c r="I10" s="796"/>
      <c r="J10" s="617"/>
      <c r="K10" s="617"/>
      <c r="M10" s="617"/>
      <c r="N10" s="617"/>
      <c r="O10" s="617"/>
      <c r="P10" s="617"/>
      <c r="Q10" s="617"/>
      <c r="R10" s="617"/>
      <c r="S10" s="617"/>
      <c r="T10" s="617"/>
      <c r="U10" s="617"/>
      <c r="V10" s="617"/>
      <c r="W10" s="617"/>
      <c r="X10" s="617"/>
      <c r="Y10" s="617"/>
      <c r="Z10" s="617"/>
      <c r="AA10" s="617"/>
      <c r="AB10" s="617"/>
      <c r="AC10" s="617"/>
      <c r="AD10" s="617"/>
      <c r="AE10" s="617"/>
      <c r="AF10" s="617"/>
      <c r="AG10" s="617"/>
      <c r="AH10" s="617"/>
    </row>
    <row r="11">
      <c r="A11" s="617"/>
      <c r="B11" s="794" t="s">
        <v>639</v>
      </c>
      <c r="C11" s="653">
        <f>'In-house (2-5yrs)'!C27</f>
        <v>16</v>
      </c>
      <c r="D11" s="659"/>
      <c r="E11" s="617"/>
      <c r="F11" s="797"/>
      <c r="G11" s="617"/>
      <c r="H11" s="617"/>
      <c r="I11" s="617"/>
      <c r="J11" s="617"/>
      <c r="K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617"/>
      <c r="Y11" s="617"/>
      <c r="Z11" s="617"/>
      <c r="AA11" s="617"/>
      <c r="AB11" s="617"/>
      <c r="AC11" s="617"/>
      <c r="AD11" s="617"/>
      <c r="AE11" s="617"/>
      <c r="AF11" s="617"/>
      <c r="AG11" s="617"/>
      <c r="AH11" s="617"/>
    </row>
    <row r="12">
      <c r="A12" s="617"/>
      <c r="B12" s="798" t="s">
        <v>640</v>
      </c>
      <c r="C12" s="657">
        <f>C11*C10*C9</f>
        <v>2800</v>
      </c>
      <c r="D12" s="659"/>
      <c r="E12" s="617"/>
      <c r="F12" s="617"/>
      <c r="G12" s="617"/>
      <c r="H12" s="617"/>
      <c r="I12" s="617"/>
      <c r="J12" s="617"/>
      <c r="K12" s="617"/>
      <c r="M12" s="617"/>
      <c r="N12" s="617"/>
      <c r="O12" s="617"/>
      <c r="P12" s="617"/>
      <c r="Q12" s="617"/>
      <c r="R12" s="617"/>
      <c r="S12" s="617"/>
      <c r="T12" s="617"/>
      <c r="U12" s="617"/>
      <c r="V12" s="617"/>
      <c r="W12" s="617"/>
      <c r="X12" s="617"/>
      <c r="Y12" s="617"/>
      <c r="Z12" s="617"/>
      <c r="AA12" s="617"/>
      <c r="AB12" s="617"/>
      <c r="AC12" s="617"/>
      <c r="AD12" s="617"/>
      <c r="AE12" s="617"/>
      <c r="AF12" s="617"/>
      <c r="AG12" s="617"/>
      <c r="AH12" s="617"/>
    </row>
    <row r="13">
      <c r="A13" s="617"/>
      <c r="D13" s="799"/>
      <c r="E13" s="617" t="s">
        <v>587</v>
      </c>
      <c r="F13" s="617"/>
      <c r="G13" s="617"/>
      <c r="H13" s="617"/>
      <c r="I13" s="617"/>
      <c r="J13" s="617"/>
      <c r="K13" s="617"/>
      <c r="M13" s="617"/>
      <c r="N13" s="617"/>
      <c r="O13" s="617"/>
      <c r="P13" s="617"/>
      <c r="Q13" s="617"/>
      <c r="R13" s="617"/>
      <c r="S13" s="617"/>
      <c r="T13" s="617"/>
      <c r="U13" s="617"/>
      <c r="V13" s="617"/>
      <c r="W13" s="617"/>
      <c r="X13" s="617"/>
      <c r="Y13" s="617"/>
      <c r="Z13" s="617"/>
      <c r="AA13" s="617"/>
      <c r="AB13" s="617"/>
      <c r="AC13" s="617"/>
      <c r="AD13" s="617"/>
      <c r="AE13" s="617"/>
      <c r="AF13" s="617"/>
      <c r="AG13" s="617"/>
      <c r="AH13" s="617"/>
    </row>
    <row r="14">
      <c r="A14" s="617"/>
      <c r="B14" s="676"/>
      <c r="C14" s="677" t="s">
        <v>10</v>
      </c>
      <c r="D14" s="677" t="s">
        <v>649</v>
      </c>
      <c r="E14" s="617"/>
      <c r="F14" s="617"/>
      <c r="G14" s="617"/>
      <c r="H14" s="617"/>
      <c r="I14" s="617"/>
      <c r="J14" s="617"/>
      <c r="K14" s="617"/>
      <c r="M14" s="617"/>
      <c r="N14" s="617"/>
      <c r="O14" s="617"/>
      <c r="P14" s="617"/>
      <c r="Q14" s="617"/>
      <c r="R14" s="617"/>
      <c r="S14" s="617"/>
      <c r="T14" s="617"/>
      <c r="U14" s="617"/>
      <c r="V14" s="617"/>
      <c r="W14" s="617"/>
      <c r="X14" s="617"/>
      <c r="Y14" s="617"/>
      <c r="Z14" s="617"/>
      <c r="AA14" s="617"/>
      <c r="AB14" s="617"/>
      <c r="AC14" s="617"/>
      <c r="AD14" s="617"/>
      <c r="AE14" s="617"/>
      <c r="AF14" s="617"/>
      <c r="AG14" s="617"/>
      <c r="AH14" s="617"/>
    </row>
    <row r="15">
      <c r="A15" s="617"/>
      <c r="B15" s="791" t="s">
        <v>650</v>
      </c>
      <c r="C15" s="660">
        <f>'In-house (2-5yrs)'!C43</f>
        <v>56</v>
      </c>
      <c r="D15" s="660">
        <f>'In-house (2-5yrs)'!D43</f>
        <v>56</v>
      </c>
      <c r="E15" s="617"/>
      <c r="F15" s="617"/>
      <c r="G15" s="617"/>
      <c r="H15" s="617"/>
      <c r="I15" s="617"/>
      <c r="J15" s="617"/>
      <c r="K15" s="617"/>
      <c r="M15" s="617"/>
      <c r="N15" s="617"/>
      <c r="O15" s="617"/>
      <c r="P15" s="617"/>
      <c r="Q15" s="617"/>
      <c r="R15" s="617"/>
      <c r="S15" s="617"/>
      <c r="T15" s="617"/>
      <c r="U15" s="617"/>
      <c r="V15" s="617"/>
      <c r="W15" s="617"/>
      <c r="X15" s="617"/>
      <c r="Y15" s="617"/>
      <c r="Z15" s="617"/>
      <c r="AA15" s="617"/>
      <c r="AB15" s="617"/>
      <c r="AC15" s="617"/>
      <c r="AD15" s="617"/>
      <c r="AE15" s="617"/>
      <c r="AF15" s="617"/>
      <c r="AG15" s="617"/>
      <c r="AH15" s="617"/>
    </row>
    <row r="16">
      <c r="A16" s="617"/>
      <c r="B16" s="794" t="s">
        <v>651</v>
      </c>
      <c r="C16" s="662">
        <f>'In-house (2-5yrs)'!C44</f>
        <v>0</v>
      </c>
      <c r="D16" s="662">
        <f>'In-house (2-5yrs)'!D44</f>
        <v>73</v>
      </c>
      <c r="E16" s="617"/>
      <c r="F16" s="617"/>
      <c r="G16" s="800"/>
      <c r="H16" s="800"/>
      <c r="I16" s="617"/>
      <c r="J16" s="617"/>
      <c r="K16" s="617"/>
      <c r="M16" s="617"/>
      <c r="N16" s="617"/>
      <c r="O16" s="617"/>
      <c r="P16" s="617"/>
      <c r="Q16" s="617"/>
      <c r="R16" s="617"/>
      <c r="S16" s="617"/>
      <c r="T16" s="617"/>
      <c r="U16" s="617"/>
      <c r="V16" s="617"/>
      <c r="W16" s="617"/>
      <c r="X16" s="617"/>
      <c r="Y16" s="617"/>
      <c r="Z16" s="617"/>
      <c r="AA16" s="617"/>
      <c r="AB16" s="617"/>
      <c r="AC16" s="617"/>
      <c r="AD16" s="617"/>
      <c r="AE16" s="617"/>
      <c r="AF16" s="617"/>
      <c r="AG16" s="617"/>
      <c r="AH16" s="617"/>
    </row>
    <row r="17">
      <c r="A17" s="617"/>
      <c r="B17" s="801" t="s">
        <v>384</v>
      </c>
      <c r="C17" s="682">
        <f>'In-house (2-5yrs)'!C45</f>
        <v>1122</v>
      </c>
      <c r="D17" s="682">
        <f>'In-house (2-5yrs)'!D45</f>
        <v>1122</v>
      </c>
      <c r="E17" s="617"/>
      <c r="F17" s="617"/>
      <c r="G17" s="800"/>
      <c r="H17" s="800"/>
      <c r="I17" s="617"/>
      <c r="J17" s="617"/>
      <c r="K17" s="617"/>
      <c r="L17" s="617"/>
      <c r="M17" s="617"/>
      <c r="N17" s="617"/>
      <c r="O17" s="617"/>
      <c r="P17" s="617"/>
      <c r="Q17" s="617"/>
      <c r="R17" s="617"/>
      <c r="S17" s="617"/>
      <c r="T17" s="617"/>
      <c r="U17" s="617"/>
      <c r="V17" s="617"/>
      <c r="W17" s="617"/>
      <c r="X17" s="617"/>
      <c r="Y17" s="617"/>
      <c r="Z17" s="617"/>
      <c r="AA17" s="617"/>
      <c r="AB17" s="617"/>
      <c r="AC17" s="617"/>
      <c r="AD17" s="617"/>
      <c r="AE17" s="617"/>
      <c r="AF17" s="617"/>
      <c r="AG17" s="617"/>
      <c r="AH17" s="617"/>
    </row>
    <row r="18">
      <c r="A18" s="617"/>
      <c r="B18" s="648" t="s">
        <v>652</v>
      </c>
      <c r="C18" s="802">
        <f>'In-house (2-5yrs)'!C46</f>
        <v>1178</v>
      </c>
      <c r="D18" s="802">
        <f>'In-house (2-5yrs)'!D46</f>
        <v>1250</v>
      </c>
      <c r="E18" s="617"/>
      <c r="F18" s="617"/>
      <c r="G18" s="800"/>
      <c r="H18" s="800"/>
      <c r="I18" s="617"/>
      <c r="J18" s="617"/>
      <c r="K18" s="617"/>
      <c r="L18" s="617"/>
      <c r="M18" s="617"/>
      <c r="N18" s="617"/>
      <c r="O18" s="617"/>
      <c r="P18" s="617"/>
      <c r="Q18" s="617"/>
      <c r="R18" s="617"/>
      <c r="S18" s="617"/>
      <c r="T18" s="617"/>
      <c r="U18" s="617"/>
      <c r="V18" s="617"/>
      <c r="W18" s="617"/>
      <c r="X18" s="617"/>
      <c r="Y18" s="617"/>
      <c r="Z18" s="617"/>
      <c r="AA18" s="617"/>
      <c r="AB18" s="617"/>
      <c r="AC18" s="617"/>
      <c r="AD18" s="617"/>
      <c r="AE18" s="617"/>
      <c r="AF18" s="617"/>
      <c r="AG18" s="617"/>
      <c r="AH18" s="617"/>
    </row>
    <row r="19" ht="1.5" customHeight="1">
      <c r="A19" s="617"/>
      <c r="B19" s="803"/>
      <c r="C19" s="804" t="str">
        <f>'In-house (2-5yrs)'!C47</f>
        <v/>
      </c>
      <c r="D19" s="804" t="str">
        <f>'In-house (2-5yrs)'!D47</f>
        <v/>
      </c>
      <c r="E19" s="617"/>
      <c r="F19" s="617"/>
      <c r="G19" s="800"/>
      <c r="H19" s="800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617"/>
      <c r="AB19" s="617"/>
      <c r="AC19" s="617"/>
      <c r="AD19" s="617"/>
      <c r="AE19" s="617"/>
      <c r="AF19" s="617"/>
      <c r="AG19" s="617"/>
      <c r="AH19" s="617"/>
    </row>
    <row r="20">
      <c r="A20" s="617"/>
      <c r="B20" s="791" t="s">
        <v>367</v>
      </c>
      <c r="C20" s="660">
        <f>'In-house (2-5yrs)'!C48</f>
        <v>65</v>
      </c>
      <c r="D20" s="660">
        <f>'In-house (2-5yrs)'!D48</f>
        <v>65</v>
      </c>
      <c r="E20" s="617"/>
      <c r="F20" s="617"/>
      <c r="G20" s="800"/>
      <c r="H20" s="800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17"/>
      <c r="AB20" s="617"/>
      <c r="AC20" s="617"/>
      <c r="AD20" s="617"/>
      <c r="AE20" s="617"/>
      <c r="AF20" s="617"/>
      <c r="AG20" s="617"/>
      <c r="AH20" s="617"/>
    </row>
    <row r="21">
      <c r="A21" s="617"/>
      <c r="B21" s="794" t="s">
        <v>377</v>
      </c>
      <c r="C21" s="662">
        <f>'In-house (2-5yrs)'!C49</f>
        <v>0</v>
      </c>
      <c r="D21" s="662">
        <f>'In-house (2-5yrs)'!D49</f>
        <v>83</v>
      </c>
      <c r="E21" s="617"/>
      <c r="F21" s="617"/>
      <c r="G21" s="800"/>
      <c r="H21" s="800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617"/>
      <c r="AB21" s="617"/>
      <c r="AC21" s="617"/>
      <c r="AD21" s="617"/>
      <c r="AE21" s="617"/>
      <c r="AF21" s="617"/>
      <c r="AG21" s="617"/>
      <c r="AH21" s="617"/>
    </row>
    <row r="22">
      <c r="A22" s="617"/>
      <c r="B22" s="801" t="s">
        <v>385</v>
      </c>
      <c r="C22" s="682">
        <f>'In-house (2-5yrs)'!C50</f>
        <v>1102</v>
      </c>
      <c r="D22" s="682">
        <f>'In-house (2-5yrs)'!D50</f>
        <v>1102</v>
      </c>
      <c r="E22" s="617"/>
      <c r="F22" s="617"/>
      <c r="G22" s="800"/>
      <c r="H22" s="800"/>
      <c r="I22" s="617"/>
      <c r="J22" s="617"/>
      <c r="K22" s="617"/>
      <c r="L22" s="617"/>
      <c r="M22" s="617"/>
      <c r="N22" s="617"/>
      <c r="O22" s="617"/>
      <c r="P22" s="617"/>
      <c r="Q22" s="617"/>
      <c r="R22" s="617"/>
      <c r="S22" s="617"/>
      <c r="T22" s="617"/>
      <c r="U22" s="617"/>
      <c r="V22" s="617"/>
      <c r="W22" s="617"/>
      <c r="X22" s="617"/>
      <c r="Y22" s="617"/>
      <c r="Z22" s="617"/>
      <c r="AA22" s="617"/>
      <c r="AB22" s="617"/>
      <c r="AC22" s="617"/>
      <c r="AD22" s="617"/>
      <c r="AE22" s="617"/>
      <c r="AF22" s="617"/>
      <c r="AG22" s="617"/>
      <c r="AH22" s="617"/>
    </row>
    <row r="23">
      <c r="A23" s="617"/>
      <c r="B23" s="648" t="s">
        <v>653</v>
      </c>
      <c r="C23" s="802">
        <f>'In-house (2-5yrs)'!C51</f>
        <v>1167</v>
      </c>
      <c r="D23" s="802">
        <f>'In-house (2-5yrs)'!D51</f>
        <v>1250</v>
      </c>
      <c r="E23" s="617"/>
      <c r="F23" s="617"/>
      <c r="G23" s="800"/>
      <c r="H23" s="800"/>
      <c r="I23" s="617"/>
      <c r="J23" s="617"/>
      <c r="K23" s="617"/>
      <c r="L23" s="617"/>
      <c r="M23" s="617"/>
      <c r="N23" s="617"/>
      <c r="O23" s="617"/>
      <c r="P23" s="617"/>
      <c r="Q23" s="617"/>
      <c r="R23" s="617"/>
      <c r="S23" s="617"/>
      <c r="T23" s="617"/>
      <c r="U23" s="617"/>
      <c r="V23" s="617"/>
      <c r="W23" s="617"/>
      <c r="X23" s="617"/>
      <c r="Y23" s="617"/>
      <c r="Z23" s="617"/>
      <c r="AA23" s="617"/>
      <c r="AB23" s="617"/>
      <c r="AC23" s="617"/>
      <c r="AD23" s="617"/>
      <c r="AE23" s="617"/>
      <c r="AF23" s="617"/>
      <c r="AG23" s="617"/>
      <c r="AH23" s="617"/>
    </row>
    <row r="24" ht="1.5" customHeight="1">
      <c r="A24" s="617"/>
      <c r="B24" s="803"/>
      <c r="C24" s="804"/>
      <c r="D24" s="804"/>
      <c r="E24" s="617"/>
      <c r="F24" s="617"/>
      <c r="G24" s="800"/>
      <c r="H24" s="800"/>
      <c r="I24" s="617"/>
      <c r="J24" s="617"/>
      <c r="K24" s="617"/>
      <c r="L24" s="617"/>
      <c r="M24" s="617"/>
      <c r="N24" s="617"/>
      <c r="O24" s="617"/>
      <c r="P24" s="617"/>
      <c r="Q24" s="617"/>
      <c r="R24" s="617"/>
      <c r="S24" s="617"/>
      <c r="T24" s="617"/>
      <c r="U24" s="617"/>
      <c r="V24" s="617"/>
      <c r="W24" s="617"/>
      <c r="X24" s="617"/>
      <c r="Y24" s="617"/>
      <c r="Z24" s="617"/>
      <c r="AA24" s="617"/>
      <c r="AB24" s="617"/>
      <c r="AC24" s="617"/>
      <c r="AD24" s="617"/>
      <c r="AE24" s="617"/>
      <c r="AF24" s="617"/>
      <c r="AG24" s="617"/>
      <c r="AH24" s="617"/>
    </row>
    <row r="25">
      <c r="A25" s="617"/>
      <c r="B25" s="791" t="s">
        <v>654</v>
      </c>
      <c r="C25" s="660">
        <f>'In-house (2-5yrs)'!C53</f>
        <v>50</v>
      </c>
      <c r="D25" s="660">
        <f>'In-house (2-5yrs)'!D53</f>
        <v>50</v>
      </c>
      <c r="E25" s="617"/>
      <c r="F25" s="617"/>
      <c r="G25" s="800"/>
      <c r="H25" s="800"/>
      <c r="I25" s="617"/>
      <c r="J25" s="617"/>
      <c r="K25" s="617"/>
      <c r="L25" s="617"/>
      <c r="M25" s="617"/>
      <c r="N25" s="617"/>
      <c r="O25" s="617"/>
      <c r="P25" s="617"/>
      <c r="Q25" s="617"/>
      <c r="R25" s="617"/>
      <c r="S25" s="617"/>
      <c r="T25" s="617"/>
      <c r="U25" s="617"/>
      <c r="V25" s="617"/>
      <c r="W25" s="617"/>
      <c r="X25" s="617"/>
      <c r="Y25" s="617"/>
      <c r="Z25" s="617"/>
      <c r="AA25" s="617"/>
      <c r="AB25" s="617"/>
      <c r="AC25" s="617"/>
      <c r="AD25" s="617"/>
      <c r="AE25" s="617"/>
      <c r="AF25" s="617"/>
      <c r="AG25" s="617"/>
      <c r="AH25" s="617"/>
    </row>
    <row r="26">
      <c r="A26" s="617"/>
      <c r="B26" s="794" t="s">
        <v>655</v>
      </c>
      <c r="C26" s="662">
        <f>'In-house (2-5yrs)'!C54</f>
        <v>0</v>
      </c>
      <c r="D26" s="662">
        <f>'In-house (2-5yrs)'!D54</f>
        <v>78</v>
      </c>
      <c r="E26" s="617"/>
      <c r="F26" s="617"/>
      <c r="G26" s="800"/>
      <c r="H26" s="800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617"/>
      <c r="AB26" s="617"/>
      <c r="AC26" s="617"/>
      <c r="AD26" s="617"/>
      <c r="AE26" s="617"/>
      <c r="AF26" s="617"/>
      <c r="AG26" s="617"/>
      <c r="AH26" s="617"/>
    </row>
    <row r="27">
      <c r="A27" s="617"/>
      <c r="B27" s="801" t="s">
        <v>386</v>
      </c>
      <c r="C27" s="682">
        <f>'In-house (2-5yrs)'!C55</f>
        <v>1435</v>
      </c>
      <c r="D27" s="682">
        <f>'In-house (2-5yrs)'!D55</f>
        <v>1435</v>
      </c>
      <c r="E27" s="617"/>
      <c r="F27" s="617"/>
      <c r="G27" s="800"/>
      <c r="H27" s="800"/>
      <c r="I27" s="617"/>
      <c r="J27" s="617"/>
      <c r="K27" s="617"/>
      <c r="L27" s="617"/>
      <c r="M27" s="617"/>
      <c r="N27" s="617"/>
      <c r="O27" s="617"/>
      <c r="P27" s="617"/>
      <c r="Q27" s="617"/>
      <c r="R27" s="617"/>
      <c r="S27" s="617"/>
      <c r="T27" s="617"/>
      <c r="U27" s="617"/>
      <c r="V27" s="617"/>
      <c r="W27" s="617"/>
      <c r="X27" s="617"/>
      <c r="Y27" s="617"/>
      <c r="Z27" s="617"/>
      <c r="AA27" s="617"/>
      <c r="AB27" s="617"/>
      <c r="AC27" s="617"/>
      <c r="AD27" s="617"/>
      <c r="AE27" s="617"/>
      <c r="AF27" s="617"/>
      <c r="AG27" s="617"/>
      <c r="AH27" s="617"/>
    </row>
    <row r="28">
      <c r="A28" s="617"/>
      <c r="B28" s="648" t="s">
        <v>656</v>
      </c>
      <c r="C28" s="802">
        <f>'In-house (2-5yrs)'!C56</f>
        <v>1485</v>
      </c>
      <c r="D28" s="802">
        <f>'In-house (2-5yrs)'!D56</f>
        <v>1563</v>
      </c>
      <c r="E28" s="617"/>
      <c r="F28" s="617"/>
      <c r="G28" s="800"/>
      <c r="H28" s="800"/>
      <c r="I28" s="617"/>
      <c r="J28" s="617"/>
      <c r="K28" s="617"/>
      <c r="L28" s="617"/>
      <c r="M28" s="617"/>
      <c r="N28" s="617"/>
      <c r="O28" s="617"/>
      <c r="P28" s="617"/>
      <c r="Q28" s="617"/>
      <c r="R28" s="617"/>
      <c r="S28" s="617"/>
      <c r="T28" s="617"/>
      <c r="U28" s="617"/>
      <c r="V28" s="617"/>
      <c r="W28" s="617"/>
      <c r="X28" s="617"/>
      <c r="Y28" s="617"/>
      <c r="Z28" s="617"/>
      <c r="AA28" s="617"/>
      <c r="AB28" s="617"/>
      <c r="AC28" s="617"/>
      <c r="AD28" s="617"/>
      <c r="AE28" s="617"/>
      <c r="AF28" s="617"/>
      <c r="AG28" s="617"/>
      <c r="AH28" s="617"/>
    </row>
    <row r="29" ht="1.5" customHeight="1">
      <c r="A29" s="617"/>
      <c r="B29" s="803"/>
      <c r="C29" s="804"/>
      <c r="D29" s="804"/>
      <c r="E29" s="617"/>
      <c r="F29" s="617"/>
      <c r="G29" s="800"/>
      <c r="H29" s="800"/>
      <c r="I29" s="617"/>
      <c r="J29" s="617"/>
      <c r="K29" s="617"/>
      <c r="L29" s="617"/>
      <c r="M29" s="617"/>
      <c r="N29" s="617"/>
      <c r="O29" s="617"/>
      <c r="P29" s="617"/>
      <c r="Q29" s="617"/>
      <c r="R29" s="617"/>
      <c r="S29" s="617"/>
      <c r="T29" s="617"/>
      <c r="U29" s="617"/>
      <c r="V29" s="617"/>
      <c r="W29" s="617"/>
      <c r="X29" s="617"/>
      <c r="Y29" s="617"/>
      <c r="Z29" s="617"/>
      <c r="AA29" s="617"/>
      <c r="AB29" s="617"/>
      <c r="AC29" s="617"/>
      <c r="AD29" s="617"/>
      <c r="AE29" s="617"/>
      <c r="AF29" s="617"/>
      <c r="AG29" s="617"/>
      <c r="AH29" s="617"/>
    </row>
    <row r="30">
      <c r="A30" s="617"/>
      <c r="B30" s="691" t="s">
        <v>373</v>
      </c>
      <c r="C30" s="660">
        <f>'In-house (2-5yrs)'!C58</f>
        <v>70</v>
      </c>
      <c r="D30" s="660">
        <f>'In-house (2-5yrs)'!D58</f>
        <v>70</v>
      </c>
      <c r="E30" s="617"/>
      <c r="F30" s="617"/>
      <c r="G30" s="800"/>
      <c r="H30" s="800"/>
      <c r="I30" s="617"/>
      <c r="J30" s="617"/>
      <c r="K30" s="617"/>
      <c r="L30" s="617"/>
      <c r="M30" s="617"/>
      <c r="N30" s="617"/>
      <c r="O30" s="617"/>
      <c r="P30" s="617"/>
      <c r="Q30" s="617"/>
      <c r="R30" s="617"/>
      <c r="S30" s="617"/>
      <c r="T30" s="617"/>
      <c r="U30" s="617"/>
      <c r="V30" s="617"/>
      <c r="W30" s="617"/>
      <c r="X30" s="617"/>
      <c r="Y30" s="617"/>
      <c r="Z30" s="617"/>
      <c r="AA30" s="617"/>
      <c r="AB30" s="617"/>
      <c r="AC30" s="617"/>
      <c r="AD30" s="617"/>
      <c r="AE30" s="617"/>
      <c r="AF30" s="617"/>
      <c r="AG30" s="617"/>
      <c r="AH30" s="617"/>
    </row>
    <row r="31">
      <c r="A31" s="617"/>
      <c r="B31" s="157" t="s">
        <v>383</v>
      </c>
      <c r="C31" s="662">
        <f>'In-house (2-5yrs)'!C59</f>
        <v>0</v>
      </c>
      <c r="D31" s="662">
        <f>'In-house (2-5yrs)'!D59</f>
        <v>91</v>
      </c>
      <c r="E31" s="617"/>
      <c r="F31" s="617"/>
      <c r="G31" s="800"/>
      <c r="H31" s="800"/>
      <c r="I31" s="617"/>
      <c r="J31" s="617"/>
      <c r="K31" s="617"/>
      <c r="L31" s="617"/>
      <c r="M31" s="617"/>
      <c r="N31" s="617"/>
      <c r="O31" s="617"/>
      <c r="P31" s="617"/>
      <c r="Q31" s="617"/>
      <c r="R31" s="617"/>
      <c r="S31" s="617"/>
      <c r="T31" s="617"/>
      <c r="U31" s="617"/>
      <c r="V31" s="617"/>
      <c r="W31" s="617"/>
      <c r="X31" s="617"/>
      <c r="Y31" s="617"/>
      <c r="Z31" s="617"/>
      <c r="AA31" s="617"/>
      <c r="AB31" s="617"/>
      <c r="AC31" s="617"/>
      <c r="AD31" s="617"/>
      <c r="AE31" s="617"/>
      <c r="AF31" s="617"/>
      <c r="AG31" s="617"/>
      <c r="AH31" s="617"/>
    </row>
    <row r="32">
      <c r="A32" s="617"/>
      <c r="B32" s="697" t="s">
        <v>387</v>
      </c>
      <c r="C32" s="682">
        <f>'In-house (2-5yrs)'!C60</f>
        <v>1401</v>
      </c>
      <c r="D32" s="682">
        <f>'In-house (2-5yrs)'!D60</f>
        <v>1401</v>
      </c>
      <c r="E32" s="617"/>
      <c r="F32" s="617"/>
      <c r="G32" s="800"/>
      <c r="H32" s="800"/>
      <c r="I32" s="617"/>
      <c r="J32" s="617"/>
      <c r="K32" s="617"/>
      <c r="L32" s="617"/>
      <c r="M32" s="617"/>
      <c r="N32" s="617"/>
      <c r="O32" s="617"/>
      <c r="P32" s="617"/>
      <c r="Q32" s="617"/>
      <c r="R32" s="617"/>
      <c r="S32" s="617"/>
      <c r="T32" s="617"/>
      <c r="U32" s="617"/>
      <c r="V32" s="617"/>
      <c r="W32" s="617"/>
      <c r="X32" s="617"/>
      <c r="Y32" s="617"/>
      <c r="Z32" s="617"/>
      <c r="AA32" s="617"/>
      <c r="AB32" s="617"/>
      <c r="AC32" s="617"/>
      <c r="AD32" s="617"/>
      <c r="AE32" s="617"/>
      <c r="AF32" s="617"/>
      <c r="AG32" s="617"/>
      <c r="AH32" s="617"/>
    </row>
    <row r="33">
      <c r="A33" s="617"/>
      <c r="B33" s="698" t="s">
        <v>657</v>
      </c>
      <c r="C33" s="802">
        <f>'In-house (2-5yrs)'!C61</f>
        <v>1471</v>
      </c>
      <c r="D33" s="802">
        <f>'In-house (2-5yrs)'!D61</f>
        <v>1562</v>
      </c>
      <c r="E33" s="617"/>
      <c r="F33" s="617"/>
      <c r="G33" s="800"/>
      <c r="H33" s="800"/>
      <c r="I33" s="617"/>
      <c r="J33" s="617"/>
      <c r="K33" s="617"/>
      <c r="L33" s="617"/>
      <c r="M33" s="617"/>
      <c r="N33" s="617"/>
      <c r="O33" s="617"/>
      <c r="P33" s="617"/>
      <c r="Q33" s="617"/>
      <c r="R33" s="617"/>
      <c r="S33" s="617"/>
      <c r="T33" s="617"/>
      <c r="U33" s="617"/>
      <c r="V33" s="617"/>
      <c r="W33" s="617"/>
      <c r="X33" s="617"/>
      <c r="Y33" s="617"/>
      <c r="Z33" s="617"/>
      <c r="AA33" s="617"/>
      <c r="AB33" s="617"/>
      <c r="AC33" s="617"/>
      <c r="AD33" s="617"/>
      <c r="AE33" s="617"/>
      <c r="AF33" s="617"/>
      <c r="AG33" s="617"/>
      <c r="AH33" s="617"/>
    </row>
    <row r="34" ht="1.5" customHeight="1">
      <c r="A34" s="617"/>
      <c r="C34" s="722"/>
      <c r="D34" s="722"/>
      <c r="E34" s="617"/>
      <c r="F34" s="617"/>
      <c r="G34" s="800"/>
      <c r="H34" s="800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617"/>
      <c r="AB34" s="617"/>
      <c r="AC34" s="617"/>
      <c r="AD34" s="617"/>
      <c r="AE34" s="617"/>
      <c r="AF34" s="617"/>
      <c r="AG34" s="617"/>
      <c r="AH34" s="617"/>
    </row>
    <row r="35">
      <c r="A35" s="617"/>
      <c r="B35" s="656" t="s">
        <v>658</v>
      </c>
      <c r="C35" s="805">
        <f t="shared" ref="C35:D35" si="3">sum(C18,C23,C28,C33)</f>
        <v>5301</v>
      </c>
      <c r="D35" s="805">
        <f t="shared" si="3"/>
        <v>5625</v>
      </c>
      <c r="E35" s="617"/>
      <c r="F35" s="617"/>
      <c r="G35" s="800"/>
      <c r="H35" s="800"/>
      <c r="I35" s="617"/>
      <c r="J35" s="617"/>
      <c r="K35" s="617"/>
      <c r="L35" s="617"/>
      <c r="M35" s="617"/>
      <c r="N35" s="617"/>
      <c r="O35" s="617"/>
      <c r="P35" s="617"/>
      <c r="Q35" s="617"/>
      <c r="R35" s="617"/>
      <c r="S35" s="617"/>
      <c r="T35" s="617"/>
      <c r="U35" s="617"/>
      <c r="V35" s="617"/>
      <c r="W35" s="617"/>
      <c r="X35" s="617"/>
      <c r="Y35" s="617"/>
      <c r="Z35" s="617"/>
      <c r="AA35" s="617"/>
      <c r="AB35" s="617"/>
      <c r="AC35" s="617"/>
      <c r="AD35" s="617"/>
      <c r="AE35" s="617"/>
      <c r="AF35" s="617"/>
      <c r="AG35" s="617"/>
      <c r="AH35" s="617"/>
    </row>
    <row r="36">
      <c r="A36" s="617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17"/>
      <c r="P36" s="617"/>
      <c r="Q36" s="617"/>
      <c r="R36" s="617"/>
      <c r="S36" s="617"/>
      <c r="T36" s="617"/>
      <c r="U36" s="617"/>
      <c r="V36" s="617"/>
      <c r="W36" s="617"/>
      <c r="X36" s="617"/>
      <c r="Y36" s="617"/>
      <c r="Z36" s="617"/>
      <c r="AA36" s="617"/>
      <c r="AB36" s="617"/>
      <c r="AC36" s="617"/>
      <c r="AD36" s="617"/>
      <c r="AE36" s="617"/>
      <c r="AF36" s="617"/>
      <c r="AG36" s="617"/>
      <c r="AH36" s="617"/>
    </row>
    <row r="37">
      <c r="A37" s="617"/>
      <c r="B37" s="702" t="s">
        <v>659</v>
      </c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17"/>
      <c r="P37" s="617"/>
      <c r="Q37" s="617"/>
      <c r="R37" s="617"/>
      <c r="S37" s="617"/>
      <c r="T37" s="617"/>
      <c r="U37" s="617"/>
      <c r="V37" s="617"/>
      <c r="W37" s="617"/>
      <c r="X37" s="617"/>
      <c r="Y37" s="617"/>
      <c r="Z37" s="617"/>
      <c r="AA37" s="617"/>
      <c r="AB37" s="617"/>
      <c r="AC37" s="617"/>
      <c r="AD37" s="617"/>
      <c r="AE37" s="617"/>
      <c r="AF37" s="617"/>
      <c r="AG37" s="617"/>
      <c r="AH37" s="617"/>
    </row>
    <row r="38">
      <c r="A38" s="617"/>
      <c r="C38" s="706" t="s">
        <v>7</v>
      </c>
      <c r="D38" s="706" t="s">
        <v>10</v>
      </c>
      <c r="E38" s="706" t="s">
        <v>12</v>
      </c>
      <c r="F38" s="706" t="s">
        <v>332</v>
      </c>
      <c r="G38" s="706" t="s">
        <v>333</v>
      </c>
      <c r="H38" s="704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17"/>
      <c r="AD38" s="617"/>
      <c r="AE38" s="617"/>
      <c r="AF38" s="617"/>
      <c r="AG38" s="617"/>
      <c r="AH38" s="617"/>
    </row>
    <row r="39">
      <c r="A39" s="617"/>
      <c r="B39" s="707" t="s">
        <v>660</v>
      </c>
      <c r="C39" s="709">
        <f>(C12*D35*E3)</f>
        <v>0</v>
      </c>
      <c r="D39" s="709">
        <f>$D$35*$C$12*E4</f>
        <v>5400000</v>
      </c>
      <c r="E39" s="709">
        <f>$D$35*$C$12*E5</f>
        <v>5400000</v>
      </c>
      <c r="F39" s="709">
        <f>$D$35*$C$12*E6</f>
        <v>5625000</v>
      </c>
      <c r="G39" s="709">
        <f>$D$35*$C$12*E7</f>
        <v>5850000</v>
      </c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17"/>
      <c r="AB39" s="617"/>
      <c r="AC39" s="617"/>
      <c r="AD39" s="617"/>
      <c r="AE39" s="617"/>
      <c r="AF39" s="617"/>
      <c r="AG39" s="617"/>
      <c r="AH39" s="617"/>
    </row>
    <row r="40" ht="1.5" customHeight="1">
      <c r="A40" s="617"/>
      <c r="C40" s="710"/>
      <c r="D40" s="710"/>
      <c r="E40" s="710"/>
      <c r="F40" s="710"/>
      <c r="G40" s="710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17"/>
      <c r="AB40" s="617"/>
      <c r="AC40" s="617"/>
      <c r="AD40" s="617"/>
      <c r="AE40" s="617"/>
      <c r="AF40" s="617"/>
      <c r="AG40" s="617"/>
      <c r="AH40" s="617"/>
    </row>
    <row r="41">
      <c r="A41" s="617"/>
      <c r="B41" s="712" t="s">
        <v>730</v>
      </c>
      <c r="C41" s="806">
        <f t="shared" ref="C41:G41" si="4">C42+C43+C44</f>
        <v>0</v>
      </c>
      <c r="D41" s="806">
        <f t="shared" si="4"/>
        <v>1130880</v>
      </c>
      <c r="E41" s="806">
        <f t="shared" si="4"/>
        <v>1200960</v>
      </c>
      <c r="F41" s="806">
        <f t="shared" si="4"/>
        <v>1251000</v>
      </c>
      <c r="G41" s="806">
        <f t="shared" si="4"/>
        <v>1301040</v>
      </c>
      <c r="H41" s="617"/>
      <c r="I41" s="617"/>
      <c r="J41" s="617"/>
      <c r="K41" s="617"/>
      <c r="L41" s="617"/>
      <c r="M41" s="617"/>
      <c r="N41" s="617"/>
      <c r="O41" s="617"/>
      <c r="P41" s="617"/>
      <c r="Q41" s="617"/>
      <c r="R41" s="617"/>
      <c r="S41" s="617"/>
      <c r="T41" s="617"/>
      <c r="U41" s="617"/>
      <c r="V41" s="617"/>
      <c r="W41" s="617"/>
      <c r="X41" s="617"/>
      <c r="Y41" s="617"/>
      <c r="Z41" s="617"/>
      <c r="AA41" s="617"/>
      <c r="AB41" s="617"/>
      <c r="AC41" s="617"/>
      <c r="AD41" s="617"/>
      <c r="AE41" s="617"/>
      <c r="AF41" s="617"/>
      <c r="AG41" s="617"/>
      <c r="AH41" s="617"/>
    </row>
    <row r="42">
      <c r="A42" s="617"/>
      <c r="B42" s="714" t="s">
        <v>731</v>
      </c>
      <c r="C42" s="641">
        <f t="shared" ref="C42:C44" si="5">($C$12*$D15*$E$3)</f>
        <v>0</v>
      </c>
      <c r="D42" s="641">
        <f t="shared" ref="D42:D44" si="6">($C$12*$C15*$E$4)</f>
        <v>53760</v>
      </c>
      <c r="E42" s="641">
        <f t="shared" ref="E42:E44" si="7">($C$12*$D15*$E$5)</f>
        <v>53760</v>
      </c>
      <c r="F42" s="641">
        <f t="shared" ref="F42:F44" si="8">($C$12*$D15*$E$6)</f>
        <v>56000</v>
      </c>
      <c r="G42" s="641">
        <f t="shared" ref="G42:G44" si="9">($C$12*$D15*$E$7)</f>
        <v>58240</v>
      </c>
      <c r="H42" s="617"/>
      <c r="I42" s="617"/>
      <c r="J42" s="617"/>
      <c r="K42" s="617"/>
      <c r="L42" s="617"/>
      <c r="M42" s="617"/>
      <c r="N42" s="617"/>
      <c r="O42" s="617"/>
      <c r="P42" s="617"/>
      <c r="Q42" s="617"/>
      <c r="R42" s="617"/>
      <c r="S42" s="617"/>
      <c r="T42" s="617"/>
      <c r="U42" s="617"/>
      <c r="V42" s="617"/>
      <c r="W42" s="617"/>
      <c r="X42" s="617"/>
      <c r="Y42" s="617"/>
      <c r="Z42" s="617"/>
      <c r="AA42" s="617"/>
      <c r="AB42" s="617"/>
      <c r="AC42" s="617"/>
      <c r="AD42" s="617"/>
      <c r="AE42" s="617"/>
      <c r="AF42" s="617"/>
      <c r="AG42" s="617"/>
      <c r="AH42" s="617"/>
    </row>
    <row r="43">
      <c r="A43" s="617"/>
      <c r="B43" s="714" t="s">
        <v>732</v>
      </c>
      <c r="C43" s="641">
        <f t="shared" si="5"/>
        <v>0</v>
      </c>
      <c r="D43" s="641">
        <f t="shared" si="6"/>
        <v>0</v>
      </c>
      <c r="E43" s="641">
        <f t="shared" si="7"/>
        <v>70080</v>
      </c>
      <c r="F43" s="641">
        <f t="shared" si="8"/>
        <v>73000</v>
      </c>
      <c r="G43" s="641">
        <f t="shared" si="9"/>
        <v>75920</v>
      </c>
      <c r="H43" s="617"/>
      <c r="I43" s="617"/>
      <c r="J43" s="617"/>
      <c r="K43" s="617"/>
      <c r="L43" s="617"/>
      <c r="M43" s="617"/>
      <c r="N43" s="617"/>
      <c r="O43" s="617"/>
      <c r="P43" s="617"/>
      <c r="Q43" s="617"/>
      <c r="R43" s="617"/>
      <c r="S43" s="617"/>
      <c r="T43" s="617"/>
      <c r="U43" s="617"/>
      <c r="V43" s="617"/>
      <c r="W43" s="617"/>
      <c r="X43" s="617"/>
      <c r="Y43" s="617"/>
      <c r="Z43" s="617"/>
      <c r="AA43" s="617"/>
      <c r="AB43" s="617"/>
      <c r="AC43" s="617"/>
      <c r="AD43" s="617"/>
      <c r="AE43" s="617"/>
      <c r="AF43" s="617"/>
      <c r="AG43" s="617"/>
      <c r="AH43" s="617"/>
    </row>
    <row r="44">
      <c r="A44" s="617"/>
      <c r="B44" s="714" t="s">
        <v>733</v>
      </c>
      <c r="C44" s="641">
        <f t="shared" si="5"/>
        <v>0</v>
      </c>
      <c r="D44" s="641">
        <f t="shared" si="6"/>
        <v>1077120</v>
      </c>
      <c r="E44" s="641">
        <f t="shared" si="7"/>
        <v>1077120</v>
      </c>
      <c r="F44" s="641">
        <f t="shared" si="8"/>
        <v>1122000</v>
      </c>
      <c r="G44" s="641">
        <f t="shared" si="9"/>
        <v>1166880</v>
      </c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617"/>
      <c r="AB44" s="617"/>
      <c r="AC44" s="617"/>
      <c r="AD44" s="617"/>
      <c r="AE44" s="617"/>
      <c r="AF44" s="617"/>
      <c r="AG44" s="617"/>
      <c r="AH44" s="617"/>
    </row>
    <row r="45" ht="1.5" customHeight="1">
      <c r="A45" s="617"/>
      <c r="B45" s="715"/>
      <c r="C45" s="716"/>
      <c r="D45" s="716"/>
      <c r="E45" s="716"/>
      <c r="F45" s="716"/>
      <c r="G45" s="716"/>
      <c r="H45" s="617"/>
      <c r="I45" s="617"/>
      <c r="J45" s="617"/>
      <c r="K45" s="617"/>
      <c r="L45" s="617"/>
      <c r="M45" s="617"/>
      <c r="N45" s="617"/>
      <c r="O45" s="617"/>
      <c r="P45" s="617"/>
      <c r="Q45" s="617"/>
      <c r="R45" s="617"/>
      <c r="S45" s="617"/>
      <c r="T45" s="617"/>
      <c r="U45" s="617"/>
      <c r="V45" s="617"/>
      <c r="W45" s="617"/>
      <c r="X45" s="617"/>
      <c r="Y45" s="617"/>
      <c r="Z45" s="617"/>
      <c r="AA45" s="617"/>
      <c r="AB45" s="617"/>
      <c r="AC45" s="617"/>
      <c r="AD45" s="617"/>
      <c r="AE45" s="617"/>
      <c r="AF45" s="617"/>
      <c r="AG45" s="617"/>
      <c r="AH45" s="617"/>
    </row>
    <row r="46">
      <c r="A46" s="617"/>
      <c r="B46" s="712" t="s">
        <v>734</v>
      </c>
      <c r="C46" s="806">
        <f t="shared" ref="C46:G46" si="10">C47+C48+C49</f>
        <v>0</v>
      </c>
      <c r="D46" s="806">
        <f t="shared" si="10"/>
        <v>1120320</v>
      </c>
      <c r="E46" s="806">
        <f t="shared" si="10"/>
        <v>1200000</v>
      </c>
      <c r="F46" s="806">
        <f t="shared" si="10"/>
        <v>1250000</v>
      </c>
      <c r="G46" s="806">
        <f t="shared" si="10"/>
        <v>1300000</v>
      </c>
      <c r="H46" s="617"/>
      <c r="I46" s="617"/>
      <c r="J46" s="617"/>
      <c r="K46" s="617"/>
      <c r="L46" s="617"/>
      <c r="M46" s="617"/>
      <c r="N46" s="617"/>
      <c r="O46" s="617"/>
      <c r="P46" s="617"/>
      <c r="Q46" s="617"/>
      <c r="R46" s="617"/>
      <c r="S46" s="617"/>
      <c r="T46" s="617"/>
      <c r="U46" s="617"/>
      <c r="V46" s="617"/>
      <c r="W46" s="617"/>
      <c r="X46" s="617"/>
      <c r="Y46" s="617"/>
      <c r="Z46" s="617"/>
      <c r="AA46" s="617"/>
      <c r="AB46" s="617"/>
      <c r="AC46" s="617"/>
      <c r="AD46" s="617"/>
      <c r="AE46" s="617"/>
      <c r="AF46" s="617"/>
      <c r="AG46" s="617"/>
      <c r="AH46" s="617"/>
    </row>
    <row r="47">
      <c r="A47" s="617"/>
      <c r="B47" s="651" t="s">
        <v>735</v>
      </c>
      <c r="C47" s="641">
        <f t="shared" ref="C47:C49" si="11">($C$12*$D20*$E$3)</f>
        <v>0</v>
      </c>
      <c r="D47" s="641">
        <f t="shared" ref="D47:D49" si="12">($C$12*$C20*$E$4)</f>
        <v>62400</v>
      </c>
      <c r="E47" s="641">
        <f t="shared" ref="E47:E49" si="13">($C$12*$D20*$E$5)</f>
        <v>62400</v>
      </c>
      <c r="F47" s="641">
        <f t="shared" ref="F47:F49" si="14">($C$12*$D20*$E$6)</f>
        <v>65000</v>
      </c>
      <c r="G47" s="641">
        <f t="shared" ref="G47:G49" si="15">($C$12*$D20*$E$7)</f>
        <v>67600</v>
      </c>
      <c r="H47" s="617"/>
      <c r="I47" s="617"/>
      <c r="J47" s="617"/>
      <c r="K47" s="617"/>
      <c r="L47" s="617"/>
      <c r="M47" s="617"/>
      <c r="N47" s="617"/>
      <c r="O47" s="617"/>
      <c r="P47" s="617"/>
      <c r="Q47" s="617"/>
      <c r="R47" s="617"/>
      <c r="S47" s="617"/>
      <c r="T47" s="617"/>
      <c r="U47" s="617"/>
      <c r="V47" s="617"/>
      <c r="W47" s="617"/>
      <c r="X47" s="617"/>
      <c r="Y47" s="617"/>
      <c r="Z47" s="617"/>
      <c r="AA47" s="617"/>
      <c r="AB47" s="617"/>
      <c r="AC47" s="617"/>
      <c r="AD47" s="617"/>
      <c r="AE47" s="617"/>
      <c r="AF47" s="617"/>
      <c r="AG47" s="617"/>
      <c r="AH47" s="617"/>
    </row>
    <row r="48">
      <c r="A48" s="617"/>
      <c r="B48" s="714" t="s">
        <v>736</v>
      </c>
      <c r="C48" s="641">
        <f t="shared" si="11"/>
        <v>0</v>
      </c>
      <c r="D48" s="641">
        <f t="shared" si="12"/>
        <v>0</v>
      </c>
      <c r="E48" s="641">
        <f t="shared" si="13"/>
        <v>79680</v>
      </c>
      <c r="F48" s="641">
        <f t="shared" si="14"/>
        <v>83000</v>
      </c>
      <c r="G48" s="641">
        <f t="shared" si="15"/>
        <v>86320</v>
      </c>
      <c r="H48" s="617"/>
      <c r="I48" s="617"/>
      <c r="J48" s="617"/>
      <c r="K48" s="617"/>
      <c r="L48" s="617"/>
      <c r="M48" s="617"/>
      <c r="N48" s="617"/>
      <c r="O48" s="617"/>
      <c r="P48" s="617"/>
      <c r="Q48" s="617"/>
      <c r="R48" s="617"/>
      <c r="S48" s="617"/>
      <c r="T48" s="617"/>
      <c r="U48" s="617"/>
      <c r="V48" s="617"/>
      <c r="W48" s="617"/>
      <c r="X48" s="617"/>
      <c r="Y48" s="617"/>
      <c r="Z48" s="617"/>
      <c r="AA48" s="617"/>
      <c r="AB48" s="617"/>
      <c r="AC48" s="617"/>
      <c r="AD48" s="617"/>
      <c r="AE48" s="617"/>
      <c r="AF48" s="617"/>
      <c r="AG48" s="617"/>
      <c r="AH48" s="617"/>
    </row>
    <row r="49">
      <c r="A49" s="617"/>
      <c r="B49" s="719" t="s">
        <v>737</v>
      </c>
      <c r="C49" s="641">
        <f t="shared" si="11"/>
        <v>0</v>
      </c>
      <c r="D49" s="641">
        <f t="shared" si="12"/>
        <v>1057920</v>
      </c>
      <c r="E49" s="641">
        <f t="shared" si="13"/>
        <v>1057920</v>
      </c>
      <c r="F49" s="641">
        <f t="shared" si="14"/>
        <v>1102000</v>
      </c>
      <c r="G49" s="641">
        <f t="shared" si="15"/>
        <v>1146080</v>
      </c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17"/>
      <c r="AB49" s="617"/>
      <c r="AC49" s="617"/>
      <c r="AD49" s="617"/>
      <c r="AE49" s="617"/>
      <c r="AF49" s="617"/>
      <c r="AG49" s="617"/>
      <c r="AH49" s="617"/>
    </row>
    <row r="50" ht="1.5" customHeight="1">
      <c r="A50" s="617"/>
      <c r="B50" s="715"/>
      <c r="C50" s="716"/>
      <c r="D50" s="716"/>
      <c r="E50" s="716"/>
      <c r="F50" s="716"/>
      <c r="G50" s="716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617"/>
      <c r="AB50" s="617"/>
      <c r="AC50" s="617"/>
      <c r="AD50" s="617"/>
      <c r="AE50" s="617"/>
      <c r="AF50" s="617"/>
      <c r="AG50" s="617"/>
      <c r="AH50" s="617"/>
    </row>
    <row r="51">
      <c r="A51" s="617"/>
      <c r="B51" s="492" t="s">
        <v>738</v>
      </c>
      <c r="C51" s="713">
        <f t="shared" ref="C51:G51" si="16">SUM(C52:C54)</f>
        <v>0</v>
      </c>
      <c r="D51" s="713">
        <f t="shared" si="16"/>
        <v>1425600</v>
      </c>
      <c r="E51" s="713">
        <f t="shared" si="16"/>
        <v>1500480</v>
      </c>
      <c r="F51" s="713">
        <f t="shared" si="16"/>
        <v>1563000</v>
      </c>
      <c r="G51" s="713">
        <f t="shared" si="16"/>
        <v>1625520</v>
      </c>
      <c r="H51" s="617"/>
      <c r="I51" s="617"/>
      <c r="J51" s="617"/>
      <c r="K51" s="617"/>
      <c r="L51" s="617"/>
      <c r="M51" s="617"/>
      <c r="N51" s="617"/>
      <c r="O51" s="617"/>
      <c r="P51" s="617"/>
      <c r="Q51" s="617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617"/>
      <c r="AD51" s="617"/>
      <c r="AE51" s="617"/>
      <c r="AF51" s="617"/>
      <c r="AG51" s="617"/>
      <c r="AH51" s="617"/>
    </row>
    <row r="52">
      <c r="A52" s="617"/>
      <c r="B52" s="55" t="s">
        <v>739</v>
      </c>
      <c r="C52" s="641">
        <f t="shared" ref="C52:C54" si="17">($C$12*$D25*$E$3)</f>
        <v>0</v>
      </c>
      <c r="D52" s="641">
        <f t="shared" ref="D52:D54" si="18">($C$12*$C25*$E$4)</f>
        <v>48000</v>
      </c>
      <c r="E52" s="641">
        <f t="shared" ref="E52:E54" si="19">($C$12*$D25*$E$5)</f>
        <v>48000</v>
      </c>
      <c r="F52" s="641">
        <f t="shared" ref="F52:F54" si="20">($C$12*$D25*$E$6)</f>
        <v>50000</v>
      </c>
      <c r="G52" s="641">
        <f t="shared" ref="G52:G54" si="21">($C$12*$D25*$E$7)</f>
        <v>52000</v>
      </c>
      <c r="H52" s="617"/>
      <c r="I52" s="617"/>
      <c r="J52" s="617"/>
      <c r="K52" s="617"/>
      <c r="L52" s="617"/>
      <c r="M52" s="617"/>
      <c r="N52" s="617"/>
      <c r="O52" s="617"/>
      <c r="P52" s="617"/>
      <c r="Q52" s="617"/>
      <c r="R52" s="617"/>
      <c r="S52" s="617"/>
      <c r="T52" s="617"/>
      <c r="U52" s="617"/>
      <c r="V52" s="617"/>
      <c r="W52" s="617"/>
      <c r="X52" s="617"/>
      <c r="Y52" s="617"/>
      <c r="Z52" s="617"/>
      <c r="AA52" s="617"/>
      <c r="AB52" s="617"/>
      <c r="AC52" s="617"/>
      <c r="AD52" s="617"/>
      <c r="AE52" s="617"/>
      <c r="AF52" s="617"/>
      <c r="AG52" s="617"/>
      <c r="AH52" s="617"/>
    </row>
    <row r="53">
      <c r="A53" s="617"/>
      <c r="B53" s="55" t="s">
        <v>740</v>
      </c>
      <c r="C53" s="641">
        <f t="shared" si="17"/>
        <v>0</v>
      </c>
      <c r="D53" s="641">
        <f t="shared" si="18"/>
        <v>0</v>
      </c>
      <c r="E53" s="641">
        <f t="shared" si="19"/>
        <v>74880</v>
      </c>
      <c r="F53" s="641">
        <f t="shared" si="20"/>
        <v>78000</v>
      </c>
      <c r="G53" s="641">
        <f t="shared" si="21"/>
        <v>81120</v>
      </c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617"/>
      <c r="AB53" s="617"/>
      <c r="AC53" s="617"/>
      <c r="AD53" s="617"/>
      <c r="AE53" s="617"/>
      <c r="AF53" s="617"/>
      <c r="AG53" s="617"/>
      <c r="AH53" s="617"/>
    </row>
    <row r="54">
      <c r="A54" s="617"/>
      <c r="B54" s="55" t="s">
        <v>741</v>
      </c>
      <c r="C54" s="641">
        <f t="shared" si="17"/>
        <v>0</v>
      </c>
      <c r="D54" s="641">
        <f t="shared" si="18"/>
        <v>1377600</v>
      </c>
      <c r="E54" s="641">
        <f t="shared" si="19"/>
        <v>1377600</v>
      </c>
      <c r="F54" s="641">
        <f t="shared" si="20"/>
        <v>1435000</v>
      </c>
      <c r="G54" s="641">
        <f t="shared" si="21"/>
        <v>1492400</v>
      </c>
      <c r="H54" s="617"/>
      <c r="I54" s="617"/>
      <c r="J54" s="617"/>
      <c r="K54" s="617"/>
      <c r="L54" s="617"/>
      <c r="M54" s="617"/>
      <c r="N54" s="617"/>
      <c r="O54" s="617"/>
      <c r="P54" s="617"/>
      <c r="Q54" s="617"/>
      <c r="R54" s="617"/>
      <c r="S54" s="617"/>
      <c r="T54" s="617"/>
      <c r="U54" s="617"/>
      <c r="V54" s="617"/>
      <c r="W54" s="617"/>
      <c r="X54" s="617"/>
      <c r="Y54" s="617"/>
      <c r="Z54" s="617"/>
      <c r="AA54" s="617"/>
      <c r="AB54" s="617"/>
      <c r="AC54" s="617"/>
      <c r="AD54" s="617"/>
      <c r="AE54" s="617"/>
      <c r="AF54" s="617"/>
      <c r="AG54" s="617"/>
      <c r="AH54" s="617"/>
    </row>
    <row r="55" ht="1.5" customHeight="1">
      <c r="A55" s="617"/>
      <c r="B55" s="715"/>
      <c r="C55" s="716"/>
      <c r="D55" s="716"/>
      <c r="E55" s="716"/>
      <c r="F55" s="716"/>
      <c r="G55" s="716"/>
      <c r="H55" s="617"/>
      <c r="I55" s="617"/>
      <c r="J55" s="617"/>
      <c r="K55" s="617"/>
      <c r="L55" s="617"/>
      <c r="M55" s="617"/>
      <c r="N55" s="617"/>
      <c r="O55" s="617"/>
      <c r="P55" s="617"/>
      <c r="Q55" s="617"/>
      <c r="R55" s="617"/>
      <c r="S55" s="617"/>
      <c r="T55" s="617"/>
      <c r="U55" s="617"/>
      <c r="V55" s="617"/>
      <c r="W55" s="617"/>
      <c r="X55" s="617"/>
      <c r="Y55" s="617"/>
      <c r="Z55" s="617"/>
      <c r="AA55" s="617"/>
      <c r="AB55" s="617"/>
      <c r="AC55" s="617"/>
      <c r="AD55" s="617"/>
      <c r="AE55" s="617"/>
      <c r="AF55" s="617"/>
      <c r="AG55" s="617"/>
      <c r="AH55" s="617"/>
    </row>
    <row r="56">
      <c r="A56" s="617"/>
      <c r="B56" s="492" t="s">
        <v>742</v>
      </c>
      <c r="C56" s="718">
        <f t="shared" ref="C56:G56" si="22">SUM(C57:C59)</f>
        <v>0</v>
      </c>
      <c r="D56" s="718">
        <f t="shared" si="22"/>
        <v>1412160</v>
      </c>
      <c r="E56" s="718">
        <f t="shared" si="22"/>
        <v>1499520</v>
      </c>
      <c r="F56" s="718">
        <f t="shared" si="22"/>
        <v>1562000</v>
      </c>
      <c r="G56" s="718">
        <f t="shared" si="22"/>
        <v>1624480</v>
      </c>
      <c r="H56" s="617"/>
      <c r="I56" s="617"/>
      <c r="J56" s="617"/>
      <c r="K56" s="617"/>
      <c r="L56" s="617"/>
      <c r="M56" s="617"/>
      <c r="N56" s="617"/>
      <c r="O56" s="617"/>
      <c r="P56" s="617"/>
      <c r="Q56" s="617"/>
      <c r="R56" s="617"/>
      <c r="S56" s="617"/>
      <c r="T56" s="617"/>
      <c r="U56" s="617"/>
      <c r="V56" s="617"/>
      <c r="W56" s="617"/>
      <c r="X56" s="617"/>
      <c r="Y56" s="617"/>
      <c r="Z56" s="617"/>
      <c r="AA56" s="617"/>
      <c r="AB56" s="617"/>
      <c r="AC56" s="617"/>
      <c r="AD56" s="617"/>
      <c r="AE56" s="617"/>
      <c r="AF56" s="617"/>
      <c r="AG56" s="617"/>
      <c r="AH56" s="617"/>
    </row>
    <row r="57">
      <c r="A57" s="617"/>
      <c r="B57" s="26" t="s">
        <v>743</v>
      </c>
      <c r="C57" s="641">
        <f t="shared" ref="C57:C59" si="23">($C$12*$D30*$E$3)</f>
        <v>0</v>
      </c>
      <c r="D57" s="641">
        <f t="shared" ref="D57:D59" si="24">($C$12*$C30*$E$4)</f>
        <v>67200</v>
      </c>
      <c r="E57" s="641">
        <f t="shared" ref="E57:E59" si="25">($C$12*$D30*$E$5)</f>
        <v>67200</v>
      </c>
      <c r="F57" s="641">
        <f t="shared" ref="F57:F59" si="26">($C$12*$D30*$E$6)</f>
        <v>70000</v>
      </c>
      <c r="G57" s="641">
        <f t="shared" ref="G57:G59" si="27">($C$12*$D30*$E$7)</f>
        <v>72800</v>
      </c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17"/>
      <c r="AB57" s="617"/>
      <c r="AC57" s="617"/>
      <c r="AD57" s="617"/>
      <c r="AE57" s="617"/>
      <c r="AF57" s="617"/>
      <c r="AG57" s="617"/>
      <c r="AH57" s="617"/>
    </row>
    <row r="58">
      <c r="A58" s="617"/>
      <c r="B58" s="55" t="s">
        <v>744</v>
      </c>
      <c r="C58" s="641">
        <f t="shared" si="23"/>
        <v>0</v>
      </c>
      <c r="D58" s="641">
        <f t="shared" si="24"/>
        <v>0</v>
      </c>
      <c r="E58" s="641">
        <f t="shared" si="25"/>
        <v>87360</v>
      </c>
      <c r="F58" s="641">
        <f t="shared" si="26"/>
        <v>91000</v>
      </c>
      <c r="G58" s="641">
        <f t="shared" si="27"/>
        <v>94640</v>
      </c>
      <c r="H58" s="617"/>
      <c r="I58" s="80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617"/>
      <c r="AB58" s="617"/>
      <c r="AC58" s="617"/>
      <c r="AD58" s="617"/>
      <c r="AE58" s="617"/>
      <c r="AF58" s="617"/>
      <c r="AG58" s="617"/>
      <c r="AH58" s="617"/>
    </row>
    <row r="59">
      <c r="A59" s="617"/>
      <c r="B59" s="57" t="s">
        <v>745</v>
      </c>
      <c r="C59" s="643">
        <f t="shared" si="23"/>
        <v>0</v>
      </c>
      <c r="D59" s="643">
        <f t="shared" si="24"/>
        <v>1344960</v>
      </c>
      <c r="E59" s="643">
        <f t="shared" si="25"/>
        <v>1344960</v>
      </c>
      <c r="F59" s="643">
        <f t="shared" si="26"/>
        <v>1401000</v>
      </c>
      <c r="G59" s="643">
        <f t="shared" si="27"/>
        <v>1457040</v>
      </c>
      <c r="H59" s="617"/>
      <c r="I59" s="807"/>
      <c r="K59" s="617"/>
      <c r="L59" s="617"/>
      <c r="M59" s="617"/>
      <c r="N59" s="617"/>
      <c r="O59" s="617"/>
      <c r="P59" s="617"/>
      <c r="Q59" s="617"/>
      <c r="R59" s="617"/>
      <c r="S59" s="617"/>
      <c r="T59" s="617"/>
      <c r="U59" s="617"/>
      <c r="V59" s="617"/>
      <c r="W59" s="617"/>
      <c r="X59" s="617"/>
      <c r="Y59" s="617"/>
      <c r="Z59" s="617"/>
      <c r="AA59" s="617"/>
      <c r="AB59" s="617"/>
      <c r="AC59" s="617"/>
      <c r="AD59" s="617"/>
      <c r="AE59" s="617"/>
      <c r="AF59" s="617"/>
      <c r="AG59" s="617"/>
      <c r="AH59" s="617"/>
    </row>
    <row r="60">
      <c r="A60" s="617"/>
      <c r="B60" s="702"/>
      <c r="C60" s="618"/>
      <c r="D60" s="704"/>
      <c r="E60" s="704"/>
      <c r="F60" s="617"/>
      <c r="H60" s="617"/>
      <c r="I60" s="617"/>
      <c r="J60" s="617"/>
      <c r="K60" s="617"/>
      <c r="L60" s="617"/>
      <c r="M60" s="617"/>
      <c r="N60" s="617"/>
      <c r="O60" s="617"/>
      <c r="P60" s="617"/>
      <c r="Q60" s="617"/>
      <c r="R60" s="617"/>
      <c r="S60" s="617"/>
      <c r="T60" s="617"/>
      <c r="U60" s="617"/>
      <c r="V60" s="617"/>
      <c r="W60" s="617"/>
      <c r="X60" s="617"/>
      <c r="Y60" s="617"/>
      <c r="Z60" s="617"/>
      <c r="AA60" s="617"/>
      <c r="AB60" s="617"/>
      <c r="AC60" s="617"/>
      <c r="AD60" s="617"/>
      <c r="AE60" s="617"/>
      <c r="AF60" s="617"/>
      <c r="AG60" s="617"/>
      <c r="AH60" s="617"/>
    </row>
    <row r="61">
      <c r="A61" s="617"/>
      <c r="B61" s="702" t="s">
        <v>677</v>
      </c>
      <c r="C61" s="618"/>
      <c r="D61" s="704"/>
      <c r="E61" s="704"/>
      <c r="F61" s="617"/>
      <c r="H61" s="617"/>
      <c r="I61" s="617"/>
      <c r="J61" s="617"/>
      <c r="K61" s="617"/>
      <c r="L61" s="617"/>
      <c r="M61" s="617"/>
      <c r="N61" s="617"/>
      <c r="O61" s="617"/>
      <c r="P61" s="617"/>
      <c r="Q61" s="617"/>
      <c r="R61" s="617"/>
      <c r="S61" s="617"/>
      <c r="T61" s="617"/>
      <c r="U61" s="617"/>
      <c r="V61" s="617"/>
      <c r="W61" s="617"/>
      <c r="X61" s="617"/>
      <c r="Y61" s="617"/>
      <c r="Z61" s="617"/>
      <c r="AA61" s="617"/>
      <c r="AB61" s="617"/>
      <c r="AC61" s="617"/>
      <c r="AD61" s="617"/>
      <c r="AE61" s="617"/>
      <c r="AF61" s="617"/>
      <c r="AG61" s="617"/>
      <c r="AH61" s="617"/>
    </row>
    <row r="62">
      <c r="A62" s="617"/>
      <c r="B62" s="721" t="s">
        <v>66</v>
      </c>
      <c r="C62" s="808" t="s">
        <v>679</v>
      </c>
      <c r="D62" s="621" t="s">
        <v>60</v>
      </c>
      <c r="E62" s="621" t="s">
        <v>126</v>
      </c>
      <c r="F62" s="617"/>
      <c r="H62" s="617"/>
      <c r="I62" s="617"/>
      <c r="J62" s="617"/>
      <c r="K62" s="617"/>
      <c r="L62" s="617"/>
      <c r="M62" s="617"/>
      <c r="N62" s="617"/>
      <c r="O62" s="617"/>
      <c r="P62" s="617"/>
      <c r="Q62" s="617"/>
      <c r="R62" s="617"/>
      <c r="S62" s="617"/>
      <c r="T62" s="617"/>
      <c r="U62" s="617"/>
      <c r="V62" s="617"/>
      <c r="W62" s="617"/>
      <c r="X62" s="617"/>
      <c r="Y62" s="617"/>
      <c r="Z62" s="617"/>
      <c r="AA62" s="617"/>
      <c r="AB62" s="617"/>
      <c r="AC62" s="617"/>
      <c r="AD62" s="617"/>
      <c r="AE62" s="617"/>
      <c r="AF62" s="617"/>
      <c r="AG62" s="617"/>
      <c r="AH62" s="617"/>
    </row>
    <row r="63">
      <c r="A63" s="617"/>
      <c r="B63" s="791" t="s">
        <v>680</v>
      </c>
      <c r="C63" s="660" t="str">
        <f>IFERROR(__xludf.DUMMYFUNCTION("importrange(""https://docs.google.com/spreadsheets/d/1DXOBRjKEc9pOcmohKWx0l59g3hrSjk2ZicxFB9zphD4/edit?gid=1653862983#gid=1653862983"",""Third Party Manufacturing!C45:D50"")"),"#REF!")</f>
        <v>#REF!</v>
      </c>
      <c r="D63" s="725"/>
      <c r="E63" s="725" t="str">
        <f t="shared" ref="E63:E74" si="28">C63-D63</f>
        <v>#REF!</v>
      </c>
      <c r="F63" s="809" t="s">
        <v>746</v>
      </c>
      <c r="H63" s="617"/>
      <c r="I63" s="617"/>
      <c r="J63" s="617"/>
      <c r="K63" s="617"/>
      <c r="L63" s="617"/>
      <c r="M63" s="617"/>
      <c r="N63" s="617"/>
      <c r="O63" s="617"/>
      <c r="P63" s="617"/>
      <c r="Q63" s="617"/>
      <c r="R63" s="617"/>
      <c r="S63" s="617"/>
      <c r="T63" s="617"/>
      <c r="U63" s="617"/>
      <c r="V63" s="617"/>
      <c r="W63" s="617"/>
      <c r="X63" s="617"/>
      <c r="Y63" s="617"/>
      <c r="Z63" s="617"/>
      <c r="AA63" s="617"/>
      <c r="AB63" s="617"/>
      <c r="AC63" s="617"/>
      <c r="AD63" s="617"/>
      <c r="AE63" s="617"/>
      <c r="AF63" s="617"/>
      <c r="AG63" s="617"/>
      <c r="AH63" s="617"/>
    </row>
    <row r="64">
      <c r="A64" s="617"/>
      <c r="B64" s="794" t="s">
        <v>681</v>
      </c>
      <c r="C64" s="662"/>
      <c r="D64" s="625"/>
      <c r="E64" s="625">
        <f t="shared" si="28"/>
        <v>0</v>
      </c>
      <c r="F64" s="617"/>
      <c r="G64" s="617"/>
      <c r="H64" s="617"/>
      <c r="I64" s="617"/>
      <c r="J64" s="617"/>
      <c r="K64" s="617"/>
      <c r="L64" s="617"/>
      <c r="M64" s="617"/>
      <c r="N64" s="617"/>
      <c r="O64" s="617"/>
      <c r="P64" s="617"/>
      <c r="Q64" s="617"/>
      <c r="R64" s="617"/>
      <c r="S64" s="617"/>
      <c r="T64" s="617"/>
      <c r="U64" s="617"/>
      <c r="V64" s="617"/>
      <c r="W64" s="617"/>
      <c r="X64" s="617"/>
      <c r="Y64" s="617"/>
      <c r="Z64" s="617"/>
      <c r="AA64" s="617"/>
      <c r="AB64" s="617"/>
      <c r="AC64" s="617"/>
      <c r="AD64" s="617"/>
      <c r="AE64" s="617"/>
      <c r="AF64" s="617"/>
      <c r="AG64" s="617"/>
      <c r="AH64" s="617"/>
    </row>
    <row r="65">
      <c r="A65" s="617"/>
      <c r="B65" s="794" t="s">
        <v>682</v>
      </c>
      <c r="C65" s="662"/>
      <c r="D65" s="625"/>
      <c r="E65" s="625">
        <f t="shared" si="28"/>
        <v>0</v>
      </c>
      <c r="F65" s="617"/>
      <c r="G65" s="617"/>
      <c r="H65" s="617"/>
      <c r="I65" s="617"/>
      <c r="J65" s="617"/>
      <c r="K65" s="617"/>
      <c r="L65" s="617"/>
      <c r="M65" s="617"/>
      <c r="N65" s="617"/>
      <c r="O65" s="617"/>
      <c r="P65" s="617"/>
      <c r="Q65" s="617"/>
      <c r="R65" s="617"/>
      <c r="S65" s="617"/>
      <c r="T65" s="617"/>
      <c r="U65" s="617"/>
      <c r="V65" s="617"/>
      <c r="W65" s="617"/>
      <c r="X65" s="617"/>
      <c r="Y65" s="617"/>
      <c r="Z65" s="617"/>
      <c r="AA65" s="617"/>
      <c r="AB65" s="617"/>
      <c r="AC65" s="617"/>
      <c r="AD65" s="617"/>
      <c r="AE65" s="617"/>
      <c r="AF65" s="617"/>
      <c r="AG65" s="617"/>
      <c r="AH65" s="617"/>
    </row>
    <row r="66">
      <c r="A66" s="617"/>
      <c r="B66" s="794" t="s">
        <v>683</v>
      </c>
      <c r="C66" s="662"/>
      <c r="D66" s="625"/>
      <c r="E66" s="625">
        <f t="shared" si="28"/>
        <v>0</v>
      </c>
      <c r="F66" s="617"/>
      <c r="G66" s="617"/>
      <c r="H66" s="617"/>
      <c r="I66" s="617"/>
      <c r="J66" s="617"/>
      <c r="K66" s="617"/>
      <c r="L66" s="617"/>
      <c r="M66" s="617"/>
      <c r="N66" s="617"/>
      <c r="O66" s="617"/>
      <c r="P66" s="617"/>
      <c r="Q66" s="617"/>
      <c r="R66" s="617"/>
      <c r="S66" s="617"/>
      <c r="T66" s="617"/>
      <c r="U66" s="617"/>
      <c r="V66" s="617"/>
      <c r="W66" s="617"/>
      <c r="X66" s="617"/>
      <c r="Y66" s="617"/>
      <c r="Z66" s="617"/>
      <c r="AA66" s="617"/>
      <c r="AB66" s="617"/>
      <c r="AC66" s="617"/>
      <c r="AD66" s="617"/>
      <c r="AE66" s="617"/>
      <c r="AF66" s="617"/>
      <c r="AG66" s="617"/>
      <c r="AH66" s="617"/>
    </row>
    <row r="67">
      <c r="A67" s="617"/>
      <c r="B67" s="794" t="s">
        <v>684</v>
      </c>
      <c r="C67" s="662"/>
      <c r="D67" s="625"/>
      <c r="E67" s="625">
        <f t="shared" si="28"/>
        <v>0</v>
      </c>
      <c r="F67" s="617"/>
      <c r="G67" s="617"/>
      <c r="H67" s="617"/>
      <c r="I67" s="617"/>
      <c r="J67" s="617"/>
      <c r="K67" s="617"/>
      <c r="L67" s="617"/>
      <c r="M67" s="617"/>
      <c r="N67" s="617"/>
      <c r="O67" s="617"/>
      <c r="P67" s="617"/>
      <c r="Q67" s="617"/>
      <c r="R67" s="617"/>
      <c r="S67" s="617"/>
      <c r="T67" s="617"/>
      <c r="U67" s="617"/>
      <c r="V67" s="617"/>
      <c r="W67" s="617"/>
      <c r="X67" s="617"/>
      <c r="Y67" s="617"/>
      <c r="Z67" s="617"/>
      <c r="AA67" s="617"/>
      <c r="AB67" s="617"/>
      <c r="AC67" s="617"/>
      <c r="AD67" s="617"/>
      <c r="AE67" s="617"/>
      <c r="AF67" s="617"/>
      <c r="AG67" s="617"/>
      <c r="AH67" s="617"/>
    </row>
    <row r="68">
      <c r="A68" s="617"/>
      <c r="B68" s="794" t="s">
        <v>685</v>
      </c>
      <c r="C68" s="662"/>
      <c r="D68" s="625"/>
      <c r="E68" s="625">
        <f t="shared" si="28"/>
        <v>0</v>
      </c>
      <c r="F68" s="617"/>
      <c r="G68" s="617"/>
      <c r="H68" s="617"/>
      <c r="I68" s="617"/>
      <c r="J68" s="617"/>
      <c r="K68" s="617"/>
      <c r="L68" s="617"/>
      <c r="M68" s="617"/>
      <c r="N68" s="617"/>
      <c r="O68" s="617"/>
      <c r="P68" s="617"/>
      <c r="Q68" s="617"/>
      <c r="R68" s="617"/>
      <c r="S68" s="617"/>
      <c r="T68" s="617"/>
      <c r="U68" s="617"/>
      <c r="V68" s="617"/>
      <c r="W68" s="617"/>
      <c r="X68" s="617"/>
      <c r="Y68" s="617"/>
      <c r="Z68" s="617"/>
      <c r="AA68" s="617"/>
      <c r="AB68" s="617"/>
      <c r="AC68" s="617"/>
      <c r="AD68" s="617"/>
      <c r="AE68" s="617"/>
      <c r="AF68" s="617"/>
      <c r="AG68" s="617"/>
      <c r="AH68" s="617"/>
    </row>
    <row r="69">
      <c r="A69" s="617"/>
      <c r="B69" s="810" t="s">
        <v>686</v>
      </c>
      <c r="C69" s="662" t="str">
        <f>IFERROR(__xludf.DUMMYFUNCTION("importrange(""https://docs.google.com/spreadsheets/d/1bEcp3VCHzQgxan8VY9FCqLk1Yk8qAjekoqv5jLH-RCM/edit?gid=1063770156#gid=1063770156"",""Third Party Manufacturing!C45:D50"")"),"#REF!")</f>
        <v>#REF!</v>
      </c>
      <c r="D69" s="625"/>
      <c r="E69" s="625" t="str">
        <f t="shared" si="28"/>
        <v>#REF!</v>
      </c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617"/>
      <c r="AB69" s="617"/>
      <c r="AC69" s="617"/>
      <c r="AD69" s="617"/>
      <c r="AE69" s="617"/>
      <c r="AF69" s="617"/>
      <c r="AG69" s="617"/>
      <c r="AH69" s="617"/>
    </row>
    <row r="70">
      <c r="A70" s="617"/>
      <c r="B70" s="810" t="s">
        <v>687</v>
      </c>
      <c r="C70" s="662"/>
      <c r="D70" s="625"/>
      <c r="E70" s="625">
        <f t="shared" si="28"/>
        <v>0</v>
      </c>
      <c r="F70" s="617"/>
      <c r="G70" s="617"/>
      <c r="H70" s="617"/>
      <c r="I70" s="617"/>
      <c r="J70" s="617"/>
      <c r="K70" s="617"/>
      <c r="L70" s="617"/>
      <c r="M70" s="617"/>
      <c r="N70" s="617"/>
      <c r="O70" s="617"/>
      <c r="P70" s="617"/>
      <c r="Q70" s="617"/>
      <c r="R70" s="617"/>
      <c r="S70" s="617"/>
      <c r="T70" s="617"/>
      <c r="U70" s="617"/>
      <c r="V70" s="617"/>
      <c r="W70" s="617"/>
      <c r="X70" s="617"/>
      <c r="Y70" s="617"/>
      <c r="Z70" s="617"/>
      <c r="AA70" s="617"/>
      <c r="AB70" s="617"/>
      <c r="AC70" s="617"/>
      <c r="AD70" s="617"/>
      <c r="AE70" s="617"/>
      <c r="AF70" s="617"/>
      <c r="AG70" s="617"/>
      <c r="AH70" s="617"/>
    </row>
    <row r="71">
      <c r="A71" s="617"/>
      <c r="B71" s="810" t="s">
        <v>688</v>
      </c>
      <c r="C71" s="662"/>
      <c r="D71" s="625"/>
      <c r="E71" s="625">
        <f t="shared" si="28"/>
        <v>0</v>
      </c>
      <c r="F71" s="617"/>
      <c r="G71" s="617"/>
      <c r="H71" s="617"/>
      <c r="I71" s="617"/>
      <c r="J71" s="617"/>
      <c r="K71" s="617"/>
      <c r="L71" s="617"/>
      <c r="M71" s="617"/>
      <c r="N71" s="617"/>
      <c r="O71" s="617"/>
      <c r="P71" s="617"/>
      <c r="Q71" s="617"/>
      <c r="R71" s="617"/>
      <c r="S71" s="617"/>
      <c r="T71" s="617"/>
      <c r="U71" s="617"/>
      <c r="V71" s="617"/>
      <c r="W71" s="617"/>
      <c r="X71" s="617"/>
      <c r="Y71" s="617"/>
      <c r="Z71" s="617"/>
      <c r="AA71" s="617"/>
      <c r="AB71" s="617"/>
      <c r="AC71" s="617"/>
      <c r="AD71" s="617"/>
      <c r="AE71" s="617"/>
      <c r="AF71" s="617"/>
      <c r="AG71" s="617"/>
      <c r="AH71" s="617"/>
    </row>
    <row r="72">
      <c r="A72" s="617"/>
      <c r="B72" s="810" t="s">
        <v>689</v>
      </c>
      <c r="C72" s="662"/>
      <c r="D72" s="625"/>
      <c r="E72" s="625">
        <f t="shared" si="28"/>
        <v>0</v>
      </c>
      <c r="F72" s="617"/>
      <c r="G72" s="617"/>
      <c r="H72" s="617"/>
      <c r="I72" s="617"/>
      <c r="J72" s="617"/>
      <c r="K72" s="617"/>
      <c r="L72" s="617"/>
      <c r="M72" s="617"/>
      <c r="N72" s="617"/>
      <c r="O72" s="617"/>
      <c r="P72" s="617"/>
      <c r="Q72" s="617"/>
      <c r="R72" s="617"/>
      <c r="S72" s="617"/>
      <c r="T72" s="617"/>
      <c r="U72" s="617"/>
      <c r="V72" s="617"/>
      <c r="W72" s="617"/>
      <c r="X72" s="617"/>
      <c r="Y72" s="617"/>
      <c r="Z72" s="617"/>
      <c r="AA72" s="617"/>
      <c r="AB72" s="617"/>
      <c r="AC72" s="617"/>
      <c r="AD72" s="617"/>
      <c r="AE72" s="617"/>
      <c r="AF72" s="617"/>
      <c r="AG72" s="617"/>
      <c r="AH72" s="617"/>
    </row>
    <row r="73">
      <c r="A73" s="617"/>
      <c r="B73" s="810" t="s">
        <v>690</v>
      </c>
      <c r="C73" s="662"/>
      <c r="D73" s="625"/>
      <c r="E73" s="625">
        <f t="shared" si="28"/>
        <v>0</v>
      </c>
      <c r="F73" s="617"/>
      <c r="G73" s="617"/>
      <c r="H73" s="617"/>
      <c r="I73" s="617"/>
      <c r="J73" s="617"/>
      <c r="K73" s="617"/>
      <c r="L73" s="617"/>
      <c r="M73" s="617"/>
      <c r="N73" s="617"/>
      <c r="O73" s="617"/>
      <c r="P73" s="617"/>
      <c r="Q73" s="617"/>
      <c r="R73" s="617"/>
      <c r="S73" s="617"/>
      <c r="T73" s="617"/>
      <c r="U73" s="617"/>
      <c r="V73" s="617"/>
      <c r="W73" s="617"/>
      <c r="X73" s="617"/>
      <c r="Y73" s="617"/>
      <c r="Z73" s="617"/>
      <c r="AA73" s="617"/>
      <c r="AB73" s="617"/>
      <c r="AC73" s="617"/>
      <c r="AD73" s="617"/>
      <c r="AE73" s="617"/>
      <c r="AF73" s="617"/>
      <c r="AG73" s="617"/>
      <c r="AH73" s="617"/>
    </row>
    <row r="74">
      <c r="A74" s="617"/>
      <c r="B74" s="811" t="s">
        <v>691</v>
      </c>
      <c r="C74" s="682"/>
      <c r="D74" s="350"/>
      <c r="E74" s="350">
        <f t="shared" si="28"/>
        <v>0</v>
      </c>
      <c r="F74" s="617"/>
      <c r="G74" s="617"/>
      <c r="H74" s="617"/>
      <c r="I74" s="617"/>
      <c r="J74" s="617"/>
      <c r="K74" s="617"/>
      <c r="L74" s="617"/>
      <c r="M74" s="617"/>
      <c r="N74" s="617"/>
      <c r="O74" s="617"/>
      <c r="P74" s="617"/>
      <c r="Q74" s="617"/>
      <c r="R74" s="617"/>
      <c r="S74" s="617"/>
      <c r="T74" s="617"/>
      <c r="U74" s="617"/>
      <c r="V74" s="617"/>
      <c r="W74" s="617"/>
      <c r="X74" s="617"/>
      <c r="Y74" s="617"/>
      <c r="Z74" s="617"/>
      <c r="AA74" s="617"/>
      <c r="AB74" s="617"/>
      <c r="AC74" s="617"/>
      <c r="AD74" s="617"/>
      <c r="AE74" s="617"/>
      <c r="AF74" s="617"/>
      <c r="AG74" s="617"/>
      <c r="AH74" s="617"/>
    </row>
    <row r="75">
      <c r="A75" s="617"/>
      <c r="B75" s="676"/>
      <c r="C75" s="812"/>
      <c r="D75" s="634"/>
      <c r="E75" s="634"/>
      <c r="F75" s="617"/>
      <c r="G75" s="617"/>
      <c r="H75" s="617"/>
      <c r="I75" s="617"/>
      <c r="J75" s="617"/>
      <c r="K75" s="617"/>
      <c r="L75" s="617"/>
      <c r="M75" s="617"/>
      <c r="N75" s="617"/>
      <c r="O75" s="617"/>
      <c r="P75" s="617"/>
      <c r="Q75" s="617"/>
      <c r="R75" s="617"/>
      <c r="S75" s="617"/>
      <c r="T75" s="617"/>
      <c r="U75" s="617"/>
      <c r="V75" s="617"/>
      <c r="W75" s="617"/>
      <c r="X75" s="617"/>
      <c r="Y75" s="617"/>
      <c r="Z75" s="617"/>
      <c r="AA75" s="617"/>
      <c r="AB75" s="617"/>
      <c r="AC75" s="617"/>
      <c r="AD75" s="617"/>
      <c r="AE75" s="617"/>
      <c r="AF75" s="617"/>
      <c r="AG75" s="617"/>
      <c r="AH75" s="617"/>
    </row>
    <row r="76">
      <c r="A76" s="617"/>
      <c r="B76" s="813" t="s">
        <v>747</v>
      </c>
      <c r="C76" s="749"/>
      <c r="D76" s="749"/>
      <c r="E76" s="749"/>
      <c r="F76" s="749"/>
      <c r="G76" s="749"/>
      <c r="H76" s="749"/>
      <c r="I76" s="749"/>
      <c r="J76" s="749"/>
      <c r="K76" s="749"/>
      <c r="L76" s="749"/>
      <c r="M76" s="749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617"/>
      <c r="AB76" s="617"/>
      <c r="AC76" s="617"/>
      <c r="AD76" s="617"/>
      <c r="AE76" s="617"/>
      <c r="AF76" s="617"/>
      <c r="AG76" s="617"/>
      <c r="AH76" s="617"/>
    </row>
    <row r="77">
      <c r="A77" s="617"/>
      <c r="B77" s="814"/>
      <c r="C77" s="734" t="s">
        <v>7</v>
      </c>
      <c r="D77" s="2"/>
      <c r="E77" s="734" t="s">
        <v>693</v>
      </c>
      <c r="F77" s="2"/>
      <c r="G77" s="734" t="s">
        <v>12</v>
      </c>
      <c r="H77" s="2"/>
      <c r="I77" s="734" t="s">
        <v>332</v>
      </c>
      <c r="J77" s="2"/>
      <c r="K77" s="734" t="s">
        <v>333</v>
      </c>
      <c r="L77" s="2"/>
      <c r="M77" s="749"/>
      <c r="N77" s="617"/>
      <c r="O77" s="617"/>
      <c r="P77" s="617"/>
      <c r="Q77" s="617"/>
      <c r="R77" s="617"/>
      <c r="S77" s="617"/>
      <c r="T77" s="617"/>
      <c r="U77" s="617"/>
      <c r="V77" s="617"/>
      <c r="W77" s="617"/>
      <c r="X77" s="617"/>
      <c r="Y77" s="617"/>
      <c r="Z77" s="617"/>
      <c r="AA77" s="617"/>
      <c r="AB77" s="617"/>
      <c r="AC77" s="617"/>
      <c r="AD77" s="617"/>
      <c r="AE77" s="617"/>
      <c r="AF77" s="617"/>
      <c r="AG77" s="617"/>
      <c r="AH77" s="617"/>
    </row>
    <row r="78">
      <c r="A78" s="617"/>
      <c r="B78" s="750"/>
      <c r="C78" s="620" t="s">
        <v>174</v>
      </c>
      <c r="D78" s="621" t="s">
        <v>175</v>
      </c>
      <c r="E78" s="620" t="s">
        <v>174</v>
      </c>
      <c r="F78" s="621" t="s">
        <v>175</v>
      </c>
      <c r="G78" s="620" t="s">
        <v>174</v>
      </c>
      <c r="H78" s="621" t="s">
        <v>175</v>
      </c>
      <c r="I78" s="620" t="s">
        <v>174</v>
      </c>
      <c r="J78" s="621" t="s">
        <v>175</v>
      </c>
      <c r="K78" s="620" t="s">
        <v>174</v>
      </c>
      <c r="L78" s="621" t="s">
        <v>175</v>
      </c>
      <c r="M78" s="749"/>
      <c r="N78" s="617"/>
      <c r="O78" s="617"/>
      <c r="P78" s="617"/>
      <c r="Q78" s="617"/>
      <c r="R78" s="617"/>
      <c r="S78" s="617"/>
      <c r="T78" s="617"/>
      <c r="U78" s="617"/>
      <c r="V78" s="617"/>
      <c r="W78" s="617"/>
      <c r="X78" s="617"/>
      <c r="Y78" s="617"/>
      <c r="Z78" s="617"/>
      <c r="AA78" s="617"/>
      <c r="AB78" s="617"/>
      <c r="AC78" s="617"/>
      <c r="AD78" s="617"/>
      <c r="AE78" s="617"/>
      <c r="AF78" s="617"/>
      <c r="AG78" s="617"/>
      <c r="AH78" s="617"/>
    </row>
    <row r="79">
      <c r="A79" s="617"/>
      <c r="B79" s="735" t="s">
        <v>176</v>
      </c>
      <c r="C79" s="737">
        <f>'In-house (2-5yrs)'!C107</f>
        <v>0.8</v>
      </c>
      <c r="D79" s="737">
        <f>'In-house (2-5yrs)'!D107</f>
        <v>2.4</v>
      </c>
      <c r="E79" s="737">
        <f>'In-house (2-5yrs)'!E107</f>
        <v>0.8</v>
      </c>
      <c r="F79" s="737">
        <f>'In-house (2-5yrs)'!F107</f>
        <v>2.4</v>
      </c>
      <c r="G79" s="737">
        <f>'In-house (2-5yrs)'!G107</f>
        <v>1</v>
      </c>
      <c r="H79" s="737">
        <f>'In-house (2-5yrs)'!H107</f>
        <v>3</v>
      </c>
      <c r="I79" s="737">
        <f>'In-house (2-5yrs)'!I107</f>
        <v>1</v>
      </c>
      <c r="J79" s="737">
        <f>'In-house (2-5yrs)'!J107</f>
        <v>3</v>
      </c>
      <c r="K79" s="737">
        <f>'In-house (2-5yrs)'!K107</f>
        <v>1</v>
      </c>
      <c r="L79" s="737">
        <f>'In-house (2-5yrs)'!L107</f>
        <v>3</v>
      </c>
      <c r="M79" s="749"/>
      <c r="N79" s="617"/>
      <c r="O79" s="617"/>
      <c r="P79" s="617"/>
      <c r="Q79" s="617"/>
      <c r="R79" s="617"/>
      <c r="S79" s="617"/>
      <c r="T79" s="617"/>
      <c r="U79" s="617"/>
      <c r="V79" s="617"/>
      <c r="W79" s="617"/>
      <c r="X79" s="617"/>
      <c r="Y79" s="617"/>
      <c r="Z79" s="617"/>
      <c r="AA79" s="617"/>
      <c r="AB79" s="617"/>
      <c r="AC79" s="617"/>
      <c r="AD79" s="617"/>
      <c r="AE79" s="617"/>
      <c r="AF79" s="617"/>
      <c r="AG79" s="617"/>
      <c r="AH79" s="617"/>
    </row>
    <row r="80">
      <c r="A80" s="617"/>
      <c r="B80" s="738" t="s">
        <v>177</v>
      </c>
      <c r="C80" s="739">
        <f>'In-house (2-5yrs)'!C108</f>
        <v>0.8</v>
      </c>
      <c r="D80" s="739">
        <f>'In-house (2-5yrs)'!D108</f>
        <v>2.4</v>
      </c>
      <c r="E80" s="739">
        <f>'In-house (2-5yrs)'!E108</f>
        <v>0.8</v>
      </c>
      <c r="F80" s="739">
        <f>'In-house (2-5yrs)'!F108</f>
        <v>2.4</v>
      </c>
      <c r="G80" s="739">
        <f>'In-house (2-5yrs)'!G108</f>
        <v>1</v>
      </c>
      <c r="H80" s="739">
        <f>'In-house (2-5yrs)'!H108</f>
        <v>3</v>
      </c>
      <c r="I80" s="739">
        <f>'In-house (2-5yrs)'!I108</f>
        <v>1</v>
      </c>
      <c r="J80" s="739">
        <f>'In-house (2-5yrs)'!J108</f>
        <v>3</v>
      </c>
      <c r="K80" s="739">
        <f>'In-house (2-5yrs)'!K108</f>
        <v>1</v>
      </c>
      <c r="L80" s="739">
        <f>'In-house (2-5yrs)'!L108</f>
        <v>3</v>
      </c>
      <c r="M80" s="749"/>
      <c r="N80" s="617"/>
      <c r="O80" s="617"/>
      <c r="P80" s="617"/>
      <c r="Q80" s="617"/>
      <c r="R80" s="617"/>
      <c r="S80" s="617"/>
      <c r="T80" s="617"/>
      <c r="U80" s="617"/>
      <c r="V80" s="617"/>
      <c r="W80" s="617"/>
      <c r="X80" s="617"/>
      <c r="Y80" s="617"/>
      <c r="Z80" s="617"/>
      <c r="AA80" s="617"/>
      <c r="AB80" s="617"/>
      <c r="AC80" s="617"/>
      <c r="AD80" s="617"/>
      <c r="AE80" s="617"/>
      <c r="AF80" s="617"/>
      <c r="AG80" s="617"/>
      <c r="AH80" s="617"/>
    </row>
    <row r="81">
      <c r="A81" s="617"/>
      <c r="B81" s="738" t="s">
        <v>178</v>
      </c>
      <c r="C81" s="739">
        <f>'In-house (2-5yrs)'!C109</f>
        <v>0.8</v>
      </c>
      <c r="D81" s="739">
        <f>'In-house (2-5yrs)'!D109</f>
        <v>2.4</v>
      </c>
      <c r="E81" s="739">
        <f>'In-house (2-5yrs)'!E109</f>
        <v>0.8</v>
      </c>
      <c r="F81" s="739">
        <f>'In-house (2-5yrs)'!F109</f>
        <v>2.4</v>
      </c>
      <c r="G81" s="739">
        <f>'In-house (2-5yrs)'!G109</f>
        <v>1</v>
      </c>
      <c r="H81" s="739">
        <f>'In-house (2-5yrs)'!H109</f>
        <v>3</v>
      </c>
      <c r="I81" s="739">
        <f>'In-house (2-5yrs)'!I109</f>
        <v>1</v>
      </c>
      <c r="J81" s="739">
        <f>'In-house (2-5yrs)'!J109</f>
        <v>3</v>
      </c>
      <c r="K81" s="739">
        <f>'In-house (2-5yrs)'!K109</f>
        <v>1</v>
      </c>
      <c r="L81" s="739">
        <f>'In-house (2-5yrs)'!L109</f>
        <v>3</v>
      </c>
      <c r="M81" s="749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617"/>
      <c r="AB81" s="617"/>
      <c r="AC81" s="617"/>
      <c r="AD81" s="617"/>
      <c r="AE81" s="617"/>
      <c r="AF81" s="617"/>
      <c r="AG81" s="617"/>
      <c r="AH81" s="617"/>
    </row>
    <row r="82">
      <c r="A82" s="617"/>
      <c r="B82" s="738" t="s">
        <v>179</v>
      </c>
      <c r="C82" s="741">
        <f>'In-house (2-5yrs)'!C110</f>
        <v>0.8</v>
      </c>
      <c r="D82" s="741">
        <f>'In-house (2-5yrs)'!D110</f>
        <v>2.4</v>
      </c>
      <c r="E82" s="741">
        <f>'In-house (2-5yrs)'!E110</f>
        <v>0.8</v>
      </c>
      <c r="F82" s="741">
        <f>'In-house (2-5yrs)'!F110</f>
        <v>2.4</v>
      </c>
      <c r="G82" s="741">
        <f>'In-house (2-5yrs)'!G110</f>
        <v>1</v>
      </c>
      <c r="H82" s="741">
        <f>'In-house (2-5yrs)'!H110</f>
        <v>3</v>
      </c>
      <c r="I82" s="741">
        <f>'In-house (2-5yrs)'!I110</f>
        <v>1</v>
      </c>
      <c r="J82" s="741">
        <f>'In-house (2-5yrs)'!J110</f>
        <v>3</v>
      </c>
      <c r="K82" s="741">
        <f>'In-house (2-5yrs)'!K110</f>
        <v>1</v>
      </c>
      <c r="L82" s="741">
        <f>'In-house (2-5yrs)'!L110</f>
        <v>3</v>
      </c>
      <c r="M82" s="749"/>
      <c r="N82" s="617"/>
      <c r="O82" s="617"/>
      <c r="P82" s="617"/>
      <c r="Q82" s="617"/>
      <c r="R82" s="617"/>
      <c r="S82" s="617"/>
      <c r="T82" s="617"/>
      <c r="U82" s="617"/>
      <c r="V82" s="617"/>
      <c r="W82" s="617"/>
      <c r="X82" s="617"/>
      <c r="Y82" s="617"/>
      <c r="Z82" s="617"/>
      <c r="AA82" s="617"/>
      <c r="AB82" s="617"/>
      <c r="AC82" s="617"/>
      <c r="AD82" s="617"/>
      <c r="AE82" s="617"/>
      <c r="AF82" s="617"/>
      <c r="AG82" s="617"/>
      <c r="AH82" s="617"/>
    </row>
    <row r="83">
      <c r="A83" s="617"/>
      <c r="B83" s="815" t="s">
        <v>180</v>
      </c>
      <c r="C83" s="816"/>
      <c r="D83" s="744">
        <f>SUM(D79:D82)/C10</f>
        <v>1.371428571</v>
      </c>
      <c r="E83" s="745"/>
      <c r="F83" s="746">
        <f>SUM(F79:F82)/C10</f>
        <v>1.371428571</v>
      </c>
      <c r="G83" s="745"/>
      <c r="H83" s="746">
        <f>SUM(H79:H82)/C10</f>
        <v>1.714285714</v>
      </c>
      <c r="I83" s="745"/>
      <c r="J83" s="746">
        <f>SUM(J79:J82)/C10</f>
        <v>1.714285714</v>
      </c>
      <c r="K83" s="745"/>
      <c r="L83" s="746">
        <f>SUM(L79:L82)/C10</f>
        <v>1.714285714</v>
      </c>
      <c r="M83" s="749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17"/>
      <c r="AB83" s="617"/>
      <c r="AC83" s="617"/>
      <c r="AD83" s="617"/>
      <c r="AE83" s="617"/>
      <c r="AF83" s="617"/>
      <c r="AG83" s="617"/>
      <c r="AH83" s="617"/>
    </row>
    <row r="84">
      <c r="A84" s="617"/>
      <c r="B84" s="749"/>
      <c r="C84" s="645"/>
      <c r="D84" s="645"/>
      <c r="E84" s="749"/>
      <c r="F84" s="749"/>
      <c r="G84" s="749"/>
      <c r="H84" s="749"/>
      <c r="I84" s="749"/>
      <c r="J84" s="749"/>
      <c r="K84" s="749"/>
      <c r="L84" s="749"/>
      <c r="M84" s="749"/>
      <c r="N84" s="617"/>
      <c r="O84" s="617"/>
      <c r="P84" s="617"/>
      <c r="Q84" s="617"/>
      <c r="R84" s="617"/>
      <c r="S84" s="617"/>
      <c r="T84" s="617"/>
      <c r="U84" s="617"/>
      <c r="V84" s="617"/>
      <c r="W84" s="617"/>
      <c r="X84" s="617"/>
      <c r="Y84" s="617"/>
      <c r="Z84" s="617"/>
      <c r="AA84" s="617"/>
      <c r="AB84" s="617"/>
      <c r="AC84" s="617"/>
      <c r="AD84" s="617"/>
      <c r="AE84" s="617"/>
      <c r="AF84" s="617"/>
      <c r="AG84" s="617"/>
      <c r="AH84" s="617"/>
    </row>
    <row r="85">
      <c r="A85" s="617"/>
      <c r="B85" s="621" t="s">
        <v>694</v>
      </c>
      <c r="C85" s="621" t="s">
        <v>695</v>
      </c>
      <c r="D85" s="621" t="s">
        <v>696</v>
      </c>
      <c r="E85" s="621" t="s">
        <v>697</v>
      </c>
      <c r="F85" s="621" t="s">
        <v>698</v>
      </c>
      <c r="G85" s="621" t="s">
        <v>699</v>
      </c>
      <c r="H85" s="749"/>
      <c r="I85" s="749"/>
      <c r="J85" s="749"/>
      <c r="K85" s="749"/>
      <c r="L85" s="749"/>
      <c r="M85" s="749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17"/>
      <c r="AB85" s="617"/>
      <c r="AC85" s="617"/>
      <c r="AD85" s="617"/>
      <c r="AE85" s="617"/>
      <c r="AF85" s="617"/>
      <c r="AG85" s="617"/>
      <c r="AH85" s="617"/>
    </row>
    <row r="86">
      <c r="A86" s="617"/>
      <c r="B86" s="771" t="s">
        <v>748</v>
      </c>
      <c r="C86" s="737">
        <f>'In-house (2-5yrs)'!C115</f>
        <v>1.028571429</v>
      </c>
      <c r="D86" s="737">
        <f>'In-house (2-5yrs)'!D115</f>
        <v>1.028571429</v>
      </c>
      <c r="E86" s="737">
        <f>'In-house (2-5yrs)'!E115</f>
        <v>1.285714286</v>
      </c>
      <c r="F86" s="737">
        <f>'In-house (2-5yrs)'!F115</f>
        <v>1.285714286</v>
      </c>
      <c r="G86" s="737">
        <f>'In-house (2-5yrs)'!G115</f>
        <v>1.285714286</v>
      </c>
      <c r="H86" s="749"/>
      <c r="I86" s="749"/>
      <c r="J86" s="749"/>
      <c r="K86" s="749"/>
      <c r="L86" s="749"/>
      <c r="M86" s="749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17"/>
      <c r="AB86" s="617"/>
      <c r="AC86" s="617"/>
      <c r="AD86" s="617"/>
      <c r="AE86" s="617"/>
      <c r="AF86" s="617"/>
      <c r="AG86" s="617"/>
      <c r="AH86" s="617"/>
    </row>
    <row r="87">
      <c r="A87" s="617"/>
      <c r="B87" s="817" t="s">
        <v>185</v>
      </c>
      <c r="C87" s="741">
        <f>'In-house (2-5yrs)'!C116</f>
        <v>0.3428571429</v>
      </c>
      <c r="D87" s="741">
        <f>'In-house (2-5yrs)'!D116</f>
        <v>0.3428571429</v>
      </c>
      <c r="E87" s="741">
        <f>'In-house (2-5yrs)'!E116</f>
        <v>0.4285714286</v>
      </c>
      <c r="F87" s="741">
        <f>'In-house (2-5yrs)'!F116</f>
        <v>0.4285714286</v>
      </c>
      <c r="G87" s="741">
        <f>'In-house (2-5yrs)'!G116</f>
        <v>0.4285714286</v>
      </c>
      <c r="H87" s="749"/>
      <c r="I87" s="749"/>
      <c r="J87" s="749"/>
      <c r="K87" s="749"/>
      <c r="L87" s="749"/>
      <c r="M87" s="749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617"/>
      <c r="AB87" s="617"/>
      <c r="AC87" s="617"/>
      <c r="AD87" s="617"/>
      <c r="AE87" s="617"/>
      <c r="AF87" s="617"/>
      <c r="AG87" s="617"/>
      <c r="AH87" s="617"/>
    </row>
    <row r="88">
      <c r="A88" s="617"/>
      <c r="B88" s="749"/>
      <c r="C88" s="749"/>
      <c r="D88" s="749"/>
      <c r="E88" s="749"/>
      <c r="F88" s="749"/>
      <c r="G88" s="749"/>
      <c r="H88" s="749"/>
      <c r="I88" s="749"/>
      <c r="J88" s="749"/>
      <c r="K88" s="749"/>
      <c r="L88" s="749"/>
      <c r="M88" s="749"/>
      <c r="N88" s="617"/>
      <c r="O88" s="617"/>
      <c r="P88" s="617"/>
      <c r="Q88" s="617"/>
      <c r="R88" s="617"/>
      <c r="S88" s="617"/>
      <c r="T88" s="617"/>
      <c r="U88" s="617"/>
      <c r="V88" s="617"/>
      <c r="W88" s="617"/>
      <c r="X88" s="617"/>
      <c r="Y88" s="617"/>
      <c r="Z88" s="617"/>
      <c r="AA88" s="617"/>
      <c r="AB88" s="617"/>
      <c r="AC88" s="617"/>
      <c r="AD88" s="617"/>
      <c r="AE88" s="617"/>
      <c r="AF88" s="617"/>
      <c r="AG88" s="617"/>
      <c r="AH88" s="617"/>
    </row>
    <row r="89">
      <c r="A89" s="617"/>
      <c r="B89" s="749"/>
      <c r="C89" s="749"/>
      <c r="D89" s="749"/>
      <c r="E89" s="749"/>
      <c r="F89" s="749"/>
      <c r="G89" s="749"/>
      <c r="H89" s="749"/>
      <c r="I89" s="749"/>
      <c r="J89" s="749"/>
      <c r="K89" s="749"/>
      <c r="L89" s="749"/>
      <c r="M89" s="749"/>
      <c r="N89" s="617"/>
      <c r="O89" s="617"/>
      <c r="P89" s="617"/>
      <c r="Q89" s="617"/>
      <c r="R89" s="617"/>
      <c r="S89" s="617"/>
      <c r="T89" s="617"/>
      <c r="U89" s="617"/>
      <c r="V89" s="617"/>
      <c r="W89" s="617"/>
      <c r="X89" s="617"/>
      <c r="Y89" s="617"/>
      <c r="Z89" s="617"/>
      <c r="AA89" s="617"/>
      <c r="AB89" s="617"/>
      <c r="AC89" s="617"/>
      <c r="AD89" s="617"/>
      <c r="AE89" s="617"/>
      <c r="AF89" s="617"/>
      <c r="AG89" s="617"/>
      <c r="AH89" s="617"/>
    </row>
    <row r="90">
      <c r="A90" s="617"/>
      <c r="B90" s="749"/>
      <c r="C90" s="749"/>
      <c r="D90" s="749"/>
      <c r="E90" s="749"/>
      <c r="F90" s="749"/>
      <c r="G90" s="818"/>
      <c r="H90" s="749"/>
      <c r="I90" s="749"/>
      <c r="J90" s="749"/>
      <c r="K90" s="749"/>
      <c r="L90" s="749"/>
      <c r="M90" s="749"/>
      <c r="N90" s="617"/>
      <c r="O90" s="617"/>
      <c r="P90" s="617"/>
      <c r="Q90" s="617"/>
      <c r="R90" s="617"/>
      <c r="S90" s="617"/>
      <c r="T90" s="617"/>
      <c r="U90" s="617"/>
      <c r="V90" s="617"/>
      <c r="W90" s="617"/>
      <c r="X90" s="617"/>
      <c r="Y90" s="617"/>
      <c r="Z90" s="617"/>
      <c r="AA90" s="617"/>
      <c r="AB90" s="617"/>
      <c r="AC90" s="617"/>
      <c r="AD90" s="617"/>
      <c r="AE90" s="617"/>
      <c r="AF90" s="617"/>
      <c r="AG90" s="617"/>
      <c r="AH90" s="617"/>
    </row>
    <row r="91">
      <c r="A91" s="617"/>
      <c r="B91" s="749"/>
      <c r="C91" s="749"/>
      <c r="D91" s="749"/>
      <c r="E91" s="749"/>
      <c r="F91" s="749"/>
      <c r="G91" s="749"/>
      <c r="H91" s="749"/>
      <c r="I91" s="749"/>
      <c r="J91" s="749"/>
      <c r="K91" s="749"/>
      <c r="L91" s="749"/>
      <c r="M91" s="749"/>
      <c r="N91" s="617"/>
      <c r="O91" s="617"/>
      <c r="P91" s="617"/>
      <c r="Q91" s="617"/>
      <c r="R91" s="617"/>
      <c r="S91" s="617"/>
      <c r="T91" s="617"/>
      <c r="U91" s="617"/>
      <c r="V91" s="617"/>
      <c r="W91" s="617"/>
      <c r="X91" s="617"/>
      <c r="Y91" s="617"/>
      <c r="Z91" s="617"/>
      <c r="AA91" s="617"/>
      <c r="AB91" s="617"/>
      <c r="AC91" s="617"/>
      <c r="AD91" s="617"/>
      <c r="AE91" s="617"/>
      <c r="AF91" s="617"/>
      <c r="AG91" s="617"/>
      <c r="AH91" s="617"/>
    </row>
    <row r="92">
      <c r="A92" s="617"/>
      <c r="B92" s="749"/>
      <c r="C92" s="749"/>
      <c r="D92" s="749"/>
      <c r="E92" s="749"/>
      <c r="F92" s="749"/>
      <c r="G92" s="749"/>
      <c r="H92" s="749"/>
      <c r="I92" s="749"/>
      <c r="J92" s="749"/>
      <c r="K92" s="749"/>
      <c r="L92" s="749"/>
      <c r="M92" s="749"/>
      <c r="N92" s="617"/>
      <c r="O92" s="617"/>
      <c r="P92" s="617"/>
      <c r="Q92" s="617"/>
      <c r="R92" s="617"/>
      <c r="S92" s="617"/>
      <c r="T92" s="617"/>
      <c r="U92" s="617"/>
      <c r="V92" s="617"/>
      <c r="W92" s="617"/>
      <c r="X92" s="617"/>
      <c r="Y92" s="617"/>
      <c r="Z92" s="617"/>
      <c r="AA92" s="617"/>
      <c r="AB92" s="617"/>
      <c r="AC92" s="617"/>
      <c r="AD92" s="617"/>
      <c r="AE92" s="617"/>
      <c r="AF92" s="617"/>
      <c r="AG92" s="617"/>
      <c r="AH92" s="617"/>
    </row>
    <row r="93">
      <c r="A93" s="617"/>
      <c r="B93" s="749"/>
      <c r="C93" s="749"/>
      <c r="D93" s="749"/>
      <c r="E93" s="749"/>
      <c r="F93" s="749"/>
      <c r="G93" s="749"/>
      <c r="H93" s="749"/>
      <c r="I93" s="749"/>
      <c r="J93" s="749"/>
      <c r="K93" s="749"/>
      <c r="L93" s="749"/>
      <c r="M93" s="749"/>
      <c r="N93" s="617"/>
      <c r="O93" s="617"/>
      <c r="P93" s="617"/>
      <c r="Q93" s="617"/>
      <c r="R93" s="617"/>
      <c r="S93" s="617"/>
      <c r="T93" s="617"/>
      <c r="U93" s="617"/>
      <c r="V93" s="617"/>
      <c r="W93" s="617"/>
      <c r="X93" s="617"/>
      <c r="Y93" s="617"/>
      <c r="Z93" s="617"/>
      <c r="AA93" s="617"/>
      <c r="AB93" s="617"/>
      <c r="AC93" s="617"/>
      <c r="AD93" s="617"/>
      <c r="AE93" s="617"/>
      <c r="AF93" s="617"/>
      <c r="AG93" s="617"/>
      <c r="AH93" s="617"/>
    </row>
    <row r="94">
      <c r="A94" s="617"/>
      <c r="B94" s="749"/>
      <c r="C94" s="749"/>
      <c r="D94" s="749"/>
      <c r="E94" s="749"/>
      <c r="F94" s="749"/>
      <c r="G94" s="749"/>
      <c r="H94" s="749"/>
      <c r="I94" s="749"/>
      <c r="J94" s="749"/>
      <c r="K94" s="749"/>
      <c r="L94" s="749"/>
      <c r="M94" s="749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617"/>
      <c r="AB94" s="617"/>
      <c r="AC94" s="617"/>
      <c r="AD94" s="617"/>
      <c r="AE94" s="617"/>
      <c r="AF94" s="617"/>
      <c r="AG94" s="617"/>
      <c r="AH94" s="617"/>
    </row>
    <row r="95">
      <c r="A95" s="617"/>
      <c r="B95" s="749"/>
      <c r="C95" s="749"/>
      <c r="D95" s="749"/>
      <c r="E95" s="749"/>
      <c r="F95" s="749"/>
      <c r="G95" s="749"/>
      <c r="H95" s="749"/>
      <c r="I95" s="749"/>
      <c r="J95" s="749"/>
      <c r="K95" s="749"/>
      <c r="L95" s="749"/>
      <c r="M95" s="749"/>
      <c r="N95" s="617"/>
      <c r="O95" s="617"/>
      <c r="P95" s="617"/>
      <c r="Q95" s="617"/>
      <c r="R95" s="617"/>
      <c r="S95" s="617"/>
      <c r="T95" s="617"/>
      <c r="U95" s="617"/>
      <c r="V95" s="617"/>
      <c r="W95" s="617"/>
      <c r="X95" s="617"/>
      <c r="Y95" s="617"/>
      <c r="Z95" s="617"/>
      <c r="AA95" s="617"/>
      <c r="AB95" s="617"/>
      <c r="AC95" s="617"/>
      <c r="AD95" s="617"/>
      <c r="AE95" s="617"/>
      <c r="AF95" s="617"/>
      <c r="AG95" s="617"/>
      <c r="AH95" s="617"/>
    </row>
    <row r="96">
      <c r="A96" s="617"/>
      <c r="B96" s="749"/>
      <c r="C96" s="749"/>
      <c r="D96" s="749"/>
      <c r="E96" s="749"/>
      <c r="F96" s="749"/>
      <c r="G96" s="749"/>
      <c r="H96" s="749"/>
      <c r="I96" s="749"/>
      <c r="J96" s="749"/>
      <c r="K96" s="749"/>
      <c r="L96" s="749"/>
      <c r="M96" s="749"/>
      <c r="N96" s="617"/>
      <c r="O96" s="617"/>
      <c r="P96" s="617"/>
      <c r="Q96" s="617"/>
      <c r="R96" s="617"/>
      <c r="S96" s="617"/>
      <c r="T96" s="617"/>
      <c r="U96" s="617"/>
      <c r="V96" s="617"/>
      <c r="W96" s="617"/>
      <c r="X96" s="617"/>
      <c r="Y96" s="617"/>
      <c r="Z96" s="617"/>
      <c r="AA96" s="617"/>
      <c r="AB96" s="617"/>
      <c r="AC96" s="617"/>
      <c r="AD96" s="617"/>
      <c r="AE96" s="617"/>
      <c r="AF96" s="617"/>
      <c r="AG96" s="617"/>
      <c r="AH96" s="617"/>
    </row>
    <row r="97">
      <c r="A97" s="617"/>
      <c r="B97" s="749"/>
      <c r="C97" s="749"/>
      <c r="D97" s="749"/>
      <c r="E97" s="749"/>
      <c r="F97" s="749"/>
      <c r="G97" s="749"/>
      <c r="H97" s="749"/>
      <c r="I97" s="749"/>
      <c r="J97" s="749"/>
      <c r="K97" s="749"/>
      <c r="L97" s="749"/>
      <c r="M97" s="749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17"/>
      <c r="AB97" s="617"/>
      <c r="AC97" s="617"/>
      <c r="AD97" s="617"/>
      <c r="AE97" s="617"/>
      <c r="AF97" s="617"/>
      <c r="AG97" s="617"/>
      <c r="AH97" s="617"/>
    </row>
    <row r="98">
      <c r="A98" s="617"/>
      <c r="B98" s="749"/>
      <c r="C98" s="749"/>
      <c r="D98" s="749"/>
      <c r="E98" s="749"/>
      <c r="F98" s="749"/>
      <c r="G98" s="749"/>
      <c r="H98" s="749"/>
      <c r="I98" s="749"/>
      <c r="J98" s="749"/>
      <c r="K98" s="749"/>
      <c r="L98" s="749"/>
      <c r="M98" s="749"/>
      <c r="N98" s="617"/>
      <c r="O98" s="617"/>
      <c r="P98" s="617"/>
      <c r="Q98" s="617"/>
      <c r="R98" s="617"/>
      <c r="S98" s="617"/>
      <c r="T98" s="617"/>
      <c r="U98" s="617"/>
      <c r="V98" s="617"/>
      <c r="W98" s="617"/>
      <c r="X98" s="617"/>
      <c r="Y98" s="617"/>
      <c r="Z98" s="617"/>
      <c r="AA98" s="617"/>
      <c r="AB98" s="617"/>
      <c r="AC98" s="617"/>
      <c r="AD98" s="617"/>
      <c r="AE98" s="617"/>
      <c r="AF98" s="617"/>
      <c r="AG98" s="617"/>
      <c r="AH98" s="617"/>
    </row>
    <row r="99">
      <c r="A99" s="617"/>
      <c r="B99" s="749"/>
      <c r="C99" s="749"/>
      <c r="D99" s="749"/>
      <c r="E99" s="749"/>
      <c r="F99" s="749"/>
      <c r="G99" s="749"/>
      <c r="H99" s="749"/>
      <c r="I99" s="749"/>
      <c r="J99" s="749"/>
      <c r="K99" s="749"/>
      <c r="L99" s="749"/>
      <c r="M99" s="749"/>
      <c r="N99" s="617"/>
      <c r="O99" s="617"/>
      <c r="P99" s="617"/>
      <c r="Q99" s="617"/>
      <c r="R99" s="617"/>
      <c r="S99" s="617"/>
      <c r="T99" s="617"/>
      <c r="U99" s="617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617"/>
      <c r="AG99" s="617"/>
      <c r="AH99" s="617"/>
    </row>
    <row r="100">
      <c r="A100" s="617"/>
      <c r="B100" s="749"/>
      <c r="C100" s="749"/>
      <c r="D100" s="749"/>
      <c r="E100" s="749"/>
      <c r="F100" s="749"/>
      <c r="G100" s="749"/>
      <c r="H100" s="749"/>
      <c r="I100" s="749"/>
      <c r="J100" s="749"/>
      <c r="K100" s="749"/>
      <c r="L100" s="749"/>
      <c r="M100" s="749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17"/>
      <c r="AB100" s="617"/>
      <c r="AC100" s="617"/>
      <c r="AD100" s="617"/>
      <c r="AE100" s="617"/>
      <c r="AF100" s="617"/>
      <c r="AG100" s="617"/>
      <c r="AH100" s="617"/>
    </row>
    <row r="101">
      <c r="A101" s="617"/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17"/>
      <c r="AB101" s="617"/>
      <c r="AC101" s="617"/>
      <c r="AD101" s="617"/>
      <c r="AE101" s="617"/>
      <c r="AF101" s="617"/>
      <c r="AG101" s="617"/>
      <c r="AH101" s="617"/>
    </row>
    <row r="102">
      <c r="A102" s="617"/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  <c r="AE102" s="617"/>
      <c r="AF102" s="617"/>
      <c r="AG102" s="617"/>
      <c r="AH102" s="617"/>
    </row>
    <row r="103">
      <c r="A103" s="617"/>
      <c r="B103" s="617"/>
      <c r="C103" s="617"/>
      <c r="D103" s="617"/>
      <c r="E103" s="617"/>
      <c r="F103" s="617"/>
      <c r="G103" s="617"/>
      <c r="H103" s="617"/>
      <c r="I103" s="617"/>
      <c r="J103" s="617"/>
      <c r="K103" s="617"/>
      <c r="L103" s="617"/>
      <c r="M103" s="617"/>
      <c r="N103" s="617"/>
      <c r="O103" s="617"/>
      <c r="P103" s="617"/>
      <c r="Q103" s="617"/>
      <c r="R103" s="617"/>
      <c r="S103" s="617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  <c r="AE103" s="617"/>
      <c r="AF103" s="617"/>
      <c r="AG103" s="617"/>
      <c r="AH103" s="617"/>
    </row>
    <row r="104">
      <c r="A104" s="617"/>
      <c r="B104" s="617"/>
      <c r="C104" s="617"/>
      <c r="D104" s="617"/>
      <c r="E104" s="617"/>
      <c r="F104" s="617"/>
      <c r="G104" s="617"/>
      <c r="H104" s="617"/>
      <c r="I104" s="617"/>
      <c r="J104" s="617"/>
      <c r="K104" s="617"/>
      <c r="L104" s="617"/>
      <c r="M104" s="617"/>
      <c r="N104" s="617"/>
      <c r="O104" s="617"/>
      <c r="P104" s="617"/>
      <c r="Q104" s="617"/>
      <c r="R104" s="617"/>
      <c r="S104" s="617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  <c r="AE104" s="617"/>
      <c r="AF104" s="617"/>
      <c r="AG104" s="617"/>
      <c r="AH104" s="617"/>
    </row>
    <row r="105">
      <c r="A105" s="617"/>
      <c r="B105" s="617"/>
      <c r="C105" s="617"/>
      <c r="D105" s="617"/>
      <c r="E105" s="617"/>
      <c r="F105" s="617"/>
      <c r="G105" s="617"/>
      <c r="H105" s="617"/>
      <c r="I105" s="617"/>
      <c r="J105" s="617"/>
      <c r="K105" s="617"/>
      <c r="L105" s="617"/>
      <c r="M105" s="617"/>
      <c r="N105" s="617"/>
      <c r="O105" s="617"/>
      <c r="P105" s="617"/>
      <c r="Q105" s="617"/>
      <c r="R105" s="617"/>
      <c r="S105" s="617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  <c r="AE105" s="617"/>
      <c r="AF105" s="617"/>
      <c r="AG105" s="617"/>
      <c r="AH105" s="617"/>
    </row>
    <row r="106">
      <c r="A106" s="617"/>
      <c r="B106" s="617"/>
      <c r="C106" s="617"/>
      <c r="D106" s="617"/>
      <c r="E106" s="617"/>
      <c r="F106" s="617"/>
      <c r="G106" s="617"/>
      <c r="H106" s="617"/>
      <c r="I106" s="617"/>
      <c r="J106" s="617"/>
      <c r="K106" s="617"/>
      <c r="L106" s="617"/>
      <c r="M106" s="617"/>
      <c r="N106" s="617"/>
      <c r="O106" s="617"/>
      <c r="P106" s="617"/>
      <c r="Q106" s="617"/>
      <c r="R106" s="617"/>
      <c r="S106" s="617"/>
      <c r="T106" s="617"/>
      <c r="U106" s="617"/>
      <c r="V106" s="617"/>
      <c r="W106" s="617"/>
      <c r="X106" s="617"/>
      <c r="Y106" s="617"/>
      <c r="Z106" s="617"/>
      <c r="AA106" s="617"/>
      <c r="AB106" s="617"/>
      <c r="AC106" s="617"/>
      <c r="AD106" s="617"/>
      <c r="AE106" s="617"/>
      <c r="AF106" s="617"/>
      <c r="AG106" s="617"/>
      <c r="AH106" s="617"/>
    </row>
    <row r="107">
      <c r="A107" s="617"/>
      <c r="B107" s="617"/>
      <c r="C107" s="617"/>
      <c r="D107" s="617"/>
      <c r="E107" s="617"/>
      <c r="F107" s="617"/>
      <c r="G107" s="617"/>
      <c r="H107" s="617"/>
      <c r="I107" s="617"/>
      <c r="J107" s="617"/>
      <c r="K107" s="617"/>
      <c r="L107" s="617"/>
      <c r="M107" s="617"/>
      <c r="N107" s="617"/>
      <c r="O107" s="617"/>
      <c r="P107" s="617"/>
      <c r="Q107" s="617"/>
      <c r="R107" s="617"/>
      <c r="S107" s="617"/>
      <c r="T107" s="617"/>
      <c r="U107" s="617"/>
      <c r="V107" s="617"/>
      <c r="W107" s="617"/>
      <c r="X107" s="617"/>
      <c r="Y107" s="617"/>
      <c r="Z107" s="617"/>
      <c r="AA107" s="617"/>
      <c r="AB107" s="617"/>
      <c r="AC107" s="617"/>
      <c r="AD107" s="617"/>
      <c r="AE107" s="617"/>
      <c r="AF107" s="617"/>
      <c r="AG107" s="617"/>
      <c r="AH107" s="617"/>
    </row>
    <row r="108">
      <c r="A108" s="617"/>
      <c r="B108" s="617"/>
      <c r="C108" s="617"/>
      <c r="D108" s="617"/>
      <c r="E108" s="617"/>
      <c r="F108" s="617"/>
      <c r="G108" s="617"/>
      <c r="H108" s="617"/>
      <c r="I108" s="617"/>
      <c r="J108" s="617"/>
      <c r="K108" s="617"/>
      <c r="L108" s="617"/>
      <c r="M108" s="617"/>
      <c r="N108" s="617"/>
      <c r="O108" s="617"/>
      <c r="P108" s="617"/>
      <c r="Q108" s="617"/>
      <c r="R108" s="617"/>
      <c r="S108" s="617"/>
      <c r="T108" s="617"/>
      <c r="U108" s="617"/>
      <c r="V108" s="617"/>
      <c r="W108" s="617"/>
      <c r="X108" s="617"/>
      <c r="Y108" s="617"/>
      <c r="Z108" s="617"/>
      <c r="AA108" s="617"/>
      <c r="AB108" s="617"/>
      <c r="AC108" s="617"/>
      <c r="AD108" s="617"/>
      <c r="AE108" s="617"/>
      <c r="AF108" s="617"/>
      <c r="AG108" s="617"/>
      <c r="AH108" s="617"/>
    </row>
    <row r="109">
      <c r="A109" s="617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17"/>
      <c r="P109" s="617"/>
      <c r="Q109" s="617"/>
      <c r="R109" s="617"/>
      <c r="S109" s="617"/>
      <c r="T109" s="617"/>
      <c r="U109" s="617"/>
      <c r="V109" s="617"/>
      <c r="W109" s="617"/>
      <c r="X109" s="617"/>
      <c r="Y109" s="617"/>
      <c r="Z109" s="617"/>
      <c r="AA109" s="617"/>
      <c r="AB109" s="617"/>
      <c r="AC109" s="617"/>
      <c r="AD109" s="617"/>
      <c r="AE109" s="617"/>
      <c r="AF109" s="617"/>
      <c r="AG109" s="617"/>
      <c r="AH109" s="617"/>
    </row>
    <row r="110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17"/>
      <c r="P110" s="617"/>
      <c r="Q110" s="617"/>
      <c r="R110" s="617"/>
      <c r="S110" s="617"/>
      <c r="T110" s="617"/>
      <c r="U110" s="617"/>
      <c r="V110" s="617"/>
      <c r="W110" s="617"/>
      <c r="X110" s="617"/>
      <c r="Y110" s="617"/>
      <c r="Z110" s="617"/>
      <c r="AA110" s="617"/>
      <c r="AB110" s="617"/>
      <c r="AC110" s="617"/>
      <c r="AD110" s="617"/>
      <c r="AE110" s="617"/>
      <c r="AF110" s="617"/>
      <c r="AG110" s="617"/>
      <c r="AH110" s="617"/>
    </row>
    <row r="111">
      <c r="A111" s="617"/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617"/>
      <c r="AB111" s="617"/>
      <c r="AC111" s="617"/>
      <c r="AD111" s="617"/>
      <c r="AE111" s="617"/>
      <c r="AF111" s="617"/>
      <c r="AG111" s="617"/>
      <c r="AH111" s="617"/>
    </row>
    <row r="112">
      <c r="A112" s="617"/>
      <c r="B112" s="617"/>
      <c r="C112" s="617"/>
      <c r="D112" s="617"/>
      <c r="E112" s="617"/>
      <c r="F112" s="617"/>
      <c r="G112" s="617"/>
      <c r="H112" s="617"/>
      <c r="I112" s="617"/>
      <c r="J112" s="617"/>
      <c r="K112" s="617"/>
      <c r="L112" s="617"/>
      <c r="M112" s="617"/>
      <c r="N112" s="617"/>
      <c r="O112" s="617"/>
      <c r="P112" s="617"/>
      <c r="Q112" s="617"/>
      <c r="R112" s="617"/>
      <c r="S112" s="617"/>
      <c r="T112" s="617"/>
      <c r="U112" s="617"/>
      <c r="V112" s="617"/>
      <c r="W112" s="617"/>
      <c r="X112" s="617"/>
      <c r="Y112" s="617"/>
      <c r="Z112" s="617"/>
      <c r="AA112" s="617"/>
      <c r="AB112" s="617"/>
      <c r="AC112" s="617"/>
      <c r="AD112" s="617"/>
      <c r="AE112" s="617"/>
      <c r="AF112" s="617"/>
      <c r="AG112" s="617"/>
      <c r="AH112" s="617"/>
    </row>
    <row r="113">
      <c r="A113" s="617"/>
      <c r="B113" s="617"/>
      <c r="C113" s="617"/>
      <c r="D113" s="617"/>
      <c r="E113" s="617"/>
      <c r="F113" s="617"/>
      <c r="G113" s="617"/>
      <c r="H113" s="617"/>
      <c r="I113" s="617"/>
      <c r="J113" s="617"/>
      <c r="K113" s="617"/>
      <c r="L113" s="617"/>
      <c r="M113" s="617"/>
      <c r="N113" s="617"/>
      <c r="O113" s="617"/>
      <c r="P113" s="617"/>
      <c r="Q113" s="617"/>
      <c r="R113" s="617"/>
      <c r="S113" s="617"/>
      <c r="T113" s="617"/>
      <c r="U113" s="617"/>
      <c r="V113" s="617"/>
      <c r="W113" s="617"/>
      <c r="X113" s="617"/>
      <c r="Y113" s="617"/>
      <c r="Z113" s="617"/>
      <c r="AA113" s="617"/>
      <c r="AB113" s="617"/>
      <c r="AC113" s="617"/>
      <c r="AD113" s="617"/>
      <c r="AE113" s="617"/>
      <c r="AF113" s="617"/>
      <c r="AG113" s="617"/>
      <c r="AH113" s="617"/>
    </row>
    <row r="114">
      <c r="A114" s="617"/>
      <c r="B114" s="617"/>
      <c r="C114" s="617"/>
      <c r="D114" s="617"/>
      <c r="E114" s="617"/>
      <c r="F114" s="617"/>
      <c r="G114" s="617"/>
      <c r="H114" s="617"/>
      <c r="I114" s="617"/>
      <c r="J114" s="617"/>
      <c r="K114" s="617"/>
      <c r="L114" s="617"/>
      <c r="M114" s="617"/>
      <c r="N114" s="617"/>
      <c r="O114" s="617"/>
      <c r="P114" s="617"/>
      <c r="Q114" s="617"/>
      <c r="R114" s="617"/>
      <c r="S114" s="617"/>
      <c r="T114" s="617"/>
      <c r="U114" s="617"/>
      <c r="V114" s="617"/>
      <c r="W114" s="617"/>
      <c r="X114" s="617"/>
      <c r="Y114" s="617"/>
      <c r="Z114" s="617"/>
      <c r="AA114" s="617"/>
      <c r="AB114" s="617"/>
      <c r="AC114" s="617"/>
      <c r="AD114" s="617"/>
      <c r="AE114" s="617"/>
      <c r="AF114" s="617"/>
      <c r="AG114" s="617"/>
      <c r="AH114" s="617"/>
    </row>
    <row r="115">
      <c r="A115" s="617"/>
      <c r="B115" s="617"/>
      <c r="C115" s="617"/>
      <c r="D115" s="617"/>
      <c r="E115" s="617"/>
      <c r="F115" s="617"/>
      <c r="G115" s="617"/>
      <c r="H115" s="617"/>
      <c r="I115" s="617"/>
      <c r="J115" s="617"/>
      <c r="K115" s="617"/>
      <c r="L115" s="617"/>
      <c r="M115" s="617"/>
      <c r="N115" s="617"/>
      <c r="O115" s="617"/>
      <c r="P115" s="617"/>
      <c r="Q115" s="617"/>
      <c r="R115" s="617"/>
      <c r="S115" s="617"/>
      <c r="T115" s="617"/>
      <c r="U115" s="617"/>
      <c r="V115" s="617"/>
      <c r="W115" s="617"/>
      <c r="X115" s="617"/>
      <c r="Y115" s="617"/>
      <c r="Z115" s="617"/>
      <c r="AA115" s="617"/>
      <c r="AB115" s="617"/>
      <c r="AC115" s="617"/>
      <c r="AD115" s="617"/>
      <c r="AE115" s="617"/>
      <c r="AF115" s="617"/>
      <c r="AG115" s="617"/>
      <c r="AH115" s="617"/>
    </row>
    <row r="116">
      <c r="A116" s="617"/>
      <c r="B116" s="617"/>
      <c r="C116" s="617"/>
      <c r="D116" s="617"/>
      <c r="E116" s="617"/>
      <c r="F116" s="617"/>
      <c r="G116" s="617"/>
      <c r="H116" s="617"/>
      <c r="I116" s="617"/>
      <c r="J116" s="617"/>
      <c r="K116" s="617"/>
      <c r="L116" s="617"/>
      <c r="M116" s="617"/>
      <c r="N116" s="617"/>
      <c r="O116" s="617"/>
      <c r="P116" s="617"/>
      <c r="Q116" s="617"/>
      <c r="R116" s="617"/>
      <c r="S116" s="617"/>
      <c r="T116" s="617"/>
      <c r="U116" s="617"/>
      <c r="V116" s="617"/>
      <c r="W116" s="617"/>
      <c r="X116" s="617"/>
      <c r="Y116" s="617"/>
      <c r="Z116" s="617"/>
      <c r="AA116" s="617"/>
      <c r="AB116" s="617"/>
      <c r="AC116" s="617"/>
      <c r="AD116" s="617"/>
      <c r="AE116" s="617"/>
      <c r="AF116" s="617"/>
      <c r="AG116" s="617"/>
      <c r="AH116" s="617"/>
    </row>
    <row r="117">
      <c r="A117" s="617"/>
      <c r="B117" s="617"/>
      <c r="C117" s="617"/>
      <c r="D117" s="617"/>
      <c r="E117" s="617"/>
      <c r="F117" s="617"/>
      <c r="G117" s="617"/>
      <c r="H117" s="617"/>
      <c r="I117" s="617"/>
      <c r="J117" s="617"/>
      <c r="K117" s="617"/>
      <c r="L117" s="617"/>
      <c r="M117" s="617"/>
      <c r="N117" s="617"/>
      <c r="O117" s="617"/>
      <c r="P117" s="617"/>
      <c r="Q117" s="617"/>
      <c r="R117" s="617"/>
      <c r="S117" s="617"/>
      <c r="T117" s="617"/>
      <c r="U117" s="617"/>
      <c r="V117" s="617"/>
      <c r="W117" s="617"/>
      <c r="X117" s="617"/>
      <c r="Y117" s="617"/>
      <c r="Z117" s="617"/>
      <c r="AA117" s="617"/>
      <c r="AB117" s="617"/>
      <c r="AC117" s="617"/>
      <c r="AD117" s="617"/>
      <c r="AE117" s="617"/>
      <c r="AF117" s="617"/>
      <c r="AG117" s="617"/>
      <c r="AH117" s="617"/>
    </row>
    <row r="118">
      <c r="A118" s="617"/>
      <c r="B118" s="617"/>
      <c r="C118" s="617"/>
      <c r="D118" s="617"/>
      <c r="E118" s="617"/>
      <c r="F118" s="617"/>
      <c r="G118" s="617"/>
      <c r="H118" s="617"/>
      <c r="I118" s="617"/>
      <c r="J118" s="617"/>
      <c r="K118" s="617"/>
      <c r="L118" s="617"/>
      <c r="M118" s="617"/>
      <c r="N118" s="617"/>
      <c r="O118" s="617"/>
      <c r="P118" s="617"/>
      <c r="Q118" s="617"/>
      <c r="R118" s="617"/>
      <c r="S118" s="617"/>
      <c r="T118" s="617"/>
      <c r="U118" s="617"/>
      <c r="V118" s="617"/>
      <c r="W118" s="617"/>
      <c r="X118" s="617"/>
      <c r="Y118" s="617"/>
      <c r="Z118" s="617"/>
      <c r="AA118" s="617"/>
      <c r="AB118" s="617"/>
      <c r="AC118" s="617"/>
      <c r="AD118" s="617"/>
      <c r="AE118" s="617"/>
      <c r="AF118" s="617"/>
      <c r="AG118" s="617"/>
      <c r="AH118" s="617"/>
    </row>
    <row r="119">
      <c r="A119" s="617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17"/>
      <c r="P119" s="617"/>
      <c r="Q119" s="617"/>
      <c r="R119" s="617"/>
      <c r="S119" s="617"/>
      <c r="T119" s="617"/>
      <c r="U119" s="617"/>
      <c r="V119" s="617"/>
      <c r="W119" s="617"/>
      <c r="X119" s="617"/>
      <c r="Y119" s="617"/>
      <c r="Z119" s="617"/>
      <c r="AA119" s="617"/>
      <c r="AB119" s="617"/>
      <c r="AC119" s="617"/>
      <c r="AD119" s="617"/>
      <c r="AE119" s="617"/>
      <c r="AF119" s="617"/>
      <c r="AG119" s="617"/>
      <c r="AH119" s="617"/>
    </row>
    <row r="120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17"/>
      <c r="P120" s="617"/>
      <c r="Q120" s="617"/>
      <c r="R120" s="617"/>
      <c r="S120" s="617"/>
      <c r="T120" s="617"/>
      <c r="U120" s="617"/>
      <c r="V120" s="617"/>
      <c r="W120" s="617"/>
      <c r="X120" s="617"/>
      <c r="Y120" s="617"/>
      <c r="Z120" s="617"/>
      <c r="AA120" s="617"/>
      <c r="AB120" s="617"/>
      <c r="AC120" s="617"/>
      <c r="AD120" s="617"/>
      <c r="AE120" s="617"/>
      <c r="AF120" s="617"/>
      <c r="AG120" s="617"/>
      <c r="AH120" s="617"/>
    </row>
    <row r="121">
      <c r="A121" s="617"/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617"/>
      <c r="AB121" s="617"/>
      <c r="AC121" s="617"/>
      <c r="AD121" s="617"/>
      <c r="AE121" s="617"/>
      <c r="AF121" s="617"/>
      <c r="AG121" s="617"/>
      <c r="AH121" s="617"/>
    </row>
    <row r="122">
      <c r="A122" s="617"/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17"/>
      <c r="AB122" s="617"/>
      <c r="AC122" s="617"/>
      <c r="AD122" s="617"/>
      <c r="AE122" s="617"/>
      <c r="AF122" s="617"/>
      <c r="AG122" s="617"/>
      <c r="AH122" s="617"/>
    </row>
    <row r="123">
      <c r="A123" s="617"/>
      <c r="B123" s="617"/>
      <c r="C123" s="617"/>
      <c r="D123" s="617"/>
      <c r="E123" s="617"/>
      <c r="F123" s="617"/>
      <c r="G123" s="617"/>
      <c r="H123" s="617"/>
      <c r="I123" s="617"/>
      <c r="J123" s="617"/>
      <c r="K123" s="617"/>
      <c r="L123" s="617"/>
      <c r="M123" s="617"/>
      <c r="N123" s="617"/>
      <c r="O123" s="617"/>
      <c r="P123" s="617"/>
      <c r="Q123" s="617"/>
      <c r="R123" s="617"/>
      <c r="S123" s="617"/>
      <c r="T123" s="617"/>
      <c r="U123" s="617"/>
      <c r="V123" s="617"/>
      <c r="W123" s="617"/>
      <c r="X123" s="617"/>
      <c r="Y123" s="617"/>
      <c r="Z123" s="617"/>
      <c r="AA123" s="617"/>
      <c r="AB123" s="617"/>
      <c r="AC123" s="617"/>
      <c r="AD123" s="617"/>
      <c r="AE123" s="617"/>
      <c r="AF123" s="617"/>
      <c r="AG123" s="617"/>
      <c r="AH123" s="617"/>
    </row>
    <row r="124">
      <c r="A124" s="617"/>
      <c r="B124" s="617"/>
      <c r="C124" s="617"/>
      <c r="D124" s="617"/>
      <c r="E124" s="617"/>
      <c r="F124" s="617"/>
      <c r="G124" s="617"/>
      <c r="H124" s="617"/>
      <c r="I124" s="617"/>
      <c r="J124" s="617"/>
      <c r="K124" s="617"/>
      <c r="L124" s="617"/>
      <c r="M124" s="617"/>
      <c r="N124" s="617"/>
      <c r="O124" s="617"/>
      <c r="P124" s="617"/>
      <c r="Q124" s="617"/>
      <c r="R124" s="617"/>
      <c r="S124" s="617"/>
      <c r="T124" s="617"/>
      <c r="U124" s="617"/>
      <c r="V124" s="617"/>
      <c r="W124" s="617"/>
      <c r="X124" s="617"/>
      <c r="Y124" s="617"/>
      <c r="Z124" s="617"/>
      <c r="AA124" s="617"/>
      <c r="AB124" s="617"/>
      <c r="AC124" s="617"/>
      <c r="AD124" s="617"/>
      <c r="AE124" s="617"/>
      <c r="AF124" s="617"/>
      <c r="AG124" s="617"/>
      <c r="AH124" s="617"/>
    </row>
    <row r="125">
      <c r="A125" s="617"/>
      <c r="B125" s="617"/>
      <c r="C125" s="617"/>
      <c r="D125" s="617"/>
      <c r="E125" s="617"/>
      <c r="F125" s="617"/>
      <c r="G125" s="617"/>
      <c r="H125" s="617"/>
      <c r="I125" s="617"/>
      <c r="J125" s="617"/>
      <c r="K125" s="617"/>
      <c r="L125" s="617"/>
      <c r="M125" s="617"/>
      <c r="N125" s="617"/>
      <c r="O125" s="617"/>
      <c r="P125" s="617"/>
      <c r="Q125" s="617"/>
      <c r="R125" s="617"/>
      <c r="S125" s="617"/>
      <c r="T125" s="617"/>
      <c r="U125" s="617"/>
      <c r="V125" s="617"/>
      <c r="W125" s="617"/>
      <c r="X125" s="617"/>
      <c r="Y125" s="617"/>
      <c r="Z125" s="617"/>
      <c r="AA125" s="617"/>
      <c r="AB125" s="617"/>
      <c r="AC125" s="617"/>
      <c r="AD125" s="617"/>
      <c r="AE125" s="617"/>
      <c r="AF125" s="617"/>
      <c r="AG125" s="617"/>
      <c r="AH125" s="617"/>
    </row>
    <row r="126">
      <c r="A126" s="617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17"/>
      <c r="P126" s="617"/>
      <c r="Q126" s="617"/>
      <c r="R126" s="617"/>
      <c r="S126" s="617"/>
      <c r="T126" s="617"/>
      <c r="U126" s="617"/>
      <c r="V126" s="617"/>
      <c r="W126" s="617"/>
      <c r="X126" s="617"/>
      <c r="Y126" s="617"/>
      <c r="Z126" s="617"/>
      <c r="AA126" s="617"/>
      <c r="AB126" s="617"/>
      <c r="AC126" s="617"/>
      <c r="AD126" s="617"/>
      <c r="AE126" s="617"/>
      <c r="AF126" s="617"/>
      <c r="AG126" s="617"/>
      <c r="AH126" s="617"/>
    </row>
    <row r="127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17"/>
      <c r="P127" s="617"/>
      <c r="Q127" s="617"/>
      <c r="R127" s="617"/>
      <c r="S127" s="617"/>
      <c r="T127" s="617"/>
      <c r="U127" s="617"/>
      <c r="V127" s="617"/>
      <c r="W127" s="617"/>
      <c r="X127" s="617"/>
      <c r="Y127" s="617"/>
      <c r="Z127" s="617"/>
      <c r="AA127" s="617"/>
      <c r="AB127" s="617"/>
      <c r="AC127" s="617"/>
      <c r="AD127" s="617"/>
      <c r="AE127" s="617"/>
      <c r="AF127" s="617"/>
      <c r="AG127" s="617"/>
      <c r="AH127" s="617"/>
    </row>
    <row r="128">
      <c r="A128" s="617"/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617"/>
      <c r="AB128" s="617"/>
      <c r="AC128" s="617"/>
      <c r="AD128" s="617"/>
      <c r="AE128" s="617"/>
      <c r="AF128" s="617"/>
      <c r="AG128" s="617"/>
      <c r="AH128" s="617"/>
    </row>
    <row r="129">
      <c r="A129" s="617"/>
      <c r="B129" s="617"/>
      <c r="C129" s="617"/>
      <c r="D129" s="617"/>
      <c r="E129" s="617"/>
      <c r="F129" s="617"/>
      <c r="G129" s="617"/>
      <c r="H129" s="617"/>
      <c r="I129" s="617"/>
      <c r="J129" s="617"/>
      <c r="K129" s="617"/>
      <c r="L129" s="617"/>
      <c r="M129" s="617"/>
      <c r="N129" s="617"/>
      <c r="O129" s="617"/>
      <c r="P129" s="617"/>
      <c r="Q129" s="617"/>
      <c r="R129" s="617"/>
      <c r="S129" s="617"/>
      <c r="T129" s="617"/>
      <c r="U129" s="617"/>
      <c r="V129" s="617"/>
      <c r="W129" s="617"/>
      <c r="X129" s="617"/>
      <c r="Y129" s="617"/>
      <c r="Z129" s="617"/>
      <c r="AA129" s="617"/>
      <c r="AB129" s="617"/>
      <c r="AC129" s="617"/>
      <c r="AD129" s="617"/>
      <c r="AE129" s="617"/>
      <c r="AF129" s="617"/>
      <c r="AG129" s="617"/>
      <c r="AH129" s="617"/>
    </row>
    <row r="130">
      <c r="A130" s="617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17"/>
      <c r="P130" s="617"/>
      <c r="Q130" s="617"/>
      <c r="R130" s="617"/>
      <c r="S130" s="617"/>
      <c r="T130" s="617"/>
      <c r="U130" s="617"/>
      <c r="V130" s="617"/>
      <c r="W130" s="617"/>
      <c r="X130" s="617"/>
      <c r="Y130" s="617"/>
      <c r="Z130" s="617"/>
      <c r="AA130" s="617"/>
      <c r="AB130" s="617"/>
      <c r="AC130" s="617"/>
      <c r="AD130" s="617"/>
      <c r="AE130" s="617"/>
      <c r="AF130" s="617"/>
      <c r="AG130" s="617"/>
      <c r="AH130" s="617"/>
    </row>
    <row r="131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17"/>
      <c r="AB131" s="617"/>
      <c r="AC131" s="617"/>
      <c r="AD131" s="617"/>
      <c r="AE131" s="617"/>
      <c r="AF131" s="617"/>
      <c r="AG131" s="617"/>
      <c r="AH131" s="617"/>
    </row>
    <row r="132">
      <c r="A132" s="617"/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17"/>
      <c r="AB132" s="617"/>
      <c r="AC132" s="617"/>
      <c r="AD132" s="617"/>
      <c r="AE132" s="617"/>
      <c r="AF132" s="617"/>
      <c r="AG132" s="617"/>
      <c r="AH132" s="617"/>
    </row>
    <row r="133">
      <c r="A133" s="617"/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617"/>
      <c r="AB133" s="617"/>
      <c r="AC133" s="617"/>
      <c r="AD133" s="617"/>
      <c r="AE133" s="617"/>
      <c r="AF133" s="617"/>
      <c r="AG133" s="617"/>
      <c r="AH133" s="617"/>
    </row>
    <row r="134">
      <c r="A134" s="617"/>
      <c r="B134" s="617"/>
      <c r="C134" s="617"/>
      <c r="D134" s="617"/>
      <c r="E134" s="617"/>
      <c r="F134" s="617"/>
      <c r="G134" s="617"/>
      <c r="H134" s="617"/>
      <c r="I134" s="617"/>
      <c r="J134" s="617"/>
      <c r="K134" s="617"/>
      <c r="L134" s="617"/>
      <c r="M134" s="617"/>
      <c r="N134" s="617"/>
      <c r="O134" s="617"/>
      <c r="P134" s="617"/>
      <c r="Q134" s="617"/>
      <c r="R134" s="617"/>
      <c r="S134" s="617"/>
      <c r="T134" s="617"/>
      <c r="U134" s="617"/>
      <c r="V134" s="617"/>
      <c r="W134" s="617"/>
      <c r="X134" s="617"/>
      <c r="Y134" s="617"/>
      <c r="Z134" s="617"/>
      <c r="AA134" s="617"/>
      <c r="AB134" s="617"/>
      <c r="AC134" s="617"/>
      <c r="AD134" s="617"/>
      <c r="AE134" s="617"/>
      <c r="AF134" s="617"/>
      <c r="AG134" s="617"/>
      <c r="AH134" s="617"/>
    </row>
    <row r="135">
      <c r="A135" s="617"/>
      <c r="B135" s="617"/>
      <c r="C135" s="617"/>
      <c r="D135" s="617"/>
      <c r="E135" s="617"/>
      <c r="F135" s="617"/>
      <c r="G135" s="617"/>
      <c r="H135" s="617"/>
      <c r="I135" s="617"/>
      <c r="J135" s="617"/>
      <c r="K135" s="617"/>
      <c r="L135" s="617"/>
      <c r="M135" s="617"/>
      <c r="N135" s="617"/>
      <c r="O135" s="617"/>
      <c r="P135" s="617"/>
      <c r="Q135" s="617"/>
      <c r="R135" s="617"/>
      <c r="S135" s="617"/>
      <c r="T135" s="617"/>
      <c r="U135" s="617"/>
      <c r="V135" s="617"/>
      <c r="W135" s="617"/>
      <c r="X135" s="617"/>
      <c r="Y135" s="617"/>
      <c r="Z135" s="617"/>
      <c r="AA135" s="617"/>
      <c r="AB135" s="617"/>
      <c r="AC135" s="617"/>
      <c r="AD135" s="617"/>
      <c r="AE135" s="617"/>
      <c r="AF135" s="617"/>
      <c r="AG135" s="617"/>
      <c r="AH135" s="617"/>
    </row>
    <row r="136">
      <c r="A136" s="617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17"/>
      <c r="P136" s="617"/>
      <c r="Q136" s="617"/>
      <c r="R136" s="617"/>
      <c r="S136" s="617"/>
      <c r="T136" s="617"/>
      <c r="U136" s="617"/>
      <c r="V136" s="617"/>
      <c r="W136" s="617"/>
      <c r="X136" s="617"/>
      <c r="Y136" s="617"/>
      <c r="Z136" s="617"/>
      <c r="AA136" s="617"/>
      <c r="AB136" s="617"/>
      <c r="AC136" s="617"/>
      <c r="AD136" s="617"/>
      <c r="AE136" s="617"/>
      <c r="AF136" s="617"/>
      <c r="AG136" s="617"/>
      <c r="AH136" s="617"/>
    </row>
    <row r="137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17"/>
      <c r="P137" s="617"/>
      <c r="Q137" s="617"/>
      <c r="R137" s="617"/>
      <c r="S137" s="617"/>
      <c r="T137" s="617"/>
      <c r="U137" s="617"/>
      <c r="V137" s="617"/>
      <c r="W137" s="617"/>
      <c r="X137" s="617"/>
      <c r="Y137" s="617"/>
      <c r="Z137" s="617"/>
      <c r="AA137" s="617"/>
      <c r="AB137" s="617"/>
      <c r="AC137" s="617"/>
      <c r="AD137" s="617"/>
      <c r="AE137" s="617"/>
      <c r="AF137" s="617"/>
      <c r="AG137" s="617"/>
      <c r="AH137" s="617"/>
    </row>
    <row r="138">
      <c r="A138" s="617"/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17"/>
      <c r="AB138" s="617"/>
      <c r="AC138" s="617"/>
      <c r="AD138" s="617"/>
      <c r="AE138" s="617"/>
      <c r="AF138" s="617"/>
      <c r="AG138" s="617"/>
      <c r="AH138" s="617"/>
    </row>
    <row r="139">
      <c r="A139" s="617"/>
      <c r="B139" s="617"/>
      <c r="C139" s="617"/>
      <c r="D139" s="617"/>
      <c r="E139" s="617"/>
      <c r="F139" s="617"/>
      <c r="G139" s="617"/>
      <c r="H139" s="617"/>
      <c r="I139" s="617"/>
      <c r="J139" s="617"/>
      <c r="K139" s="617"/>
      <c r="L139" s="617"/>
      <c r="M139" s="617"/>
      <c r="N139" s="617"/>
      <c r="O139" s="617"/>
      <c r="P139" s="617"/>
      <c r="Q139" s="617"/>
      <c r="R139" s="617"/>
      <c r="S139" s="617"/>
      <c r="T139" s="617"/>
      <c r="U139" s="617"/>
      <c r="V139" s="617"/>
      <c r="W139" s="617"/>
      <c r="X139" s="617"/>
      <c r="Y139" s="617"/>
      <c r="Z139" s="617"/>
      <c r="AA139" s="617"/>
      <c r="AB139" s="617"/>
      <c r="AC139" s="617"/>
      <c r="AD139" s="617"/>
      <c r="AE139" s="617"/>
      <c r="AF139" s="617"/>
      <c r="AG139" s="617"/>
      <c r="AH139" s="617"/>
    </row>
    <row r="140">
      <c r="A140" s="617"/>
      <c r="B140" s="617"/>
      <c r="C140" s="617"/>
      <c r="D140" s="617"/>
      <c r="E140" s="617"/>
      <c r="F140" s="617"/>
      <c r="G140" s="617"/>
      <c r="H140" s="617"/>
      <c r="I140" s="617"/>
      <c r="J140" s="617"/>
      <c r="K140" s="617"/>
      <c r="L140" s="617"/>
      <c r="M140" s="617"/>
      <c r="N140" s="617"/>
      <c r="O140" s="617"/>
      <c r="P140" s="617"/>
      <c r="Q140" s="617"/>
      <c r="R140" s="617"/>
      <c r="S140" s="617"/>
      <c r="T140" s="617"/>
      <c r="U140" s="617"/>
      <c r="V140" s="617"/>
      <c r="W140" s="617"/>
      <c r="X140" s="617"/>
      <c r="Y140" s="617"/>
      <c r="Z140" s="617"/>
      <c r="AA140" s="617"/>
      <c r="AB140" s="617"/>
      <c r="AC140" s="617"/>
      <c r="AD140" s="617"/>
      <c r="AE140" s="617"/>
      <c r="AF140" s="617"/>
      <c r="AG140" s="617"/>
      <c r="AH140" s="617"/>
    </row>
    <row r="141">
      <c r="A141" s="617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17"/>
      <c r="P141" s="617"/>
      <c r="Q141" s="617"/>
      <c r="R141" s="617"/>
      <c r="S141" s="617"/>
      <c r="T141" s="617"/>
      <c r="U141" s="617"/>
      <c r="V141" s="617"/>
      <c r="W141" s="617"/>
      <c r="X141" s="617"/>
      <c r="Y141" s="617"/>
      <c r="Z141" s="617"/>
      <c r="AA141" s="617"/>
      <c r="AB141" s="617"/>
      <c r="AC141" s="617"/>
      <c r="AD141" s="617"/>
      <c r="AE141" s="617"/>
      <c r="AF141" s="617"/>
      <c r="AG141" s="617"/>
      <c r="AH141" s="617"/>
    </row>
    <row r="14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17"/>
      <c r="P142" s="617"/>
      <c r="Q142" s="617"/>
      <c r="R142" s="617"/>
      <c r="S142" s="617"/>
      <c r="T142" s="617"/>
      <c r="U142" s="617"/>
      <c r="V142" s="617"/>
      <c r="W142" s="617"/>
      <c r="X142" s="617"/>
      <c r="Y142" s="617"/>
      <c r="Z142" s="617"/>
      <c r="AA142" s="617"/>
      <c r="AB142" s="617"/>
      <c r="AC142" s="617"/>
      <c r="AD142" s="617"/>
      <c r="AE142" s="617"/>
      <c r="AF142" s="617"/>
      <c r="AG142" s="617"/>
      <c r="AH142" s="617"/>
    </row>
    <row r="143">
      <c r="A143" s="617"/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617"/>
      <c r="AB143" s="617"/>
      <c r="AC143" s="617"/>
      <c r="AD143" s="617"/>
      <c r="AE143" s="617"/>
      <c r="AF143" s="617"/>
      <c r="AG143" s="617"/>
      <c r="AH143" s="617"/>
    </row>
    <row r="144">
      <c r="A144" s="617"/>
      <c r="B144" s="617"/>
      <c r="C144" s="617"/>
      <c r="D144" s="617"/>
      <c r="E144" s="617"/>
      <c r="F144" s="617"/>
      <c r="G144" s="617"/>
      <c r="H144" s="617"/>
      <c r="I144" s="617"/>
      <c r="J144" s="617"/>
      <c r="K144" s="617"/>
      <c r="L144" s="617"/>
      <c r="M144" s="617"/>
      <c r="N144" s="617"/>
      <c r="O144" s="617"/>
      <c r="P144" s="617"/>
      <c r="Q144" s="617"/>
      <c r="R144" s="617"/>
      <c r="S144" s="617"/>
      <c r="T144" s="617"/>
      <c r="U144" s="617"/>
      <c r="V144" s="617"/>
      <c r="W144" s="617"/>
      <c r="X144" s="617"/>
      <c r="Y144" s="617"/>
      <c r="Z144" s="617"/>
      <c r="AA144" s="617"/>
      <c r="AB144" s="617"/>
      <c r="AC144" s="617"/>
      <c r="AD144" s="617"/>
      <c r="AE144" s="617"/>
      <c r="AF144" s="617"/>
      <c r="AG144" s="617"/>
      <c r="AH144" s="617"/>
    </row>
    <row r="145">
      <c r="A145" s="617"/>
      <c r="B145" s="617"/>
      <c r="C145" s="617"/>
      <c r="D145" s="617"/>
      <c r="E145" s="617"/>
      <c r="F145" s="617"/>
      <c r="G145" s="617"/>
      <c r="H145" s="617"/>
      <c r="I145" s="617"/>
      <c r="J145" s="617"/>
      <c r="K145" s="617"/>
      <c r="L145" s="617"/>
      <c r="M145" s="617"/>
      <c r="N145" s="617"/>
      <c r="O145" s="617"/>
      <c r="P145" s="617"/>
      <c r="Q145" s="617"/>
      <c r="R145" s="617"/>
      <c r="S145" s="617"/>
      <c r="T145" s="617"/>
      <c r="U145" s="617"/>
      <c r="V145" s="617"/>
      <c r="W145" s="617"/>
      <c r="X145" s="617"/>
      <c r="Y145" s="617"/>
      <c r="Z145" s="617"/>
      <c r="AA145" s="617"/>
      <c r="AB145" s="617"/>
      <c r="AC145" s="617"/>
      <c r="AD145" s="617"/>
      <c r="AE145" s="617"/>
      <c r="AF145" s="617"/>
      <c r="AG145" s="617"/>
      <c r="AH145" s="617"/>
    </row>
    <row r="146">
      <c r="A146" s="617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17"/>
      <c r="P146" s="617"/>
      <c r="Q146" s="617"/>
      <c r="R146" s="617"/>
      <c r="S146" s="617"/>
      <c r="T146" s="617"/>
      <c r="U146" s="617"/>
      <c r="V146" s="617"/>
      <c r="W146" s="617"/>
      <c r="X146" s="617"/>
      <c r="Y146" s="617"/>
      <c r="Z146" s="617"/>
      <c r="AA146" s="617"/>
      <c r="AB146" s="617"/>
      <c r="AC146" s="617"/>
      <c r="AD146" s="617"/>
      <c r="AE146" s="617"/>
      <c r="AF146" s="617"/>
      <c r="AG146" s="617"/>
      <c r="AH146" s="617"/>
    </row>
    <row r="147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17"/>
      <c r="AB147" s="617"/>
      <c r="AC147" s="617"/>
      <c r="AD147" s="617"/>
      <c r="AE147" s="617"/>
      <c r="AF147" s="617"/>
      <c r="AG147" s="617"/>
      <c r="AH147" s="617"/>
    </row>
    <row r="148">
      <c r="A148" s="617"/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17"/>
      <c r="AB148" s="617"/>
      <c r="AC148" s="617"/>
      <c r="AD148" s="617"/>
      <c r="AE148" s="617"/>
      <c r="AF148" s="617"/>
      <c r="AG148" s="617"/>
      <c r="AH148" s="617"/>
    </row>
    <row r="149">
      <c r="A149" s="617"/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617"/>
      <c r="AB149" s="617"/>
      <c r="AC149" s="617"/>
      <c r="AD149" s="617"/>
      <c r="AE149" s="617"/>
      <c r="AF149" s="617"/>
      <c r="AG149" s="617"/>
      <c r="AH149" s="617"/>
    </row>
    <row r="150">
      <c r="A150" s="617"/>
      <c r="B150" s="617"/>
      <c r="C150" s="617"/>
      <c r="D150" s="617"/>
      <c r="E150" s="617"/>
      <c r="F150" s="617"/>
      <c r="G150" s="617"/>
      <c r="H150" s="617"/>
      <c r="I150" s="617"/>
      <c r="J150" s="617"/>
      <c r="K150" s="617"/>
      <c r="L150" s="617"/>
      <c r="M150" s="617"/>
      <c r="N150" s="617"/>
      <c r="O150" s="617"/>
      <c r="P150" s="617"/>
      <c r="Q150" s="617"/>
      <c r="R150" s="617"/>
      <c r="S150" s="617"/>
      <c r="T150" s="617"/>
      <c r="U150" s="617"/>
      <c r="V150" s="617"/>
      <c r="W150" s="617"/>
      <c r="X150" s="617"/>
      <c r="Y150" s="617"/>
      <c r="Z150" s="617"/>
      <c r="AA150" s="617"/>
      <c r="AB150" s="617"/>
      <c r="AC150" s="617"/>
      <c r="AD150" s="617"/>
      <c r="AE150" s="617"/>
      <c r="AF150" s="617"/>
      <c r="AG150" s="617"/>
      <c r="AH150" s="617"/>
    </row>
    <row r="151">
      <c r="A151" s="617"/>
      <c r="B151" s="617"/>
      <c r="C151" s="617"/>
      <c r="D151" s="617"/>
      <c r="E151" s="617"/>
      <c r="F151" s="617"/>
      <c r="G151" s="617"/>
      <c r="H151" s="617"/>
      <c r="I151" s="617"/>
      <c r="J151" s="617"/>
      <c r="K151" s="617"/>
      <c r="L151" s="617"/>
      <c r="M151" s="617"/>
      <c r="N151" s="617"/>
      <c r="O151" s="617"/>
      <c r="P151" s="617"/>
      <c r="Q151" s="617"/>
      <c r="R151" s="617"/>
      <c r="S151" s="617"/>
      <c r="T151" s="617"/>
      <c r="U151" s="617"/>
      <c r="V151" s="617"/>
      <c r="W151" s="617"/>
      <c r="X151" s="617"/>
      <c r="Y151" s="617"/>
      <c r="Z151" s="617"/>
      <c r="AA151" s="617"/>
      <c r="AB151" s="617"/>
      <c r="AC151" s="617"/>
      <c r="AD151" s="617"/>
      <c r="AE151" s="617"/>
      <c r="AF151" s="617"/>
      <c r="AG151" s="617"/>
      <c r="AH151" s="617"/>
    </row>
    <row r="152">
      <c r="A152" s="617"/>
      <c r="B152" s="617"/>
      <c r="C152" s="617"/>
      <c r="D152" s="617"/>
      <c r="E152" s="617"/>
      <c r="F152" s="617"/>
      <c r="G152" s="617"/>
      <c r="H152" s="617"/>
      <c r="I152" s="617"/>
      <c r="J152" s="617"/>
      <c r="K152" s="617"/>
      <c r="L152" s="617"/>
      <c r="M152" s="617"/>
      <c r="N152" s="617"/>
      <c r="O152" s="617"/>
      <c r="P152" s="617"/>
      <c r="Q152" s="617"/>
      <c r="R152" s="617"/>
      <c r="S152" s="617"/>
      <c r="T152" s="617"/>
      <c r="U152" s="617"/>
      <c r="V152" s="617"/>
      <c r="W152" s="617"/>
      <c r="X152" s="617"/>
      <c r="Y152" s="617"/>
      <c r="Z152" s="617"/>
      <c r="AA152" s="617"/>
      <c r="AB152" s="617"/>
      <c r="AC152" s="617"/>
      <c r="AD152" s="617"/>
      <c r="AE152" s="617"/>
      <c r="AF152" s="617"/>
      <c r="AG152" s="617"/>
      <c r="AH152" s="617"/>
    </row>
    <row r="153">
      <c r="A153" s="617"/>
      <c r="B153" s="617"/>
      <c r="C153" s="617"/>
      <c r="D153" s="617"/>
      <c r="E153" s="617"/>
      <c r="F153" s="617"/>
      <c r="G153" s="617"/>
      <c r="H153" s="617"/>
      <c r="I153" s="617"/>
      <c r="J153" s="617"/>
      <c r="K153" s="617"/>
      <c r="L153" s="617"/>
      <c r="M153" s="617"/>
      <c r="N153" s="617"/>
      <c r="O153" s="617"/>
      <c r="P153" s="617"/>
      <c r="Q153" s="617"/>
      <c r="R153" s="617"/>
      <c r="S153" s="617"/>
      <c r="T153" s="617"/>
      <c r="U153" s="617"/>
      <c r="V153" s="617"/>
      <c r="W153" s="617"/>
      <c r="X153" s="617"/>
      <c r="Y153" s="617"/>
      <c r="Z153" s="617"/>
      <c r="AA153" s="617"/>
      <c r="AB153" s="617"/>
      <c r="AC153" s="617"/>
      <c r="AD153" s="617"/>
      <c r="AE153" s="617"/>
      <c r="AF153" s="617"/>
      <c r="AG153" s="617"/>
      <c r="AH153" s="617"/>
    </row>
    <row r="154">
      <c r="A154" s="617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17"/>
      <c r="P154" s="617"/>
      <c r="Q154" s="617"/>
      <c r="R154" s="617"/>
      <c r="S154" s="617"/>
      <c r="T154" s="617"/>
      <c r="U154" s="617"/>
      <c r="V154" s="617"/>
      <c r="W154" s="617"/>
      <c r="X154" s="617"/>
      <c r="Y154" s="617"/>
      <c r="Z154" s="617"/>
      <c r="AA154" s="617"/>
      <c r="AB154" s="617"/>
      <c r="AC154" s="617"/>
      <c r="AD154" s="617"/>
      <c r="AE154" s="617"/>
      <c r="AF154" s="617"/>
      <c r="AG154" s="617"/>
      <c r="AH154" s="617"/>
    </row>
    <row r="155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17"/>
      <c r="AB155" s="617"/>
      <c r="AC155" s="617"/>
      <c r="AD155" s="617"/>
      <c r="AE155" s="617"/>
      <c r="AF155" s="617"/>
      <c r="AG155" s="617"/>
      <c r="AH155" s="617"/>
    </row>
    <row r="156">
      <c r="A156" s="617"/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17"/>
      <c r="AB156" s="617"/>
      <c r="AC156" s="617"/>
      <c r="AD156" s="617"/>
      <c r="AE156" s="617"/>
      <c r="AF156" s="617"/>
      <c r="AG156" s="617"/>
      <c r="AH156" s="617"/>
    </row>
    <row r="157">
      <c r="A157" s="617"/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617"/>
      <c r="AB157" s="617"/>
      <c r="AC157" s="617"/>
      <c r="AD157" s="617"/>
      <c r="AE157" s="617"/>
      <c r="AF157" s="617"/>
      <c r="AG157" s="617"/>
      <c r="AH157" s="617"/>
    </row>
    <row r="158">
      <c r="A158" s="617"/>
      <c r="B158" s="617"/>
      <c r="C158" s="617"/>
      <c r="D158" s="617"/>
      <c r="E158" s="617"/>
      <c r="F158" s="617"/>
      <c r="G158" s="617"/>
      <c r="H158" s="617"/>
      <c r="I158" s="617"/>
      <c r="J158" s="617"/>
      <c r="K158" s="617"/>
      <c r="L158" s="617"/>
      <c r="M158" s="617"/>
      <c r="N158" s="617"/>
      <c r="O158" s="617"/>
      <c r="P158" s="617"/>
      <c r="Q158" s="617"/>
      <c r="R158" s="617"/>
      <c r="S158" s="617"/>
      <c r="T158" s="617"/>
      <c r="U158" s="617"/>
      <c r="V158" s="617"/>
      <c r="W158" s="617"/>
      <c r="X158" s="617"/>
      <c r="Y158" s="617"/>
      <c r="Z158" s="617"/>
      <c r="AA158" s="617"/>
      <c r="AB158" s="617"/>
      <c r="AC158" s="617"/>
      <c r="AD158" s="617"/>
      <c r="AE158" s="617"/>
      <c r="AF158" s="617"/>
      <c r="AG158" s="617"/>
      <c r="AH158" s="617"/>
    </row>
    <row r="159">
      <c r="A159" s="617"/>
      <c r="B159" s="617"/>
      <c r="C159" s="617"/>
      <c r="D159" s="617"/>
      <c r="E159" s="617"/>
      <c r="F159" s="617"/>
      <c r="G159" s="617"/>
      <c r="H159" s="617"/>
      <c r="I159" s="617"/>
      <c r="J159" s="617"/>
      <c r="K159" s="617"/>
      <c r="L159" s="617"/>
      <c r="M159" s="617"/>
      <c r="N159" s="617"/>
      <c r="O159" s="617"/>
      <c r="P159" s="617"/>
      <c r="Q159" s="617"/>
      <c r="R159" s="617"/>
      <c r="S159" s="617"/>
      <c r="T159" s="617"/>
      <c r="U159" s="617"/>
      <c r="V159" s="617"/>
      <c r="W159" s="617"/>
      <c r="X159" s="617"/>
      <c r="Y159" s="617"/>
      <c r="Z159" s="617"/>
      <c r="AA159" s="617"/>
      <c r="AB159" s="617"/>
      <c r="AC159" s="617"/>
      <c r="AD159" s="617"/>
      <c r="AE159" s="617"/>
      <c r="AF159" s="617"/>
      <c r="AG159" s="617"/>
      <c r="AH159" s="617"/>
    </row>
    <row r="160">
      <c r="A160" s="617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617"/>
      <c r="AB160" s="617"/>
      <c r="AC160" s="617"/>
      <c r="AD160" s="617"/>
      <c r="AE160" s="617"/>
      <c r="AF160" s="617"/>
      <c r="AG160" s="617"/>
      <c r="AH160" s="617"/>
    </row>
    <row r="161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17"/>
      <c r="P161" s="617"/>
      <c r="Q161" s="617"/>
      <c r="R161" s="617"/>
      <c r="S161" s="617"/>
      <c r="T161" s="617"/>
      <c r="U161" s="617"/>
      <c r="V161" s="617"/>
      <c r="W161" s="617"/>
      <c r="X161" s="617"/>
      <c r="Y161" s="617"/>
      <c r="Z161" s="617"/>
      <c r="AA161" s="617"/>
      <c r="AB161" s="617"/>
      <c r="AC161" s="617"/>
      <c r="AD161" s="617"/>
      <c r="AE161" s="617"/>
      <c r="AF161" s="617"/>
      <c r="AG161" s="617"/>
      <c r="AH161" s="617"/>
    </row>
    <row r="162">
      <c r="A162" s="617"/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617"/>
      <c r="AB162" s="617"/>
      <c r="AC162" s="617"/>
      <c r="AD162" s="617"/>
      <c r="AE162" s="617"/>
      <c r="AF162" s="617"/>
      <c r="AG162" s="617"/>
      <c r="AH162" s="617"/>
    </row>
    <row r="163">
      <c r="A163" s="617"/>
      <c r="B163" s="617"/>
      <c r="C163" s="617"/>
      <c r="D163" s="617"/>
      <c r="E163" s="617"/>
      <c r="F163" s="617"/>
      <c r="G163" s="617"/>
      <c r="H163" s="617"/>
      <c r="I163" s="617"/>
      <c r="J163" s="617"/>
      <c r="K163" s="617"/>
      <c r="L163" s="617"/>
      <c r="M163" s="617"/>
      <c r="N163" s="617"/>
      <c r="O163" s="617"/>
      <c r="P163" s="617"/>
      <c r="Q163" s="617"/>
      <c r="R163" s="617"/>
      <c r="S163" s="617"/>
      <c r="T163" s="617"/>
      <c r="U163" s="617"/>
      <c r="V163" s="617"/>
      <c r="W163" s="617"/>
      <c r="X163" s="617"/>
      <c r="Y163" s="617"/>
      <c r="Z163" s="617"/>
      <c r="AA163" s="617"/>
      <c r="AB163" s="617"/>
      <c r="AC163" s="617"/>
      <c r="AD163" s="617"/>
      <c r="AE163" s="617"/>
      <c r="AF163" s="617"/>
      <c r="AG163" s="617"/>
      <c r="AH163" s="617"/>
    </row>
    <row r="164">
      <c r="A164" s="617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17"/>
      <c r="P164" s="617"/>
      <c r="Q164" s="617"/>
      <c r="R164" s="617"/>
      <c r="S164" s="617"/>
      <c r="T164" s="617"/>
      <c r="U164" s="617"/>
      <c r="V164" s="617"/>
      <c r="W164" s="617"/>
      <c r="X164" s="617"/>
      <c r="Y164" s="617"/>
      <c r="Z164" s="617"/>
      <c r="AA164" s="617"/>
      <c r="AB164" s="617"/>
      <c r="AC164" s="617"/>
      <c r="AD164" s="617"/>
      <c r="AE164" s="617"/>
      <c r="AF164" s="617"/>
      <c r="AG164" s="617"/>
      <c r="AH164" s="617"/>
    </row>
    <row r="165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17"/>
      <c r="P165" s="617"/>
      <c r="Q165" s="617"/>
      <c r="R165" s="617"/>
      <c r="S165" s="617"/>
      <c r="T165" s="617"/>
      <c r="U165" s="617"/>
      <c r="V165" s="617"/>
      <c r="W165" s="617"/>
      <c r="X165" s="617"/>
      <c r="Y165" s="617"/>
      <c r="Z165" s="617"/>
      <c r="AA165" s="617"/>
      <c r="AB165" s="617"/>
      <c r="AC165" s="617"/>
      <c r="AD165" s="617"/>
      <c r="AE165" s="617"/>
      <c r="AF165" s="617"/>
      <c r="AG165" s="617"/>
      <c r="AH165" s="617"/>
    </row>
    <row r="166">
      <c r="A166" s="617"/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617"/>
      <c r="AB166" s="617"/>
      <c r="AC166" s="617"/>
      <c r="AD166" s="617"/>
      <c r="AE166" s="617"/>
      <c r="AF166" s="617"/>
      <c r="AG166" s="617"/>
      <c r="AH166" s="617"/>
    </row>
    <row r="167">
      <c r="A167" s="617"/>
      <c r="B167" s="617"/>
      <c r="C167" s="617"/>
      <c r="D167" s="617"/>
      <c r="E167" s="617"/>
      <c r="F167" s="617"/>
      <c r="G167" s="617"/>
      <c r="H167" s="617"/>
      <c r="I167" s="617"/>
      <c r="J167" s="617"/>
      <c r="K167" s="617"/>
      <c r="L167" s="617"/>
      <c r="M167" s="617"/>
      <c r="N167" s="617"/>
      <c r="O167" s="617"/>
      <c r="P167" s="617"/>
      <c r="Q167" s="617"/>
      <c r="R167" s="617"/>
      <c r="S167" s="617"/>
      <c r="T167" s="617"/>
      <c r="U167" s="617"/>
      <c r="V167" s="617"/>
      <c r="W167" s="617"/>
      <c r="X167" s="617"/>
      <c r="Y167" s="617"/>
      <c r="Z167" s="617"/>
      <c r="AA167" s="617"/>
      <c r="AB167" s="617"/>
      <c r="AC167" s="617"/>
      <c r="AD167" s="617"/>
      <c r="AE167" s="617"/>
      <c r="AF167" s="617"/>
      <c r="AG167" s="617"/>
      <c r="AH167" s="617"/>
    </row>
    <row r="168">
      <c r="A168" s="617"/>
      <c r="B168" s="617"/>
      <c r="C168" s="617"/>
      <c r="D168" s="617"/>
      <c r="E168" s="617"/>
      <c r="F168" s="617"/>
      <c r="G168" s="617"/>
      <c r="H168" s="617"/>
      <c r="I168" s="617"/>
      <c r="J168" s="617"/>
      <c r="K168" s="617"/>
      <c r="L168" s="617"/>
      <c r="M168" s="617"/>
      <c r="N168" s="617"/>
      <c r="O168" s="617"/>
      <c r="P168" s="617"/>
      <c r="Q168" s="617"/>
      <c r="R168" s="617"/>
      <c r="S168" s="617"/>
      <c r="T168" s="617"/>
      <c r="U168" s="617"/>
      <c r="V168" s="617"/>
      <c r="W168" s="617"/>
      <c r="X168" s="617"/>
      <c r="Y168" s="617"/>
      <c r="Z168" s="617"/>
      <c r="AA168" s="617"/>
      <c r="AB168" s="617"/>
      <c r="AC168" s="617"/>
      <c r="AD168" s="617"/>
      <c r="AE168" s="617"/>
      <c r="AF168" s="617"/>
      <c r="AG168" s="617"/>
      <c r="AH168" s="617"/>
    </row>
    <row r="169">
      <c r="A169" s="617"/>
      <c r="B169" s="617"/>
      <c r="C169" s="617"/>
      <c r="D169" s="617"/>
      <c r="E169" s="617"/>
      <c r="F169" s="617"/>
      <c r="G169" s="617"/>
      <c r="H169" s="617"/>
      <c r="I169" s="617"/>
      <c r="J169" s="617"/>
      <c r="K169" s="617"/>
      <c r="L169" s="617"/>
      <c r="M169" s="617"/>
      <c r="N169" s="617"/>
      <c r="O169" s="617"/>
      <c r="P169" s="617"/>
      <c r="Q169" s="617"/>
      <c r="R169" s="617"/>
      <c r="S169" s="617"/>
      <c r="T169" s="617"/>
      <c r="U169" s="617"/>
      <c r="V169" s="617"/>
      <c r="W169" s="617"/>
      <c r="X169" s="617"/>
      <c r="Y169" s="617"/>
      <c r="Z169" s="617"/>
      <c r="AA169" s="617"/>
      <c r="AB169" s="617"/>
      <c r="AC169" s="617"/>
      <c r="AD169" s="617"/>
      <c r="AE169" s="617"/>
      <c r="AF169" s="617"/>
      <c r="AG169" s="617"/>
      <c r="AH169" s="617"/>
    </row>
    <row r="170">
      <c r="A170" s="617"/>
      <c r="B170" s="617"/>
      <c r="C170" s="617"/>
      <c r="D170" s="617"/>
      <c r="E170" s="617"/>
      <c r="F170" s="617"/>
      <c r="G170" s="617"/>
      <c r="H170" s="617"/>
      <c r="I170" s="617"/>
      <c r="J170" s="617"/>
      <c r="K170" s="617"/>
      <c r="L170" s="617"/>
      <c r="M170" s="617"/>
      <c r="N170" s="617"/>
      <c r="O170" s="617"/>
      <c r="P170" s="617"/>
      <c r="Q170" s="617"/>
      <c r="R170" s="617"/>
      <c r="S170" s="617"/>
      <c r="T170" s="617"/>
      <c r="U170" s="617"/>
      <c r="V170" s="617"/>
      <c r="W170" s="617"/>
      <c r="X170" s="617"/>
      <c r="Y170" s="617"/>
      <c r="Z170" s="617"/>
      <c r="AA170" s="617"/>
      <c r="AB170" s="617"/>
      <c r="AC170" s="617"/>
      <c r="AD170" s="617"/>
      <c r="AE170" s="617"/>
      <c r="AF170" s="617"/>
      <c r="AG170" s="617"/>
      <c r="AH170" s="617"/>
    </row>
    <row r="171">
      <c r="A171" s="617"/>
      <c r="B171" s="617"/>
      <c r="C171" s="617"/>
      <c r="D171" s="617"/>
      <c r="E171" s="617"/>
      <c r="F171" s="617"/>
      <c r="G171" s="617"/>
      <c r="H171" s="617"/>
      <c r="I171" s="617"/>
      <c r="J171" s="617"/>
      <c r="K171" s="617"/>
      <c r="L171" s="617"/>
      <c r="M171" s="617"/>
      <c r="N171" s="617"/>
      <c r="O171" s="617"/>
      <c r="P171" s="617"/>
      <c r="Q171" s="617"/>
      <c r="R171" s="617"/>
      <c r="S171" s="617"/>
      <c r="T171" s="617"/>
      <c r="U171" s="617"/>
      <c r="V171" s="617"/>
      <c r="W171" s="617"/>
      <c r="X171" s="617"/>
      <c r="Y171" s="617"/>
      <c r="Z171" s="617"/>
      <c r="AA171" s="617"/>
      <c r="AB171" s="617"/>
      <c r="AC171" s="617"/>
      <c r="AD171" s="617"/>
      <c r="AE171" s="617"/>
      <c r="AF171" s="617"/>
      <c r="AG171" s="617"/>
      <c r="AH171" s="617"/>
    </row>
    <row r="172">
      <c r="A172" s="617"/>
      <c r="B172" s="617"/>
      <c r="C172" s="617"/>
      <c r="D172" s="617"/>
      <c r="E172" s="617"/>
      <c r="F172" s="617"/>
      <c r="G172" s="617"/>
      <c r="H172" s="617"/>
      <c r="I172" s="617"/>
      <c r="J172" s="617"/>
      <c r="K172" s="617"/>
      <c r="L172" s="617"/>
      <c r="M172" s="617"/>
      <c r="N172" s="617"/>
      <c r="O172" s="617"/>
      <c r="P172" s="617"/>
      <c r="Q172" s="617"/>
      <c r="R172" s="617"/>
      <c r="S172" s="617"/>
      <c r="T172" s="617"/>
      <c r="U172" s="617"/>
      <c r="V172" s="617"/>
      <c r="W172" s="617"/>
      <c r="X172" s="617"/>
      <c r="Y172" s="617"/>
      <c r="Z172" s="617"/>
      <c r="AA172" s="617"/>
      <c r="AB172" s="617"/>
      <c r="AC172" s="617"/>
      <c r="AD172" s="617"/>
      <c r="AE172" s="617"/>
      <c r="AF172" s="617"/>
      <c r="AG172" s="617"/>
      <c r="AH172" s="617"/>
    </row>
    <row r="173">
      <c r="A173" s="617"/>
      <c r="B173" s="617"/>
      <c r="C173" s="617"/>
      <c r="D173" s="617"/>
      <c r="E173" s="617"/>
      <c r="F173" s="617"/>
      <c r="G173" s="617"/>
      <c r="H173" s="617"/>
      <c r="I173" s="617"/>
      <c r="J173" s="617"/>
      <c r="K173" s="617"/>
      <c r="L173" s="617"/>
      <c r="M173" s="617"/>
      <c r="N173" s="617"/>
      <c r="O173" s="617"/>
      <c r="P173" s="617"/>
      <c r="Q173" s="617"/>
      <c r="R173" s="617"/>
      <c r="S173" s="617"/>
      <c r="T173" s="617"/>
      <c r="U173" s="617"/>
      <c r="V173" s="617"/>
      <c r="W173" s="617"/>
      <c r="X173" s="617"/>
      <c r="Y173" s="617"/>
      <c r="Z173" s="617"/>
      <c r="AA173" s="617"/>
      <c r="AB173" s="617"/>
      <c r="AC173" s="617"/>
      <c r="AD173" s="617"/>
      <c r="AE173" s="617"/>
      <c r="AF173" s="617"/>
      <c r="AG173" s="617"/>
      <c r="AH173" s="617"/>
    </row>
    <row r="174">
      <c r="A174" s="617"/>
      <c r="B174" s="617"/>
      <c r="C174" s="617"/>
      <c r="D174" s="617"/>
      <c r="E174" s="617"/>
      <c r="F174" s="617"/>
      <c r="G174" s="617"/>
      <c r="H174" s="617"/>
      <c r="I174" s="617"/>
      <c r="J174" s="617"/>
      <c r="K174" s="617"/>
      <c r="L174" s="617"/>
      <c r="M174" s="617"/>
      <c r="N174" s="617"/>
      <c r="O174" s="617"/>
      <c r="P174" s="617"/>
      <c r="Q174" s="617"/>
      <c r="R174" s="617"/>
      <c r="S174" s="617"/>
      <c r="T174" s="617"/>
      <c r="U174" s="617"/>
      <c r="V174" s="617"/>
      <c r="W174" s="617"/>
      <c r="X174" s="617"/>
      <c r="Y174" s="617"/>
      <c r="Z174" s="617"/>
      <c r="AA174" s="617"/>
      <c r="AB174" s="617"/>
      <c r="AC174" s="617"/>
      <c r="AD174" s="617"/>
      <c r="AE174" s="617"/>
      <c r="AF174" s="617"/>
      <c r="AG174" s="617"/>
      <c r="AH174" s="617"/>
    </row>
    <row r="175">
      <c r="A175" s="617"/>
      <c r="B175" s="617"/>
      <c r="C175" s="617"/>
      <c r="D175" s="617"/>
      <c r="E175" s="617"/>
      <c r="F175" s="617"/>
      <c r="G175" s="617"/>
      <c r="H175" s="617"/>
      <c r="I175" s="617"/>
      <c r="J175" s="617"/>
      <c r="K175" s="617"/>
      <c r="L175" s="617"/>
      <c r="M175" s="617"/>
      <c r="N175" s="617"/>
      <c r="O175" s="617"/>
      <c r="P175" s="617"/>
      <c r="Q175" s="617"/>
      <c r="R175" s="617"/>
      <c r="S175" s="617"/>
      <c r="T175" s="617"/>
      <c r="U175" s="617"/>
      <c r="V175" s="617"/>
      <c r="W175" s="617"/>
      <c r="X175" s="617"/>
      <c r="Y175" s="617"/>
      <c r="Z175" s="617"/>
      <c r="AA175" s="617"/>
      <c r="AB175" s="617"/>
      <c r="AC175" s="617"/>
      <c r="AD175" s="617"/>
      <c r="AE175" s="617"/>
      <c r="AF175" s="617"/>
      <c r="AG175" s="617"/>
      <c r="AH175" s="617"/>
    </row>
    <row r="176">
      <c r="A176" s="617"/>
      <c r="B176" s="617"/>
      <c r="C176" s="617"/>
      <c r="D176" s="617"/>
      <c r="E176" s="617"/>
      <c r="F176" s="617"/>
      <c r="G176" s="617"/>
      <c r="H176" s="617"/>
      <c r="I176" s="617"/>
      <c r="J176" s="617"/>
      <c r="K176" s="617"/>
      <c r="L176" s="617"/>
      <c r="M176" s="617"/>
      <c r="N176" s="617"/>
      <c r="O176" s="617"/>
      <c r="P176" s="617"/>
      <c r="Q176" s="617"/>
      <c r="R176" s="617"/>
      <c r="S176" s="617"/>
      <c r="T176" s="617"/>
      <c r="U176" s="617"/>
      <c r="V176" s="617"/>
      <c r="W176" s="617"/>
      <c r="X176" s="617"/>
      <c r="Y176" s="617"/>
      <c r="Z176" s="617"/>
      <c r="AA176" s="617"/>
      <c r="AB176" s="617"/>
      <c r="AC176" s="617"/>
      <c r="AD176" s="617"/>
      <c r="AE176" s="617"/>
      <c r="AF176" s="617"/>
      <c r="AG176" s="617"/>
      <c r="AH176" s="617"/>
    </row>
    <row r="177">
      <c r="A177" s="617"/>
      <c r="B177" s="617"/>
      <c r="C177" s="617"/>
      <c r="D177" s="617"/>
      <c r="E177" s="617"/>
      <c r="F177" s="617"/>
      <c r="G177" s="617"/>
      <c r="H177" s="617"/>
      <c r="I177" s="617"/>
      <c r="J177" s="617"/>
      <c r="K177" s="617"/>
      <c r="L177" s="617"/>
      <c r="M177" s="617"/>
      <c r="N177" s="617"/>
      <c r="O177" s="617"/>
      <c r="P177" s="617"/>
      <c r="Q177" s="617"/>
      <c r="R177" s="617"/>
      <c r="S177" s="617"/>
      <c r="T177" s="617"/>
      <c r="U177" s="617"/>
      <c r="V177" s="617"/>
      <c r="W177" s="617"/>
      <c r="X177" s="617"/>
      <c r="Y177" s="617"/>
      <c r="Z177" s="617"/>
      <c r="AA177" s="617"/>
      <c r="AB177" s="617"/>
      <c r="AC177" s="617"/>
      <c r="AD177" s="617"/>
      <c r="AE177" s="617"/>
      <c r="AF177" s="617"/>
      <c r="AG177" s="617"/>
      <c r="AH177" s="617"/>
    </row>
    <row r="178">
      <c r="A178" s="617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17"/>
      <c r="P178" s="617"/>
      <c r="Q178" s="617"/>
      <c r="R178" s="617"/>
      <c r="S178" s="617"/>
      <c r="T178" s="617"/>
      <c r="U178" s="617"/>
      <c r="V178" s="617"/>
      <c r="W178" s="617"/>
      <c r="X178" s="617"/>
      <c r="Y178" s="617"/>
      <c r="Z178" s="617"/>
      <c r="AA178" s="617"/>
      <c r="AB178" s="617"/>
      <c r="AC178" s="617"/>
      <c r="AD178" s="617"/>
      <c r="AE178" s="617"/>
      <c r="AF178" s="617"/>
      <c r="AG178" s="617"/>
      <c r="AH178" s="617"/>
    </row>
    <row r="179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17"/>
      <c r="P179" s="617"/>
      <c r="Q179" s="617"/>
      <c r="R179" s="617"/>
      <c r="S179" s="617"/>
      <c r="T179" s="617"/>
      <c r="U179" s="617"/>
      <c r="V179" s="617"/>
      <c r="W179" s="617"/>
      <c r="X179" s="617"/>
      <c r="Y179" s="617"/>
      <c r="Z179" s="617"/>
      <c r="AA179" s="617"/>
      <c r="AB179" s="617"/>
      <c r="AC179" s="617"/>
      <c r="AD179" s="617"/>
      <c r="AE179" s="617"/>
      <c r="AF179" s="617"/>
      <c r="AG179" s="617"/>
      <c r="AH179" s="617"/>
    </row>
    <row r="180">
      <c r="A180" s="617"/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617"/>
      <c r="AB180" s="617"/>
      <c r="AC180" s="617"/>
      <c r="AD180" s="617"/>
      <c r="AE180" s="617"/>
      <c r="AF180" s="617"/>
      <c r="AG180" s="617"/>
      <c r="AH180" s="617"/>
    </row>
    <row r="181">
      <c r="A181" s="617"/>
      <c r="B181" s="617"/>
      <c r="C181" s="617"/>
      <c r="D181" s="617"/>
      <c r="E181" s="617"/>
      <c r="F181" s="617"/>
      <c r="G181" s="617"/>
      <c r="H181" s="617"/>
      <c r="I181" s="617"/>
      <c r="J181" s="617"/>
      <c r="K181" s="617"/>
      <c r="L181" s="617"/>
      <c r="M181" s="617"/>
      <c r="N181" s="617"/>
      <c r="O181" s="617"/>
      <c r="P181" s="617"/>
      <c r="Q181" s="617"/>
      <c r="R181" s="617"/>
      <c r="S181" s="617"/>
      <c r="T181" s="617"/>
      <c r="U181" s="617"/>
      <c r="V181" s="617"/>
      <c r="W181" s="617"/>
      <c r="X181" s="617"/>
      <c r="Y181" s="617"/>
      <c r="Z181" s="617"/>
      <c r="AA181" s="617"/>
      <c r="AB181" s="617"/>
      <c r="AC181" s="617"/>
      <c r="AD181" s="617"/>
      <c r="AE181" s="617"/>
      <c r="AF181" s="617"/>
      <c r="AG181" s="617"/>
      <c r="AH181" s="617"/>
    </row>
    <row r="182">
      <c r="A182" s="617"/>
      <c r="B182" s="617"/>
      <c r="C182" s="617"/>
      <c r="D182" s="617"/>
      <c r="E182" s="617"/>
      <c r="F182" s="617"/>
      <c r="G182" s="617"/>
      <c r="H182" s="617"/>
      <c r="I182" s="617"/>
      <c r="J182" s="617"/>
      <c r="K182" s="617"/>
      <c r="L182" s="617"/>
      <c r="M182" s="617"/>
      <c r="N182" s="617"/>
      <c r="O182" s="617"/>
      <c r="P182" s="617"/>
      <c r="Q182" s="617"/>
      <c r="R182" s="617"/>
      <c r="S182" s="617"/>
      <c r="T182" s="617"/>
      <c r="U182" s="617"/>
      <c r="V182" s="617"/>
      <c r="W182" s="617"/>
      <c r="X182" s="617"/>
      <c r="Y182" s="617"/>
      <c r="Z182" s="617"/>
      <c r="AA182" s="617"/>
      <c r="AB182" s="617"/>
      <c r="AC182" s="617"/>
      <c r="AD182" s="617"/>
      <c r="AE182" s="617"/>
      <c r="AF182" s="617"/>
      <c r="AG182" s="617"/>
      <c r="AH182" s="617"/>
    </row>
    <row r="183">
      <c r="A183" s="617"/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17"/>
      <c r="AB183" s="617"/>
      <c r="AC183" s="617"/>
      <c r="AD183" s="617"/>
      <c r="AE183" s="617"/>
      <c r="AF183" s="617"/>
      <c r="AG183" s="617"/>
      <c r="AH183" s="617"/>
    </row>
    <row r="184">
      <c r="A184" s="617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17"/>
      <c r="P184" s="617"/>
      <c r="Q184" s="617"/>
      <c r="R184" s="617"/>
      <c r="S184" s="617"/>
      <c r="T184" s="617"/>
      <c r="U184" s="617"/>
      <c r="V184" s="617"/>
      <c r="W184" s="617"/>
      <c r="X184" s="617"/>
      <c r="Y184" s="617"/>
      <c r="Z184" s="617"/>
      <c r="AA184" s="617"/>
      <c r="AB184" s="617"/>
      <c r="AC184" s="617"/>
      <c r="AD184" s="617"/>
      <c r="AE184" s="617"/>
      <c r="AF184" s="617"/>
      <c r="AG184" s="617"/>
      <c r="AH184" s="617"/>
    </row>
    <row r="185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17"/>
      <c r="P185" s="617"/>
      <c r="Q185" s="617"/>
      <c r="R185" s="617"/>
      <c r="S185" s="617"/>
      <c r="T185" s="617"/>
      <c r="U185" s="617"/>
      <c r="V185" s="617"/>
      <c r="W185" s="617"/>
      <c r="X185" s="617"/>
      <c r="Y185" s="617"/>
      <c r="Z185" s="617"/>
      <c r="AA185" s="617"/>
      <c r="AB185" s="617"/>
      <c r="AC185" s="617"/>
      <c r="AD185" s="617"/>
      <c r="AE185" s="617"/>
      <c r="AF185" s="617"/>
      <c r="AG185" s="617"/>
      <c r="AH185" s="617"/>
    </row>
    <row r="186">
      <c r="A186" s="617"/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617"/>
      <c r="AB186" s="617"/>
      <c r="AC186" s="617"/>
      <c r="AD186" s="617"/>
      <c r="AE186" s="617"/>
      <c r="AF186" s="617"/>
      <c r="AG186" s="617"/>
      <c r="AH186" s="617"/>
    </row>
    <row r="187">
      <c r="A187" s="617"/>
      <c r="B187" s="617"/>
      <c r="C187" s="617"/>
      <c r="D187" s="617"/>
      <c r="E187" s="617"/>
      <c r="F187" s="617"/>
      <c r="G187" s="617"/>
      <c r="H187" s="617"/>
      <c r="I187" s="617"/>
      <c r="J187" s="617"/>
      <c r="K187" s="617"/>
      <c r="L187" s="617"/>
      <c r="M187" s="617"/>
      <c r="N187" s="617"/>
      <c r="O187" s="617"/>
      <c r="P187" s="617"/>
      <c r="Q187" s="617"/>
      <c r="R187" s="617"/>
      <c r="S187" s="617"/>
      <c r="T187" s="617"/>
      <c r="U187" s="617"/>
      <c r="V187" s="617"/>
      <c r="W187" s="617"/>
      <c r="X187" s="617"/>
      <c r="Y187" s="617"/>
      <c r="Z187" s="617"/>
      <c r="AA187" s="617"/>
      <c r="AB187" s="617"/>
      <c r="AC187" s="617"/>
      <c r="AD187" s="617"/>
      <c r="AE187" s="617"/>
      <c r="AF187" s="617"/>
      <c r="AG187" s="617"/>
      <c r="AH187" s="617"/>
    </row>
    <row r="188">
      <c r="A188" s="617"/>
      <c r="B188" s="617"/>
      <c r="C188" s="617"/>
      <c r="D188" s="617"/>
      <c r="E188" s="617"/>
      <c r="F188" s="617"/>
      <c r="G188" s="617"/>
      <c r="H188" s="617"/>
      <c r="I188" s="617"/>
      <c r="J188" s="617"/>
      <c r="K188" s="617"/>
      <c r="L188" s="617"/>
      <c r="M188" s="617"/>
      <c r="N188" s="617"/>
      <c r="O188" s="617"/>
      <c r="P188" s="617"/>
      <c r="Q188" s="617"/>
      <c r="R188" s="617"/>
      <c r="S188" s="617"/>
      <c r="T188" s="617"/>
      <c r="U188" s="617"/>
      <c r="V188" s="617"/>
      <c r="W188" s="617"/>
      <c r="X188" s="617"/>
      <c r="Y188" s="617"/>
      <c r="Z188" s="617"/>
      <c r="AA188" s="617"/>
      <c r="AB188" s="617"/>
      <c r="AC188" s="617"/>
      <c r="AD188" s="617"/>
      <c r="AE188" s="617"/>
      <c r="AF188" s="617"/>
      <c r="AG188" s="617"/>
      <c r="AH188" s="617"/>
    </row>
    <row r="189">
      <c r="A189" s="617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17"/>
      <c r="P189" s="617"/>
      <c r="Q189" s="617"/>
      <c r="R189" s="617"/>
      <c r="S189" s="617"/>
      <c r="T189" s="617"/>
      <c r="U189" s="617"/>
      <c r="V189" s="617"/>
      <c r="W189" s="617"/>
      <c r="X189" s="617"/>
      <c r="Y189" s="617"/>
      <c r="Z189" s="617"/>
      <c r="AA189" s="617"/>
      <c r="AB189" s="617"/>
      <c r="AC189" s="617"/>
      <c r="AD189" s="617"/>
      <c r="AE189" s="617"/>
      <c r="AF189" s="617"/>
      <c r="AG189" s="617"/>
      <c r="AH189" s="617"/>
    </row>
    <row r="190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17"/>
      <c r="P190" s="617"/>
      <c r="Q190" s="617"/>
      <c r="R190" s="617"/>
      <c r="S190" s="617"/>
      <c r="T190" s="617"/>
      <c r="U190" s="617"/>
      <c r="V190" s="617"/>
      <c r="W190" s="617"/>
      <c r="X190" s="617"/>
      <c r="Y190" s="617"/>
      <c r="Z190" s="617"/>
      <c r="AA190" s="617"/>
      <c r="AB190" s="617"/>
      <c r="AC190" s="617"/>
      <c r="AD190" s="617"/>
      <c r="AE190" s="617"/>
      <c r="AF190" s="617"/>
      <c r="AG190" s="617"/>
      <c r="AH190" s="617"/>
    </row>
    <row r="191">
      <c r="A191" s="617"/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617"/>
      <c r="AB191" s="617"/>
      <c r="AC191" s="617"/>
      <c r="AD191" s="617"/>
      <c r="AE191" s="617"/>
      <c r="AF191" s="617"/>
      <c r="AG191" s="617"/>
      <c r="AH191" s="617"/>
    </row>
    <row r="192">
      <c r="A192" s="617"/>
      <c r="B192" s="617"/>
      <c r="C192" s="617"/>
      <c r="D192" s="617"/>
      <c r="E192" s="617"/>
      <c r="F192" s="617"/>
      <c r="G192" s="617"/>
      <c r="H192" s="617"/>
      <c r="I192" s="617"/>
      <c r="J192" s="617"/>
      <c r="K192" s="617"/>
      <c r="L192" s="617"/>
      <c r="M192" s="617"/>
      <c r="N192" s="617"/>
      <c r="O192" s="617"/>
      <c r="P192" s="617"/>
      <c r="Q192" s="617"/>
      <c r="R192" s="617"/>
      <c r="S192" s="617"/>
      <c r="T192" s="617"/>
      <c r="U192" s="617"/>
      <c r="V192" s="617"/>
      <c r="W192" s="617"/>
      <c r="X192" s="617"/>
      <c r="Y192" s="617"/>
      <c r="Z192" s="617"/>
      <c r="AA192" s="617"/>
      <c r="AB192" s="617"/>
      <c r="AC192" s="617"/>
      <c r="AD192" s="617"/>
      <c r="AE192" s="617"/>
      <c r="AF192" s="617"/>
      <c r="AG192" s="617"/>
      <c r="AH192" s="617"/>
    </row>
    <row r="193">
      <c r="A193" s="617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17"/>
      <c r="P193" s="617"/>
      <c r="Q193" s="617"/>
      <c r="R193" s="617"/>
      <c r="S193" s="617"/>
      <c r="T193" s="617"/>
      <c r="U193" s="617"/>
      <c r="V193" s="617"/>
      <c r="W193" s="617"/>
      <c r="X193" s="617"/>
      <c r="Y193" s="617"/>
      <c r="Z193" s="617"/>
      <c r="AA193" s="617"/>
      <c r="AB193" s="617"/>
      <c r="AC193" s="617"/>
      <c r="AD193" s="617"/>
      <c r="AE193" s="617"/>
      <c r="AF193" s="617"/>
      <c r="AG193" s="617"/>
      <c r="AH193" s="617"/>
    </row>
    <row r="194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17"/>
      <c r="AB194" s="617"/>
      <c r="AC194" s="617"/>
      <c r="AD194" s="617"/>
      <c r="AE194" s="617"/>
      <c r="AF194" s="617"/>
      <c r="AG194" s="617"/>
      <c r="AH194" s="617"/>
    </row>
    <row r="195">
      <c r="A195" s="617"/>
      <c r="B195" s="617"/>
      <c r="C195" s="617"/>
      <c r="D195" s="617"/>
      <c r="E195" s="617"/>
      <c r="F195" s="617"/>
      <c r="G195" s="617"/>
      <c r="H195" s="617"/>
      <c r="I195" s="617"/>
      <c r="J195" s="617"/>
      <c r="K195" s="617"/>
      <c r="L195" s="617"/>
      <c r="M195" s="617"/>
      <c r="N195" s="617"/>
      <c r="O195" s="617"/>
      <c r="P195" s="617"/>
      <c r="Q195" s="617"/>
      <c r="R195" s="617"/>
      <c r="S195" s="617"/>
      <c r="T195" s="617"/>
      <c r="U195" s="617"/>
      <c r="V195" s="617"/>
      <c r="W195" s="617"/>
      <c r="X195" s="617"/>
      <c r="Y195" s="617"/>
      <c r="Z195" s="617"/>
      <c r="AA195" s="617"/>
      <c r="AB195" s="617"/>
      <c r="AC195" s="617"/>
      <c r="AD195" s="617"/>
      <c r="AE195" s="617"/>
      <c r="AF195" s="617"/>
      <c r="AG195" s="617"/>
      <c r="AH195" s="617"/>
    </row>
    <row r="196">
      <c r="A196" s="617"/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17"/>
      <c r="AB196" s="617"/>
      <c r="AC196" s="617"/>
      <c r="AD196" s="617"/>
      <c r="AE196" s="617"/>
      <c r="AF196" s="617"/>
      <c r="AG196" s="617"/>
      <c r="AH196" s="617"/>
    </row>
    <row r="197">
      <c r="A197" s="617"/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617"/>
      <c r="AB197" s="617"/>
      <c r="AC197" s="617"/>
      <c r="AD197" s="617"/>
      <c r="AE197" s="617"/>
      <c r="AF197" s="617"/>
      <c r="AG197" s="617"/>
      <c r="AH197" s="617"/>
    </row>
    <row r="198">
      <c r="A198" s="617"/>
      <c r="B198" s="617"/>
      <c r="C198" s="617"/>
      <c r="D198" s="617"/>
      <c r="E198" s="617"/>
      <c r="F198" s="617"/>
      <c r="G198" s="617"/>
      <c r="H198" s="617"/>
      <c r="I198" s="617"/>
      <c r="J198" s="617"/>
      <c r="K198" s="617"/>
      <c r="L198" s="617"/>
      <c r="M198" s="617"/>
      <c r="N198" s="617"/>
      <c r="O198" s="617"/>
      <c r="P198" s="617"/>
      <c r="Q198" s="617"/>
      <c r="R198" s="617"/>
      <c r="S198" s="617"/>
      <c r="T198" s="617"/>
      <c r="U198" s="617"/>
      <c r="V198" s="617"/>
      <c r="W198" s="617"/>
      <c r="X198" s="617"/>
      <c r="Y198" s="617"/>
      <c r="Z198" s="617"/>
      <c r="AA198" s="617"/>
      <c r="AB198" s="617"/>
      <c r="AC198" s="617"/>
      <c r="AD198" s="617"/>
      <c r="AE198" s="617"/>
      <c r="AF198" s="617"/>
      <c r="AG198" s="617"/>
      <c r="AH198" s="617"/>
    </row>
    <row r="199">
      <c r="A199" s="617"/>
      <c r="B199" s="617"/>
      <c r="C199" s="617"/>
      <c r="D199" s="617"/>
      <c r="E199" s="617"/>
      <c r="F199" s="617"/>
      <c r="G199" s="617"/>
      <c r="H199" s="617"/>
      <c r="I199" s="617"/>
      <c r="J199" s="617"/>
      <c r="K199" s="617"/>
      <c r="L199" s="617"/>
      <c r="M199" s="617"/>
      <c r="N199" s="617"/>
      <c r="O199" s="617"/>
      <c r="P199" s="617"/>
      <c r="Q199" s="617"/>
      <c r="R199" s="617"/>
      <c r="S199" s="617"/>
      <c r="T199" s="617"/>
      <c r="U199" s="617"/>
      <c r="V199" s="617"/>
      <c r="W199" s="617"/>
      <c r="X199" s="617"/>
      <c r="Y199" s="617"/>
      <c r="Z199" s="617"/>
      <c r="AA199" s="617"/>
      <c r="AB199" s="617"/>
      <c r="AC199" s="617"/>
      <c r="AD199" s="617"/>
      <c r="AE199" s="617"/>
      <c r="AF199" s="617"/>
      <c r="AG199" s="617"/>
      <c r="AH199" s="617"/>
    </row>
    <row r="200">
      <c r="A200" s="617"/>
      <c r="B200" s="617"/>
      <c r="C200" s="617"/>
      <c r="D200" s="617"/>
      <c r="E200" s="617"/>
      <c r="F200" s="617"/>
      <c r="G200" s="617"/>
      <c r="H200" s="617"/>
      <c r="I200" s="617"/>
      <c r="J200" s="617"/>
      <c r="K200" s="617"/>
      <c r="L200" s="617"/>
      <c r="M200" s="617"/>
      <c r="N200" s="617"/>
      <c r="O200" s="617"/>
      <c r="P200" s="617"/>
      <c r="Q200" s="617"/>
      <c r="R200" s="617"/>
      <c r="S200" s="617"/>
      <c r="T200" s="617"/>
      <c r="U200" s="617"/>
      <c r="V200" s="617"/>
      <c r="W200" s="617"/>
      <c r="X200" s="617"/>
      <c r="Y200" s="617"/>
      <c r="Z200" s="617"/>
      <c r="AA200" s="617"/>
      <c r="AB200" s="617"/>
      <c r="AC200" s="617"/>
      <c r="AD200" s="617"/>
      <c r="AE200" s="617"/>
      <c r="AF200" s="617"/>
      <c r="AG200" s="617"/>
      <c r="AH200" s="617"/>
    </row>
    <row r="201">
      <c r="A201" s="617"/>
      <c r="B201" s="617"/>
      <c r="C201" s="617"/>
      <c r="D201" s="617"/>
      <c r="E201" s="617"/>
      <c r="F201" s="617"/>
      <c r="G201" s="617"/>
      <c r="H201" s="617"/>
      <c r="I201" s="617"/>
      <c r="J201" s="617"/>
      <c r="K201" s="617"/>
      <c r="L201" s="617"/>
      <c r="M201" s="617"/>
      <c r="N201" s="617"/>
      <c r="O201" s="617"/>
      <c r="P201" s="617"/>
      <c r="Q201" s="617"/>
      <c r="R201" s="617"/>
      <c r="S201" s="617"/>
      <c r="T201" s="617"/>
      <c r="U201" s="617"/>
      <c r="V201" s="617"/>
      <c r="W201" s="617"/>
      <c r="X201" s="617"/>
      <c r="Y201" s="617"/>
      <c r="Z201" s="617"/>
      <c r="AA201" s="617"/>
      <c r="AB201" s="617"/>
      <c r="AC201" s="617"/>
      <c r="AD201" s="617"/>
      <c r="AE201" s="617"/>
      <c r="AF201" s="617"/>
      <c r="AG201" s="617"/>
      <c r="AH201" s="617"/>
    </row>
    <row r="202">
      <c r="A202" s="617"/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17"/>
      <c r="AB202" s="617"/>
      <c r="AC202" s="617"/>
      <c r="AD202" s="617"/>
      <c r="AE202" s="617"/>
      <c r="AF202" s="617"/>
      <c r="AG202" s="617"/>
      <c r="AH202" s="617"/>
    </row>
    <row r="203">
      <c r="A203" s="617"/>
      <c r="B203" s="617"/>
      <c r="C203" s="617"/>
      <c r="D203" s="617"/>
      <c r="E203" s="617"/>
      <c r="F203" s="617"/>
      <c r="G203" s="617"/>
      <c r="H203" s="617"/>
      <c r="I203" s="617"/>
      <c r="J203" s="617"/>
      <c r="K203" s="617"/>
      <c r="L203" s="617"/>
      <c r="M203" s="617"/>
      <c r="N203" s="617"/>
      <c r="O203" s="617"/>
      <c r="P203" s="617"/>
      <c r="Q203" s="617"/>
      <c r="R203" s="617"/>
      <c r="S203" s="617"/>
      <c r="T203" s="617"/>
      <c r="U203" s="617"/>
      <c r="V203" s="617"/>
      <c r="W203" s="617"/>
      <c r="X203" s="617"/>
      <c r="Y203" s="617"/>
      <c r="Z203" s="617"/>
      <c r="AA203" s="617"/>
      <c r="AB203" s="617"/>
      <c r="AC203" s="617"/>
      <c r="AD203" s="617"/>
      <c r="AE203" s="617"/>
      <c r="AF203" s="617"/>
      <c r="AG203" s="617"/>
      <c r="AH203" s="617"/>
    </row>
    <row r="204">
      <c r="A204" s="617"/>
      <c r="B204" s="617"/>
      <c r="C204" s="617"/>
      <c r="D204" s="617"/>
      <c r="E204" s="617"/>
      <c r="F204" s="617"/>
      <c r="G204" s="617"/>
      <c r="H204" s="617"/>
      <c r="I204" s="617"/>
      <c r="J204" s="617"/>
      <c r="K204" s="617"/>
      <c r="L204" s="617"/>
      <c r="M204" s="617"/>
      <c r="N204" s="617"/>
      <c r="O204" s="617"/>
      <c r="P204" s="617"/>
      <c r="Q204" s="617"/>
      <c r="R204" s="617"/>
      <c r="S204" s="617"/>
      <c r="T204" s="617"/>
      <c r="U204" s="617"/>
      <c r="V204" s="617"/>
      <c r="W204" s="617"/>
      <c r="X204" s="617"/>
      <c r="Y204" s="617"/>
      <c r="Z204" s="617"/>
      <c r="AA204" s="617"/>
      <c r="AB204" s="617"/>
      <c r="AC204" s="617"/>
      <c r="AD204" s="617"/>
      <c r="AE204" s="617"/>
      <c r="AF204" s="617"/>
      <c r="AG204" s="617"/>
      <c r="AH204" s="617"/>
    </row>
    <row r="205">
      <c r="A205" s="617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17"/>
      <c r="P205" s="617"/>
      <c r="Q205" s="617"/>
      <c r="R205" s="617"/>
      <c r="S205" s="617"/>
      <c r="T205" s="617"/>
      <c r="U205" s="617"/>
      <c r="V205" s="617"/>
      <c r="W205" s="617"/>
      <c r="X205" s="617"/>
      <c r="Y205" s="617"/>
      <c r="Z205" s="617"/>
      <c r="AA205" s="617"/>
      <c r="AB205" s="617"/>
      <c r="AC205" s="617"/>
      <c r="AD205" s="617"/>
      <c r="AE205" s="617"/>
      <c r="AF205" s="617"/>
      <c r="AG205" s="617"/>
      <c r="AH205" s="617"/>
    </row>
    <row r="206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17"/>
      <c r="P206" s="617"/>
      <c r="Q206" s="617"/>
      <c r="R206" s="617"/>
      <c r="S206" s="617"/>
      <c r="T206" s="617"/>
      <c r="U206" s="617"/>
      <c r="V206" s="617"/>
      <c r="W206" s="617"/>
      <c r="X206" s="617"/>
      <c r="Y206" s="617"/>
      <c r="Z206" s="617"/>
      <c r="AA206" s="617"/>
      <c r="AB206" s="617"/>
      <c r="AC206" s="617"/>
      <c r="AD206" s="617"/>
      <c r="AE206" s="617"/>
      <c r="AF206" s="617"/>
      <c r="AG206" s="617"/>
      <c r="AH206" s="617"/>
    </row>
    <row r="207">
      <c r="A207" s="617"/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17"/>
      <c r="AB207" s="617"/>
      <c r="AC207" s="617"/>
      <c r="AD207" s="617"/>
      <c r="AE207" s="617"/>
      <c r="AF207" s="617"/>
      <c r="AG207" s="617"/>
      <c r="AH207" s="617"/>
    </row>
    <row r="208">
      <c r="A208" s="617"/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617"/>
      <c r="AB208" s="617"/>
      <c r="AC208" s="617"/>
      <c r="AD208" s="617"/>
      <c r="AE208" s="617"/>
      <c r="AF208" s="617"/>
      <c r="AG208" s="617"/>
      <c r="AH208" s="617"/>
    </row>
    <row r="209">
      <c r="A209" s="617"/>
      <c r="B209" s="617"/>
      <c r="C209" s="617"/>
      <c r="D209" s="617"/>
      <c r="E209" s="617"/>
      <c r="F209" s="617"/>
      <c r="G209" s="617"/>
      <c r="H209" s="617"/>
      <c r="I209" s="617"/>
      <c r="J209" s="617"/>
      <c r="K209" s="617"/>
      <c r="L209" s="617"/>
      <c r="M209" s="617"/>
      <c r="N209" s="617"/>
      <c r="O209" s="617"/>
      <c r="P209" s="617"/>
      <c r="Q209" s="617"/>
      <c r="R209" s="617"/>
      <c r="S209" s="617"/>
      <c r="T209" s="617"/>
      <c r="U209" s="617"/>
      <c r="V209" s="617"/>
      <c r="W209" s="617"/>
      <c r="X209" s="617"/>
      <c r="Y209" s="617"/>
      <c r="Z209" s="617"/>
      <c r="AA209" s="617"/>
      <c r="AB209" s="617"/>
      <c r="AC209" s="617"/>
      <c r="AD209" s="617"/>
      <c r="AE209" s="617"/>
      <c r="AF209" s="617"/>
      <c r="AG209" s="617"/>
      <c r="AH209" s="617"/>
    </row>
    <row r="210">
      <c r="A210" s="617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17"/>
      <c r="P210" s="617"/>
      <c r="Q210" s="617"/>
      <c r="R210" s="617"/>
      <c r="S210" s="617"/>
      <c r="T210" s="617"/>
      <c r="U210" s="617"/>
      <c r="V210" s="617"/>
      <c r="W210" s="617"/>
      <c r="X210" s="617"/>
      <c r="Y210" s="617"/>
      <c r="Z210" s="617"/>
      <c r="AA210" s="617"/>
      <c r="AB210" s="617"/>
      <c r="AC210" s="617"/>
      <c r="AD210" s="617"/>
      <c r="AE210" s="617"/>
      <c r="AF210" s="617"/>
      <c r="AG210" s="617"/>
      <c r="AH210" s="617"/>
    </row>
    <row r="211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17"/>
      <c r="P211" s="617"/>
      <c r="Q211" s="617"/>
      <c r="R211" s="617"/>
      <c r="S211" s="617"/>
      <c r="T211" s="617"/>
      <c r="U211" s="617"/>
      <c r="V211" s="617"/>
      <c r="W211" s="617"/>
      <c r="X211" s="617"/>
      <c r="Y211" s="617"/>
      <c r="Z211" s="617"/>
      <c r="AA211" s="617"/>
      <c r="AB211" s="617"/>
      <c r="AC211" s="617"/>
      <c r="AD211" s="617"/>
      <c r="AE211" s="617"/>
      <c r="AF211" s="617"/>
      <c r="AG211" s="617"/>
      <c r="AH211" s="617"/>
    </row>
    <row r="212">
      <c r="A212" s="617"/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617"/>
      <c r="AB212" s="617"/>
      <c r="AC212" s="617"/>
      <c r="AD212" s="617"/>
      <c r="AE212" s="617"/>
      <c r="AF212" s="617"/>
      <c r="AG212" s="617"/>
      <c r="AH212" s="617"/>
    </row>
    <row r="213">
      <c r="A213" s="617"/>
      <c r="B213" s="617"/>
      <c r="C213" s="617"/>
      <c r="D213" s="617"/>
      <c r="E213" s="617"/>
      <c r="F213" s="617"/>
      <c r="G213" s="617"/>
      <c r="H213" s="617"/>
      <c r="I213" s="617"/>
      <c r="J213" s="617"/>
      <c r="K213" s="617"/>
      <c r="L213" s="617"/>
      <c r="M213" s="617"/>
      <c r="N213" s="617"/>
      <c r="O213" s="617"/>
      <c r="P213" s="617"/>
      <c r="Q213" s="617"/>
      <c r="R213" s="617"/>
      <c r="S213" s="617"/>
      <c r="T213" s="617"/>
      <c r="U213" s="617"/>
      <c r="V213" s="617"/>
      <c r="W213" s="617"/>
      <c r="X213" s="617"/>
      <c r="Y213" s="617"/>
      <c r="Z213" s="617"/>
      <c r="AA213" s="617"/>
      <c r="AB213" s="617"/>
      <c r="AC213" s="617"/>
      <c r="AD213" s="617"/>
      <c r="AE213" s="617"/>
      <c r="AF213" s="617"/>
      <c r="AG213" s="617"/>
      <c r="AH213" s="617"/>
    </row>
    <row r="214">
      <c r="A214" s="617"/>
      <c r="B214" s="617"/>
      <c r="C214" s="617"/>
      <c r="D214" s="617"/>
      <c r="E214" s="617"/>
      <c r="F214" s="617"/>
      <c r="G214" s="617"/>
      <c r="H214" s="617"/>
      <c r="I214" s="617"/>
      <c r="J214" s="617"/>
      <c r="K214" s="617"/>
      <c r="L214" s="617"/>
      <c r="M214" s="617"/>
      <c r="N214" s="617"/>
      <c r="O214" s="617"/>
      <c r="P214" s="617"/>
      <c r="Q214" s="617"/>
      <c r="R214" s="617"/>
      <c r="S214" s="617"/>
      <c r="T214" s="617"/>
      <c r="U214" s="617"/>
      <c r="V214" s="617"/>
      <c r="W214" s="617"/>
      <c r="X214" s="617"/>
      <c r="Y214" s="617"/>
      <c r="Z214" s="617"/>
      <c r="AA214" s="617"/>
      <c r="AB214" s="617"/>
      <c r="AC214" s="617"/>
      <c r="AD214" s="617"/>
      <c r="AE214" s="617"/>
      <c r="AF214" s="617"/>
      <c r="AG214" s="617"/>
      <c r="AH214" s="617"/>
    </row>
    <row r="215">
      <c r="A215" s="617"/>
      <c r="B215" s="617"/>
      <c r="C215" s="617"/>
      <c r="D215" s="617"/>
      <c r="E215" s="617"/>
      <c r="F215" s="617"/>
      <c r="G215" s="617"/>
      <c r="H215" s="617"/>
      <c r="I215" s="617"/>
      <c r="J215" s="617"/>
      <c r="K215" s="617"/>
      <c r="L215" s="617"/>
      <c r="M215" s="617"/>
      <c r="N215" s="617"/>
      <c r="O215" s="617"/>
      <c r="P215" s="617"/>
      <c r="Q215" s="617"/>
      <c r="R215" s="617"/>
      <c r="S215" s="617"/>
      <c r="T215" s="617"/>
      <c r="U215" s="617"/>
      <c r="V215" s="617"/>
      <c r="W215" s="617"/>
      <c r="X215" s="617"/>
      <c r="Y215" s="617"/>
      <c r="Z215" s="617"/>
      <c r="AA215" s="617"/>
      <c r="AB215" s="617"/>
      <c r="AC215" s="617"/>
      <c r="AD215" s="617"/>
      <c r="AE215" s="617"/>
      <c r="AF215" s="617"/>
      <c r="AG215" s="617"/>
      <c r="AH215" s="617"/>
    </row>
    <row r="216">
      <c r="A216" s="617"/>
      <c r="B216" s="617"/>
      <c r="C216" s="617"/>
      <c r="D216" s="617"/>
      <c r="E216" s="617"/>
      <c r="F216" s="617"/>
      <c r="G216" s="617"/>
      <c r="H216" s="617"/>
      <c r="I216" s="617"/>
      <c r="J216" s="617"/>
      <c r="K216" s="617"/>
      <c r="L216" s="617"/>
      <c r="M216" s="617"/>
      <c r="N216" s="617"/>
      <c r="O216" s="617"/>
      <c r="P216" s="617"/>
      <c r="Q216" s="617"/>
      <c r="R216" s="617"/>
      <c r="S216" s="617"/>
      <c r="T216" s="617"/>
      <c r="U216" s="617"/>
      <c r="V216" s="617"/>
      <c r="W216" s="617"/>
      <c r="X216" s="617"/>
      <c r="Y216" s="617"/>
      <c r="Z216" s="617"/>
      <c r="AA216" s="617"/>
      <c r="AB216" s="617"/>
      <c r="AC216" s="617"/>
      <c r="AD216" s="617"/>
      <c r="AE216" s="617"/>
      <c r="AF216" s="617"/>
      <c r="AG216" s="617"/>
      <c r="AH216" s="617"/>
    </row>
    <row r="217">
      <c r="A217" s="617"/>
      <c r="B217" s="617"/>
      <c r="C217" s="617"/>
      <c r="D217" s="617"/>
      <c r="E217" s="617"/>
      <c r="F217" s="617"/>
      <c r="G217" s="617"/>
      <c r="H217" s="617"/>
      <c r="I217" s="617"/>
      <c r="J217" s="617"/>
      <c r="K217" s="617"/>
      <c r="L217" s="617"/>
      <c r="M217" s="617"/>
      <c r="N217" s="617"/>
      <c r="O217" s="617"/>
      <c r="P217" s="617"/>
      <c r="Q217" s="617"/>
      <c r="R217" s="617"/>
      <c r="S217" s="617"/>
      <c r="T217" s="617"/>
      <c r="U217" s="617"/>
      <c r="V217" s="617"/>
      <c r="W217" s="617"/>
      <c r="X217" s="617"/>
      <c r="Y217" s="617"/>
      <c r="Z217" s="617"/>
      <c r="AA217" s="617"/>
      <c r="AB217" s="617"/>
      <c r="AC217" s="617"/>
      <c r="AD217" s="617"/>
      <c r="AE217" s="617"/>
      <c r="AF217" s="617"/>
      <c r="AG217" s="617"/>
      <c r="AH217" s="617"/>
    </row>
    <row r="218">
      <c r="A218" s="617"/>
      <c r="B218" s="617"/>
      <c r="C218" s="617"/>
      <c r="D218" s="617"/>
      <c r="E218" s="617"/>
      <c r="F218" s="617"/>
      <c r="G218" s="617"/>
      <c r="H218" s="617"/>
      <c r="I218" s="617"/>
      <c r="J218" s="617"/>
      <c r="K218" s="617"/>
      <c r="L218" s="617"/>
      <c r="M218" s="617"/>
      <c r="N218" s="617"/>
      <c r="O218" s="617"/>
      <c r="P218" s="617"/>
      <c r="Q218" s="617"/>
      <c r="R218" s="617"/>
      <c r="S218" s="617"/>
      <c r="T218" s="617"/>
      <c r="U218" s="617"/>
      <c r="V218" s="617"/>
      <c r="W218" s="617"/>
      <c r="X218" s="617"/>
      <c r="Y218" s="617"/>
      <c r="Z218" s="617"/>
      <c r="AA218" s="617"/>
      <c r="AB218" s="617"/>
      <c r="AC218" s="617"/>
      <c r="AD218" s="617"/>
      <c r="AE218" s="617"/>
      <c r="AF218" s="617"/>
      <c r="AG218" s="617"/>
      <c r="AH218" s="617"/>
    </row>
    <row r="219">
      <c r="A219" s="617"/>
      <c r="B219" s="617"/>
      <c r="C219" s="617"/>
      <c r="D219" s="617"/>
      <c r="E219" s="617"/>
      <c r="F219" s="617"/>
      <c r="G219" s="617"/>
      <c r="H219" s="617"/>
      <c r="I219" s="617"/>
      <c r="J219" s="617"/>
      <c r="K219" s="617"/>
      <c r="L219" s="617"/>
      <c r="M219" s="617"/>
      <c r="N219" s="617"/>
      <c r="O219" s="617"/>
      <c r="P219" s="617"/>
      <c r="Q219" s="617"/>
      <c r="R219" s="617"/>
      <c r="S219" s="617"/>
      <c r="T219" s="617"/>
      <c r="U219" s="617"/>
      <c r="V219" s="617"/>
      <c r="W219" s="617"/>
      <c r="X219" s="617"/>
      <c r="Y219" s="617"/>
      <c r="Z219" s="617"/>
      <c r="AA219" s="617"/>
      <c r="AB219" s="617"/>
      <c r="AC219" s="617"/>
      <c r="AD219" s="617"/>
      <c r="AE219" s="617"/>
      <c r="AF219" s="617"/>
      <c r="AG219" s="617"/>
      <c r="AH219" s="617"/>
    </row>
    <row r="220">
      <c r="A220" s="617"/>
      <c r="B220" s="617"/>
      <c r="C220" s="617"/>
      <c r="D220" s="617"/>
      <c r="E220" s="617"/>
      <c r="F220" s="617"/>
      <c r="G220" s="617"/>
      <c r="H220" s="617"/>
      <c r="I220" s="617"/>
      <c r="J220" s="617"/>
      <c r="K220" s="617"/>
      <c r="L220" s="617"/>
      <c r="M220" s="617"/>
      <c r="N220" s="617"/>
      <c r="O220" s="617"/>
      <c r="P220" s="617"/>
      <c r="Q220" s="617"/>
      <c r="R220" s="617"/>
      <c r="S220" s="617"/>
      <c r="T220" s="617"/>
      <c r="U220" s="617"/>
      <c r="V220" s="617"/>
      <c r="W220" s="617"/>
      <c r="X220" s="617"/>
      <c r="Y220" s="617"/>
      <c r="Z220" s="617"/>
      <c r="AA220" s="617"/>
      <c r="AB220" s="617"/>
      <c r="AC220" s="617"/>
      <c r="AD220" s="617"/>
      <c r="AE220" s="617"/>
      <c r="AF220" s="617"/>
      <c r="AG220" s="617"/>
      <c r="AH220" s="617"/>
    </row>
    <row r="221">
      <c r="A221" s="617"/>
      <c r="B221" s="617"/>
      <c r="C221" s="617"/>
      <c r="D221" s="617"/>
      <c r="E221" s="617"/>
      <c r="F221" s="617"/>
      <c r="G221" s="617"/>
      <c r="H221" s="617"/>
      <c r="I221" s="617"/>
      <c r="J221" s="617"/>
      <c r="K221" s="617"/>
      <c r="L221" s="617"/>
      <c r="M221" s="617"/>
      <c r="N221" s="617"/>
      <c r="O221" s="617"/>
      <c r="P221" s="617"/>
      <c r="Q221" s="617"/>
      <c r="R221" s="617"/>
      <c r="S221" s="617"/>
      <c r="T221" s="617"/>
      <c r="U221" s="617"/>
      <c r="V221" s="617"/>
      <c r="W221" s="617"/>
      <c r="X221" s="617"/>
      <c r="Y221" s="617"/>
      <c r="Z221" s="617"/>
      <c r="AA221" s="617"/>
      <c r="AB221" s="617"/>
      <c r="AC221" s="617"/>
      <c r="AD221" s="617"/>
      <c r="AE221" s="617"/>
      <c r="AF221" s="617"/>
      <c r="AG221" s="617"/>
      <c r="AH221" s="617"/>
    </row>
    <row r="222">
      <c r="A222" s="617"/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17"/>
      <c r="AB222" s="617"/>
      <c r="AC222" s="617"/>
      <c r="AD222" s="617"/>
      <c r="AE222" s="617"/>
      <c r="AF222" s="617"/>
      <c r="AG222" s="617"/>
      <c r="AH222" s="617"/>
    </row>
    <row r="223">
      <c r="A223" s="617"/>
      <c r="B223" s="617"/>
      <c r="C223" s="617"/>
      <c r="D223" s="617"/>
      <c r="E223" s="617"/>
      <c r="F223" s="617"/>
      <c r="G223" s="617"/>
      <c r="H223" s="617"/>
      <c r="I223" s="617"/>
      <c r="J223" s="617"/>
      <c r="K223" s="617"/>
      <c r="L223" s="617"/>
      <c r="M223" s="617"/>
      <c r="N223" s="617"/>
      <c r="O223" s="617"/>
      <c r="P223" s="617"/>
      <c r="Q223" s="617"/>
      <c r="R223" s="617"/>
      <c r="S223" s="617"/>
      <c r="T223" s="617"/>
      <c r="U223" s="617"/>
      <c r="V223" s="617"/>
      <c r="W223" s="617"/>
      <c r="X223" s="617"/>
      <c r="Y223" s="617"/>
      <c r="Z223" s="617"/>
      <c r="AA223" s="617"/>
      <c r="AB223" s="617"/>
      <c r="AC223" s="617"/>
      <c r="AD223" s="617"/>
      <c r="AE223" s="617"/>
      <c r="AF223" s="617"/>
      <c r="AG223" s="617"/>
      <c r="AH223" s="617"/>
    </row>
    <row r="224">
      <c r="A224" s="617"/>
      <c r="B224" s="617"/>
      <c r="C224" s="617"/>
      <c r="D224" s="617"/>
      <c r="E224" s="617"/>
      <c r="F224" s="617"/>
      <c r="G224" s="617"/>
      <c r="H224" s="617"/>
      <c r="I224" s="617"/>
      <c r="J224" s="617"/>
      <c r="K224" s="617"/>
      <c r="L224" s="617"/>
      <c r="M224" s="617"/>
      <c r="N224" s="617"/>
      <c r="O224" s="617"/>
      <c r="P224" s="617"/>
      <c r="Q224" s="617"/>
      <c r="R224" s="617"/>
      <c r="S224" s="617"/>
      <c r="T224" s="617"/>
      <c r="U224" s="617"/>
      <c r="V224" s="617"/>
      <c r="W224" s="617"/>
      <c r="X224" s="617"/>
      <c r="Y224" s="617"/>
      <c r="Z224" s="617"/>
      <c r="AA224" s="617"/>
      <c r="AB224" s="617"/>
      <c r="AC224" s="617"/>
      <c r="AD224" s="617"/>
      <c r="AE224" s="617"/>
      <c r="AF224" s="617"/>
      <c r="AG224" s="617"/>
      <c r="AH224" s="617"/>
    </row>
    <row r="225">
      <c r="A225" s="617"/>
      <c r="B225" s="617"/>
      <c r="C225" s="617"/>
      <c r="D225" s="617"/>
      <c r="E225" s="617"/>
      <c r="F225" s="617"/>
      <c r="G225" s="617"/>
      <c r="H225" s="617"/>
      <c r="I225" s="617"/>
      <c r="J225" s="617"/>
      <c r="K225" s="617"/>
      <c r="L225" s="617"/>
      <c r="M225" s="617"/>
      <c r="N225" s="617"/>
      <c r="O225" s="617"/>
      <c r="P225" s="617"/>
      <c r="Q225" s="617"/>
      <c r="R225" s="617"/>
      <c r="S225" s="617"/>
      <c r="T225" s="617"/>
      <c r="U225" s="617"/>
      <c r="V225" s="617"/>
      <c r="W225" s="617"/>
      <c r="X225" s="617"/>
      <c r="Y225" s="617"/>
      <c r="Z225" s="617"/>
      <c r="AA225" s="617"/>
      <c r="AB225" s="617"/>
      <c r="AC225" s="617"/>
      <c r="AD225" s="617"/>
      <c r="AE225" s="617"/>
      <c r="AF225" s="617"/>
      <c r="AG225" s="617"/>
      <c r="AH225" s="617"/>
    </row>
    <row r="226">
      <c r="A226" s="617"/>
      <c r="B226" s="617"/>
      <c r="C226" s="617"/>
      <c r="D226" s="617"/>
      <c r="E226" s="617"/>
      <c r="F226" s="617"/>
      <c r="G226" s="617"/>
      <c r="H226" s="617"/>
      <c r="I226" s="617"/>
      <c r="J226" s="617"/>
      <c r="K226" s="617"/>
      <c r="L226" s="617"/>
      <c r="M226" s="617"/>
      <c r="N226" s="617"/>
      <c r="O226" s="617"/>
      <c r="P226" s="617"/>
      <c r="Q226" s="617"/>
      <c r="R226" s="617"/>
      <c r="S226" s="617"/>
      <c r="T226" s="617"/>
      <c r="U226" s="617"/>
      <c r="V226" s="617"/>
      <c r="W226" s="617"/>
      <c r="X226" s="617"/>
      <c r="Y226" s="617"/>
      <c r="Z226" s="617"/>
      <c r="AA226" s="617"/>
      <c r="AB226" s="617"/>
      <c r="AC226" s="617"/>
      <c r="AD226" s="617"/>
      <c r="AE226" s="617"/>
      <c r="AF226" s="617"/>
      <c r="AG226" s="617"/>
      <c r="AH226" s="617"/>
    </row>
    <row r="227">
      <c r="A227" s="617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17"/>
      <c r="P227" s="617"/>
      <c r="Q227" s="617"/>
      <c r="R227" s="617"/>
      <c r="S227" s="617"/>
      <c r="T227" s="617"/>
      <c r="U227" s="617"/>
      <c r="V227" s="617"/>
      <c r="W227" s="617"/>
      <c r="X227" s="617"/>
      <c r="Y227" s="617"/>
      <c r="Z227" s="617"/>
      <c r="AA227" s="617"/>
      <c r="AB227" s="617"/>
      <c r="AC227" s="617"/>
      <c r="AD227" s="617"/>
      <c r="AE227" s="617"/>
      <c r="AF227" s="617"/>
      <c r="AG227" s="617"/>
      <c r="AH227" s="617"/>
    </row>
    <row r="228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17"/>
      <c r="P228" s="617"/>
      <c r="Q228" s="617"/>
      <c r="R228" s="617"/>
      <c r="S228" s="617"/>
      <c r="T228" s="617"/>
      <c r="U228" s="617"/>
      <c r="V228" s="617"/>
      <c r="W228" s="617"/>
      <c r="X228" s="617"/>
      <c r="Y228" s="617"/>
      <c r="Z228" s="617"/>
      <c r="AA228" s="617"/>
      <c r="AB228" s="617"/>
      <c r="AC228" s="617"/>
      <c r="AD228" s="617"/>
      <c r="AE228" s="617"/>
      <c r="AF228" s="617"/>
      <c r="AG228" s="617"/>
      <c r="AH228" s="617"/>
    </row>
    <row r="229">
      <c r="A229" s="617"/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617"/>
      <c r="AB229" s="617"/>
      <c r="AC229" s="617"/>
      <c r="AD229" s="617"/>
      <c r="AE229" s="617"/>
      <c r="AF229" s="617"/>
      <c r="AG229" s="617"/>
      <c r="AH229" s="617"/>
    </row>
    <row r="230">
      <c r="A230" s="617"/>
      <c r="B230" s="617"/>
      <c r="C230" s="617"/>
      <c r="D230" s="617"/>
      <c r="E230" s="617"/>
      <c r="F230" s="617"/>
      <c r="G230" s="617"/>
      <c r="H230" s="617"/>
      <c r="I230" s="617"/>
      <c r="J230" s="617"/>
      <c r="K230" s="617"/>
      <c r="L230" s="617"/>
      <c r="M230" s="617"/>
      <c r="N230" s="617"/>
      <c r="O230" s="617"/>
      <c r="P230" s="617"/>
      <c r="Q230" s="617"/>
      <c r="R230" s="617"/>
      <c r="S230" s="617"/>
      <c r="T230" s="617"/>
      <c r="U230" s="617"/>
      <c r="V230" s="617"/>
      <c r="W230" s="617"/>
      <c r="X230" s="617"/>
      <c r="Y230" s="617"/>
      <c r="Z230" s="617"/>
      <c r="AA230" s="617"/>
      <c r="AB230" s="617"/>
      <c r="AC230" s="617"/>
      <c r="AD230" s="617"/>
      <c r="AE230" s="617"/>
      <c r="AF230" s="617"/>
      <c r="AG230" s="617"/>
      <c r="AH230" s="617"/>
    </row>
    <row r="231">
      <c r="A231" s="617"/>
      <c r="B231" s="617"/>
      <c r="C231" s="617"/>
      <c r="D231" s="617"/>
      <c r="E231" s="617"/>
      <c r="F231" s="617"/>
      <c r="G231" s="617"/>
      <c r="H231" s="617"/>
      <c r="I231" s="617"/>
      <c r="J231" s="617"/>
      <c r="K231" s="617"/>
      <c r="L231" s="617"/>
      <c r="M231" s="617"/>
      <c r="N231" s="617"/>
      <c r="O231" s="617"/>
      <c r="P231" s="617"/>
      <c r="Q231" s="617"/>
      <c r="R231" s="617"/>
      <c r="S231" s="617"/>
      <c r="T231" s="617"/>
      <c r="U231" s="617"/>
      <c r="V231" s="617"/>
      <c r="W231" s="617"/>
      <c r="X231" s="617"/>
      <c r="Y231" s="617"/>
      <c r="Z231" s="617"/>
      <c r="AA231" s="617"/>
      <c r="AB231" s="617"/>
      <c r="AC231" s="617"/>
      <c r="AD231" s="617"/>
      <c r="AE231" s="617"/>
      <c r="AF231" s="617"/>
      <c r="AG231" s="617"/>
      <c r="AH231" s="617"/>
    </row>
    <row r="232">
      <c r="A232" s="617"/>
      <c r="B232" s="617"/>
      <c r="C232" s="617"/>
      <c r="D232" s="617"/>
      <c r="E232" s="617"/>
      <c r="F232" s="617"/>
      <c r="G232" s="617"/>
      <c r="H232" s="617"/>
      <c r="I232" s="617"/>
      <c r="J232" s="617"/>
      <c r="K232" s="617"/>
      <c r="L232" s="617"/>
      <c r="M232" s="617"/>
      <c r="N232" s="617"/>
      <c r="O232" s="617"/>
      <c r="P232" s="617"/>
      <c r="Q232" s="617"/>
      <c r="R232" s="617"/>
      <c r="S232" s="617"/>
      <c r="T232" s="617"/>
      <c r="U232" s="617"/>
      <c r="V232" s="617"/>
      <c r="W232" s="617"/>
      <c r="X232" s="617"/>
      <c r="Y232" s="617"/>
      <c r="Z232" s="617"/>
      <c r="AA232" s="617"/>
      <c r="AB232" s="617"/>
      <c r="AC232" s="617"/>
      <c r="AD232" s="617"/>
      <c r="AE232" s="617"/>
      <c r="AF232" s="617"/>
      <c r="AG232" s="617"/>
      <c r="AH232" s="617"/>
    </row>
    <row r="233">
      <c r="A233" s="617"/>
      <c r="B233" s="617"/>
      <c r="C233" s="617"/>
      <c r="D233" s="617"/>
      <c r="E233" s="617"/>
      <c r="F233" s="617"/>
      <c r="G233" s="617"/>
      <c r="H233" s="617"/>
      <c r="I233" s="617"/>
      <c r="J233" s="617"/>
      <c r="K233" s="617"/>
      <c r="L233" s="617"/>
      <c r="M233" s="617"/>
      <c r="N233" s="617"/>
      <c r="O233" s="617"/>
      <c r="P233" s="617"/>
      <c r="Q233" s="617"/>
      <c r="R233" s="617"/>
      <c r="S233" s="617"/>
      <c r="T233" s="617"/>
      <c r="U233" s="617"/>
      <c r="V233" s="617"/>
      <c r="W233" s="617"/>
      <c r="X233" s="617"/>
      <c r="Y233" s="617"/>
      <c r="Z233" s="617"/>
      <c r="AA233" s="617"/>
      <c r="AB233" s="617"/>
      <c r="AC233" s="617"/>
      <c r="AD233" s="617"/>
      <c r="AE233" s="617"/>
      <c r="AF233" s="617"/>
      <c r="AG233" s="617"/>
      <c r="AH233" s="617"/>
    </row>
    <row r="234">
      <c r="A234" s="617"/>
      <c r="B234" s="617"/>
      <c r="C234" s="617"/>
      <c r="D234" s="617"/>
      <c r="E234" s="617"/>
      <c r="F234" s="617"/>
      <c r="G234" s="617"/>
      <c r="H234" s="617"/>
      <c r="I234" s="617"/>
      <c r="J234" s="617"/>
      <c r="K234" s="617"/>
      <c r="L234" s="617"/>
      <c r="M234" s="617"/>
      <c r="N234" s="617"/>
      <c r="O234" s="617"/>
      <c r="P234" s="617"/>
      <c r="Q234" s="617"/>
      <c r="R234" s="617"/>
      <c r="S234" s="617"/>
      <c r="T234" s="617"/>
      <c r="U234" s="617"/>
      <c r="V234" s="617"/>
      <c r="W234" s="617"/>
      <c r="X234" s="617"/>
      <c r="Y234" s="617"/>
      <c r="Z234" s="617"/>
      <c r="AA234" s="617"/>
      <c r="AB234" s="617"/>
      <c r="AC234" s="617"/>
      <c r="AD234" s="617"/>
      <c r="AE234" s="617"/>
      <c r="AF234" s="617"/>
      <c r="AG234" s="617"/>
      <c r="AH234" s="617"/>
    </row>
    <row r="235">
      <c r="A235" s="617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17"/>
      <c r="P235" s="617"/>
      <c r="Q235" s="617"/>
      <c r="R235" s="617"/>
      <c r="S235" s="617"/>
      <c r="T235" s="617"/>
      <c r="U235" s="617"/>
      <c r="V235" s="617"/>
      <c r="W235" s="617"/>
      <c r="X235" s="617"/>
      <c r="Y235" s="617"/>
      <c r="Z235" s="617"/>
      <c r="AA235" s="617"/>
      <c r="AB235" s="617"/>
      <c r="AC235" s="617"/>
      <c r="AD235" s="617"/>
      <c r="AE235" s="617"/>
      <c r="AF235" s="617"/>
      <c r="AG235" s="617"/>
      <c r="AH235" s="617"/>
    </row>
    <row r="236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17"/>
      <c r="P236" s="617"/>
      <c r="Q236" s="617"/>
      <c r="R236" s="617"/>
      <c r="S236" s="617"/>
      <c r="T236" s="617"/>
      <c r="U236" s="617"/>
      <c r="V236" s="617"/>
      <c r="W236" s="617"/>
      <c r="X236" s="617"/>
      <c r="Y236" s="617"/>
      <c r="Z236" s="617"/>
      <c r="AA236" s="617"/>
      <c r="AB236" s="617"/>
      <c r="AC236" s="617"/>
      <c r="AD236" s="617"/>
      <c r="AE236" s="617"/>
      <c r="AF236" s="617"/>
      <c r="AG236" s="617"/>
      <c r="AH236" s="617"/>
    </row>
    <row r="237">
      <c r="A237" s="617"/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617"/>
      <c r="AB237" s="617"/>
      <c r="AC237" s="617"/>
      <c r="AD237" s="617"/>
      <c r="AE237" s="617"/>
      <c r="AF237" s="617"/>
      <c r="AG237" s="617"/>
      <c r="AH237" s="617"/>
    </row>
    <row r="238">
      <c r="A238" s="617"/>
      <c r="B238" s="617"/>
      <c r="C238" s="617"/>
      <c r="D238" s="617"/>
      <c r="E238" s="617"/>
      <c r="F238" s="617"/>
      <c r="G238" s="617"/>
      <c r="H238" s="617"/>
      <c r="I238" s="617"/>
      <c r="J238" s="617"/>
      <c r="K238" s="617"/>
      <c r="L238" s="617"/>
      <c r="M238" s="617"/>
      <c r="N238" s="617"/>
      <c r="O238" s="617"/>
      <c r="P238" s="617"/>
      <c r="Q238" s="617"/>
      <c r="R238" s="617"/>
      <c r="S238" s="617"/>
      <c r="T238" s="617"/>
      <c r="U238" s="617"/>
      <c r="V238" s="617"/>
      <c r="W238" s="617"/>
      <c r="X238" s="617"/>
      <c r="Y238" s="617"/>
      <c r="Z238" s="617"/>
      <c r="AA238" s="617"/>
      <c r="AB238" s="617"/>
      <c r="AC238" s="617"/>
      <c r="AD238" s="617"/>
      <c r="AE238" s="617"/>
      <c r="AF238" s="617"/>
      <c r="AG238" s="617"/>
      <c r="AH238" s="617"/>
    </row>
    <row r="239">
      <c r="A239" s="617"/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17"/>
      <c r="AB239" s="617"/>
      <c r="AC239" s="617"/>
      <c r="AD239" s="617"/>
      <c r="AE239" s="617"/>
      <c r="AF239" s="617"/>
      <c r="AG239" s="617"/>
      <c r="AH239" s="617"/>
    </row>
    <row r="240">
      <c r="A240" s="617"/>
      <c r="B240" s="617"/>
      <c r="C240" s="617"/>
      <c r="D240" s="617"/>
      <c r="E240" s="617"/>
      <c r="F240" s="617"/>
      <c r="G240" s="617"/>
      <c r="H240" s="617"/>
      <c r="I240" s="617"/>
      <c r="J240" s="617"/>
      <c r="K240" s="617"/>
      <c r="L240" s="617"/>
      <c r="M240" s="617"/>
      <c r="N240" s="617"/>
      <c r="O240" s="617"/>
      <c r="P240" s="617"/>
      <c r="Q240" s="617"/>
      <c r="R240" s="617"/>
      <c r="S240" s="617"/>
      <c r="T240" s="617"/>
      <c r="U240" s="617"/>
      <c r="V240" s="617"/>
      <c r="W240" s="617"/>
      <c r="X240" s="617"/>
      <c r="Y240" s="617"/>
      <c r="Z240" s="617"/>
      <c r="AA240" s="617"/>
      <c r="AB240" s="617"/>
      <c r="AC240" s="617"/>
      <c r="AD240" s="617"/>
      <c r="AE240" s="617"/>
      <c r="AF240" s="617"/>
      <c r="AG240" s="617"/>
      <c r="AH240" s="617"/>
    </row>
    <row r="241">
      <c r="A241" s="617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17"/>
      <c r="P241" s="617"/>
      <c r="Q241" s="617"/>
      <c r="R241" s="617"/>
      <c r="S241" s="617"/>
      <c r="T241" s="617"/>
      <c r="U241" s="617"/>
      <c r="V241" s="617"/>
      <c r="W241" s="617"/>
      <c r="X241" s="617"/>
      <c r="Y241" s="617"/>
      <c r="Z241" s="617"/>
      <c r="AA241" s="617"/>
      <c r="AB241" s="617"/>
      <c r="AC241" s="617"/>
      <c r="AD241" s="617"/>
      <c r="AE241" s="617"/>
      <c r="AF241" s="617"/>
      <c r="AG241" s="617"/>
      <c r="AH241" s="617"/>
    </row>
    <row r="24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17"/>
      <c r="P242" s="617"/>
      <c r="Q242" s="617"/>
      <c r="R242" s="617"/>
      <c r="S242" s="617"/>
      <c r="T242" s="617"/>
      <c r="U242" s="617"/>
      <c r="V242" s="617"/>
      <c r="W242" s="617"/>
      <c r="X242" s="617"/>
      <c r="Y242" s="617"/>
      <c r="Z242" s="617"/>
      <c r="AA242" s="617"/>
      <c r="AB242" s="617"/>
      <c r="AC242" s="617"/>
      <c r="AD242" s="617"/>
      <c r="AE242" s="617"/>
      <c r="AF242" s="617"/>
      <c r="AG242" s="617"/>
      <c r="AH242" s="617"/>
    </row>
    <row r="243">
      <c r="A243" s="617"/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617"/>
      <c r="AB243" s="617"/>
      <c r="AC243" s="617"/>
      <c r="AD243" s="617"/>
      <c r="AE243" s="617"/>
      <c r="AF243" s="617"/>
      <c r="AG243" s="617"/>
      <c r="AH243" s="617"/>
    </row>
    <row r="244">
      <c r="A244" s="617"/>
      <c r="B244" s="617"/>
      <c r="C244" s="617"/>
      <c r="D244" s="617"/>
      <c r="E244" s="617"/>
      <c r="F244" s="617"/>
      <c r="G244" s="617"/>
      <c r="H244" s="617"/>
      <c r="I244" s="617"/>
      <c r="J244" s="617"/>
      <c r="K244" s="617"/>
      <c r="L244" s="617"/>
      <c r="M244" s="617"/>
      <c r="N244" s="617"/>
      <c r="O244" s="617"/>
      <c r="P244" s="617"/>
      <c r="Q244" s="617"/>
      <c r="R244" s="617"/>
      <c r="S244" s="617"/>
      <c r="T244" s="617"/>
      <c r="U244" s="617"/>
      <c r="V244" s="617"/>
      <c r="W244" s="617"/>
      <c r="X244" s="617"/>
      <c r="Y244" s="617"/>
      <c r="Z244" s="617"/>
      <c r="AA244" s="617"/>
      <c r="AB244" s="617"/>
      <c r="AC244" s="617"/>
      <c r="AD244" s="617"/>
      <c r="AE244" s="617"/>
      <c r="AF244" s="617"/>
      <c r="AG244" s="617"/>
      <c r="AH244" s="617"/>
    </row>
    <row r="245">
      <c r="A245" s="617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17"/>
      <c r="P245" s="617"/>
      <c r="Q245" s="617"/>
      <c r="R245" s="617"/>
      <c r="S245" s="617"/>
      <c r="T245" s="617"/>
      <c r="U245" s="617"/>
      <c r="V245" s="617"/>
      <c r="W245" s="617"/>
      <c r="X245" s="617"/>
      <c r="Y245" s="617"/>
      <c r="Z245" s="617"/>
      <c r="AA245" s="617"/>
      <c r="AB245" s="617"/>
      <c r="AC245" s="617"/>
      <c r="AD245" s="617"/>
      <c r="AE245" s="617"/>
      <c r="AF245" s="617"/>
      <c r="AG245" s="617"/>
      <c r="AH245" s="617"/>
    </row>
    <row r="246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17"/>
      <c r="P246" s="617"/>
      <c r="Q246" s="617"/>
      <c r="R246" s="617"/>
      <c r="S246" s="617"/>
      <c r="T246" s="617"/>
      <c r="U246" s="617"/>
      <c r="V246" s="617"/>
      <c r="W246" s="617"/>
      <c r="X246" s="617"/>
      <c r="Y246" s="617"/>
      <c r="Z246" s="617"/>
      <c r="AA246" s="617"/>
      <c r="AB246" s="617"/>
      <c r="AC246" s="617"/>
      <c r="AD246" s="617"/>
      <c r="AE246" s="617"/>
      <c r="AF246" s="617"/>
      <c r="AG246" s="617"/>
      <c r="AH246" s="617"/>
    </row>
    <row r="247">
      <c r="A247" s="617"/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17"/>
      <c r="AB247" s="617"/>
      <c r="AC247" s="617"/>
      <c r="AD247" s="617"/>
      <c r="AE247" s="617"/>
      <c r="AF247" s="617"/>
      <c r="AG247" s="617"/>
      <c r="AH247" s="617"/>
    </row>
    <row r="248">
      <c r="A248" s="617"/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617"/>
      <c r="AB248" s="617"/>
      <c r="AC248" s="617"/>
      <c r="AD248" s="617"/>
      <c r="AE248" s="617"/>
      <c r="AF248" s="617"/>
      <c r="AG248" s="617"/>
      <c r="AH248" s="617"/>
    </row>
    <row r="249">
      <c r="A249" s="617"/>
      <c r="B249" s="617"/>
      <c r="C249" s="617"/>
      <c r="D249" s="617"/>
      <c r="E249" s="617"/>
      <c r="F249" s="617"/>
      <c r="G249" s="617"/>
      <c r="H249" s="617"/>
      <c r="I249" s="617"/>
      <c r="J249" s="617"/>
      <c r="K249" s="617"/>
      <c r="L249" s="617"/>
      <c r="M249" s="617"/>
      <c r="N249" s="617"/>
      <c r="O249" s="617"/>
      <c r="P249" s="617"/>
      <c r="Q249" s="617"/>
      <c r="R249" s="617"/>
      <c r="S249" s="617"/>
      <c r="T249" s="617"/>
      <c r="U249" s="617"/>
      <c r="V249" s="617"/>
      <c r="W249" s="617"/>
      <c r="X249" s="617"/>
      <c r="Y249" s="617"/>
      <c r="Z249" s="617"/>
      <c r="AA249" s="617"/>
      <c r="AB249" s="617"/>
      <c r="AC249" s="617"/>
      <c r="AD249" s="617"/>
      <c r="AE249" s="617"/>
      <c r="AF249" s="617"/>
      <c r="AG249" s="617"/>
      <c r="AH249" s="617"/>
    </row>
    <row r="250">
      <c r="A250" s="617"/>
      <c r="B250" s="617"/>
      <c r="C250" s="617"/>
      <c r="D250" s="617"/>
      <c r="E250" s="617"/>
      <c r="F250" s="617"/>
      <c r="G250" s="617"/>
      <c r="H250" s="617"/>
      <c r="I250" s="617"/>
      <c r="J250" s="617"/>
      <c r="K250" s="617"/>
      <c r="L250" s="617"/>
      <c r="M250" s="617"/>
      <c r="N250" s="617"/>
      <c r="O250" s="617"/>
      <c r="P250" s="617"/>
      <c r="Q250" s="617"/>
      <c r="R250" s="617"/>
      <c r="S250" s="617"/>
      <c r="T250" s="617"/>
      <c r="U250" s="617"/>
      <c r="V250" s="617"/>
      <c r="W250" s="617"/>
      <c r="X250" s="617"/>
      <c r="Y250" s="617"/>
      <c r="Z250" s="617"/>
      <c r="AA250" s="617"/>
      <c r="AB250" s="617"/>
      <c r="AC250" s="617"/>
      <c r="AD250" s="617"/>
      <c r="AE250" s="617"/>
      <c r="AF250" s="617"/>
      <c r="AG250" s="617"/>
      <c r="AH250" s="617"/>
    </row>
    <row r="251">
      <c r="A251" s="617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17"/>
      <c r="P251" s="617"/>
      <c r="Q251" s="617"/>
      <c r="R251" s="617"/>
      <c r="S251" s="617"/>
      <c r="T251" s="617"/>
      <c r="U251" s="617"/>
      <c r="V251" s="617"/>
      <c r="W251" s="617"/>
      <c r="X251" s="617"/>
      <c r="Y251" s="617"/>
      <c r="Z251" s="617"/>
      <c r="AA251" s="617"/>
      <c r="AB251" s="617"/>
      <c r="AC251" s="617"/>
      <c r="AD251" s="617"/>
      <c r="AE251" s="617"/>
      <c r="AF251" s="617"/>
      <c r="AG251" s="617"/>
      <c r="AH251" s="617"/>
    </row>
    <row r="25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17"/>
      <c r="AB252" s="617"/>
      <c r="AC252" s="617"/>
      <c r="AD252" s="617"/>
      <c r="AE252" s="617"/>
      <c r="AF252" s="617"/>
      <c r="AG252" s="617"/>
      <c r="AH252" s="617"/>
    </row>
    <row r="253">
      <c r="A253" s="617"/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617"/>
      <c r="AB253" s="617"/>
      <c r="AC253" s="617"/>
      <c r="AD253" s="617"/>
      <c r="AE253" s="617"/>
      <c r="AF253" s="617"/>
      <c r="AG253" s="617"/>
      <c r="AH253" s="617"/>
    </row>
    <row r="254">
      <c r="A254" s="617"/>
      <c r="B254" s="617"/>
      <c r="C254" s="617"/>
      <c r="D254" s="617"/>
      <c r="E254" s="617"/>
      <c r="F254" s="617"/>
      <c r="G254" s="617"/>
      <c r="H254" s="617"/>
      <c r="I254" s="617"/>
      <c r="J254" s="617"/>
      <c r="K254" s="617"/>
      <c r="L254" s="617"/>
      <c r="M254" s="617"/>
      <c r="N254" s="617"/>
      <c r="O254" s="617"/>
      <c r="P254" s="617"/>
      <c r="Q254" s="617"/>
      <c r="R254" s="617"/>
      <c r="S254" s="617"/>
      <c r="T254" s="617"/>
      <c r="U254" s="617"/>
      <c r="V254" s="617"/>
      <c r="W254" s="617"/>
      <c r="X254" s="617"/>
      <c r="Y254" s="617"/>
      <c r="Z254" s="617"/>
      <c r="AA254" s="617"/>
      <c r="AB254" s="617"/>
      <c r="AC254" s="617"/>
      <c r="AD254" s="617"/>
      <c r="AE254" s="617"/>
      <c r="AF254" s="617"/>
      <c r="AG254" s="617"/>
      <c r="AH254" s="617"/>
    </row>
    <row r="255">
      <c r="A255" s="617"/>
      <c r="B255" s="617"/>
      <c r="C255" s="617"/>
      <c r="D255" s="617"/>
      <c r="E255" s="617"/>
      <c r="F255" s="617"/>
      <c r="G255" s="617"/>
      <c r="H255" s="617"/>
      <c r="I255" s="617"/>
      <c r="J255" s="617"/>
      <c r="K255" s="617"/>
      <c r="L255" s="617"/>
      <c r="M255" s="617"/>
      <c r="N255" s="617"/>
      <c r="O255" s="617"/>
      <c r="P255" s="617"/>
      <c r="Q255" s="617"/>
      <c r="R255" s="617"/>
      <c r="S255" s="617"/>
      <c r="T255" s="617"/>
      <c r="U255" s="617"/>
      <c r="V255" s="617"/>
      <c r="W255" s="617"/>
      <c r="X255" s="617"/>
      <c r="Y255" s="617"/>
      <c r="Z255" s="617"/>
      <c r="AA255" s="617"/>
      <c r="AB255" s="617"/>
      <c r="AC255" s="617"/>
      <c r="AD255" s="617"/>
      <c r="AE255" s="617"/>
      <c r="AF255" s="617"/>
      <c r="AG255" s="617"/>
      <c r="AH255" s="617"/>
    </row>
    <row r="256">
      <c r="A256" s="617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17"/>
      <c r="P256" s="617"/>
      <c r="Q256" s="617"/>
      <c r="R256" s="617"/>
      <c r="S256" s="617"/>
      <c r="T256" s="617"/>
      <c r="U256" s="617"/>
      <c r="V256" s="617"/>
      <c r="W256" s="617"/>
      <c r="X256" s="617"/>
      <c r="Y256" s="617"/>
      <c r="Z256" s="617"/>
      <c r="AA256" s="617"/>
      <c r="AB256" s="617"/>
      <c r="AC256" s="617"/>
      <c r="AD256" s="617"/>
      <c r="AE256" s="617"/>
      <c r="AF256" s="617"/>
      <c r="AG256" s="617"/>
      <c r="AH256" s="617"/>
    </row>
    <row r="257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17"/>
      <c r="P257" s="617"/>
      <c r="Q257" s="617"/>
      <c r="R257" s="617"/>
      <c r="S257" s="617"/>
      <c r="T257" s="617"/>
      <c r="U257" s="617"/>
      <c r="V257" s="617"/>
      <c r="W257" s="617"/>
      <c r="X257" s="617"/>
      <c r="Y257" s="617"/>
      <c r="Z257" s="617"/>
      <c r="AA257" s="617"/>
      <c r="AB257" s="617"/>
      <c r="AC257" s="617"/>
      <c r="AD257" s="617"/>
      <c r="AE257" s="617"/>
      <c r="AF257" s="617"/>
      <c r="AG257" s="617"/>
      <c r="AH257" s="617"/>
    </row>
    <row r="258">
      <c r="A258" s="617"/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617"/>
      <c r="AB258" s="617"/>
      <c r="AC258" s="617"/>
      <c r="AD258" s="617"/>
      <c r="AE258" s="617"/>
      <c r="AF258" s="617"/>
      <c r="AG258" s="617"/>
      <c r="AH258" s="617"/>
    </row>
    <row r="259">
      <c r="A259" s="617"/>
      <c r="B259" s="617"/>
      <c r="C259" s="617"/>
      <c r="D259" s="617"/>
      <c r="E259" s="617"/>
      <c r="F259" s="617"/>
      <c r="G259" s="617"/>
      <c r="H259" s="617"/>
      <c r="I259" s="617"/>
      <c r="J259" s="617"/>
      <c r="K259" s="617"/>
      <c r="L259" s="617"/>
      <c r="M259" s="617"/>
      <c r="N259" s="617"/>
      <c r="O259" s="617"/>
      <c r="P259" s="617"/>
      <c r="Q259" s="617"/>
      <c r="R259" s="617"/>
      <c r="S259" s="617"/>
      <c r="T259" s="617"/>
      <c r="U259" s="617"/>
      <c r="V259" s="617"/>
      <c r="W259" s="617"/>
      <c r="X259" s="617"/>
      <c r="Y259" s="617"/>
      <c r="Z259" s="617"/>
      <c r="AA259" s="617"/>
      <c r="AB259" s="617"/>
      <c r="AC259" s="617"/>
      <c r="AD259" s="617"/>
      <c r="AE259" s="617"/>
      <c r="AF259" s="617"/>
      <c r="AG259" s="617"/>
      <c r="AH259" s="617"/>
    </row>
    <row r="260">
      <c r="A260" s="617"/>
      <c r="B260" s="617"/>
      <c r="C260" s="617"/>
      <c r="D260" s="617"/>
      <c r="E260" s="617"/>
      <c r="F260" s="617"/>
      <c r="G260" s="617"/>
      <c r="H260" s="617"/>
      <c r="I260" s="617"/>
      <c r="J260" s="617"/>
      <c r="K260" s="617"/>
      <c r="L260" s="617"/>
      <c r="M260" s="617"/>
      <c r="N260" s="617"/>
      <c r="O260" s="617"/>
      <c r="P260" s="617"/>
      <c r="Q260" s="617"/>
      <c r="R260" s="617"/>
      <c r="S260" s="617"/>
      <c r="T260" s="617"/>
      <c r="U260" s="617"/>
      <c r="V260" s="617"/>
      <c r="W260" s="617"/>
      <c r="X260" s="617"/>
      <c r="Y260" s="617"/>
      <c r="Z260" s="617"/>
      <c r="AA260" s="617"/>
      <c r="AB260" s="617"/>
      <c r="AC260" s="617"/>
      <c r="AD260" s="617"/>
      <c r="AE260" s="617"/>
      <c r="AF260" s="617"/>
      <c r="AG260" s="617"/>
      <c r="AH260" s="617"/>
    </row>
    <row r="261">
      <c r="A261" s="617"/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17"/>
      <c r="AB261" s="617"/>
      <c r="AC261" s="617"/>
      <c r="AD261" s="617"/>
      <c r="AE261" s="617"/>
      <c r="AF261" s="617"/>
      <c r="AG261" s="617"/>
      <c r="AH261" s="617"/>
    </row>
    <row r="262">
      <c r="A262" s="617"/>
      <c r="B262" s="617"/>
      <c r="C262" s="617"/>
      <c r="D262" s="617"/>
      <c r="E262" s="617"/>
      <c r="F262" s="617"/>
      <c r="G262" s="617"/>
      <c r="H262" s="617"/>
      <c r="I262" s="617"/>
      <c r="J262" s="617"/>
      <c r="K262" s="617"/>
      <c r="L262" s="617"/>
      <c r="M262" s="617"/>
      <c r="N262" s="617"/>
      <c r="O262" s="617"/>
      <c r="P262" s="617"/>
      <c r="Q262" s="617"/>
      <c r="R262" s="617"/>
      <c r="S262" s="617"/>
      <c r="T262" s="617"/>
      <c r="U262" s="617"/>
      <c r="V262" s="617"/>
      <c r="W262" s="617"/>
      <c r="X262" s="617"/>
      <c r="Y262" s="617"/>
      <c r="Z262" s="617"/>
      <c r="AA262" s="617"/>
      <c r="AB262" s="617"/>
      <c r="AC262" s="617"/>
      <c r="AD262" s="617"/>
      <c r="AE262" s="617"/>
      <c r="AF262" s="617"/>
      <c r="AG262" s="617"/>
      <c r="AH262" s="617"/>
    </row>
    <row r="263">
      <c r="A263" s="617"/>
      <c r="B263" s="617"/>
      <c r="C263" s="617"/>
      <c r="D263" s="617"/>
      <c r="E263" s="617"/>
      <c r="F263" s="617"/>
      <c r="G263" s="617"/>
      <c r="H263" s="617"/>
      <c r="I263" s="617"/>
      <c r="J263" s="617"/>
      <c r="K263" s="617"/>
      <c r="L263" s="617"/>
      <c r="M263" s="617"/>
      <c r="N263" s="617"/>
      <c r="O263" s="617"/>
      <c r="P263" s="617"/>
      <c r="Q263" s="617"/>
      <c r="R263" s="617"/>
      <c r="S263" s="617"/>
      <c r="T263" s="617"/>
      <c r="U263" s="617"/>
      <c r="V263" s="617"/>
      <c r="W263" s="617"/>
      <c r="X263" s="617"/>
      <c r="Y263" s="617"/>
      <c r="Z263" s="617"/>
      <c r="AA263" s="617"/>
      <c r="AB263" s="617"/>
      <c r="AC263" s="617"/>
      <c r="AD263" s="617"/>
      <c r="AE263" s="617"/>
      <c r="AF263" s="617"/>
      <c r="AG263" s="617"/>
      <c r="AH263" s="617"/>
    </row>
    <row r="264">
      <c r="A264" s="617"/>
      <c r="B264" s="617"/>
      <c r="C264" s="617"/>
      <c r="D264" s="617"/>
      <c r="E264" s="617"/>
      <c r="F264" s="617"/>
      <c r="G264" s="617"/>
      <c r="H264" s="617"/>
      <c r="I264" s="617"/>
      <c r="J264" s="617"/>
      <c r="K264" s="617"/>
      <c r="L264" s="617"/>
      <c r="M264" s="617"/>
      <c r="N264" s="617"/>
      <c r="O264" s="617"/>
      <c r="P264" s="617"/>
      <c r="Q264" s="617"/>
      <c r="R264" s="617"/>
      <c r="S264" s="617"/>
      <c r="T264" s="617"/>
      <c r="U264" s="617"/>
      <c r="V264" s="617"/>
      <c r="W264" s="617"/>
      <c r="X264" s="617"/>
      <c r="Y264" s="617"/>
      <c r="Z264" s="617"/>
      <c r="AA264" s="617"/>
      <c r="AB264" s="617"/>
      <c r="AC264" s="617"/>
      <c r="AD264" s="617"/>
      <c r="AE264" s="617"/>
      <c r="AF264" s="617"/>
      <c r="AG264" s="617"/>
      <c r="AH264" s="617"/>
    </row>
    <row r="265">
      <c r="A265" s="617"/>
      <c r="B265" s="617"/>
      <c r="C265" s="617"/>
      <c r="D265" s="617"/>
      <c r="E265" s="617"/>
      <c r="F265" s="617"/>
      <c r="G265" s="617"/>
      <c r="H265" s="617"/>
      <c r="I265" s="617"/>
      <c r="J265" s="617"/>
      <c r="K265" s="617"/>
      <c r="L265" s="617"/>
      <c r="M265" s="617"/>
      <c r="N265" s="617"/>
      <c r="O265" s="617"/>
      <c r="P265" s="617"/>
      <c r="Q265" s="617"/>
      <c r="R265" s="617"/>
      <c r="S265" s="617"/>
      <c r="T265" s="617"/>
      <c r="U265" s="617"/>
      <c r="V265" s="617"/>
      <c r="W265" s="617"/>
      <c r="X265" s="617"/>
      <c r="Y265" s="617"/>
      <c r="Z265" s="617"/>
      <c r="AA265" s="617"/>
      <c r="AB265" s="617"/>
      <c r="AC265" s="617"/>
      <c r="AD265" s="617"/>
      <c r="AE265" s="617"/>
      <c r="AF265" s="617"/>
      <c r="AG265" s="617"/>
      <c r="AH265" s="617"/>
    </row>
    <row r="266">
      <c r="A266" s="617"/>
      <c r="B266" s="617"/>
      <c r="C266" s="617"/>
      <c r="D266" s="617"/>
      <c r="E266" s="617"/>
      <c r="F266" s="617"/>
      <c r="G266" s="617"/>
      <c r="H266" s="617"/>
      <c r="I266" s="617"/>
      <c r="J266" s="617"/>
      <c r="K266" s="617"/>
      <c r="L266" s="617"/>
      <c r="M266" s="617"/>
      <c r="N266" s="617"/>
      <c r="O266" s="617"/>
      <c r="P266" s="617"/>
      <c r="Q266" s="617"/>
      <c r="R266" s="617"/>
      <c r="S266" s="617"/>
      <c r="T266" s="617"/>
      <c r="U266" s="617"/>
      <c r="V266" s="617"/>
      <c r="W266" s="617"/>
      <c r="X266" s="617"/>
      <c r="Y266" s="617"/>
      <c r="Z266" s="617"/>
      <c r="AA266" s="617"/>
      <c r="AB266" s="617"/>
      <c r="AC266" s="617"/>
      <c r="AD266" s="617"/>
      <c r="AE266" s="617"/>
      <c r="AF266" s="617"/>
      <c r="AG266" s="617"/>
      <c r="AH266" s="617"/>
    </row>
    <row r="267">
      <c r="A267" s="617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17"/>
      <c r="P267" s="617"/>
      <c r="Q267" s="617"/>
      <c r="R267" s="617"/>
      <c r="S267" s="617"/>
      <c r="T267" s="617"/>
      <c r="U267" s="617"/>
      <c r="V267" s="617"/>
      <c r="W267" s="617"/>
      <c r="X267" s="617"/>
      <c r="Y267" s="617"/>
      <c r="Z267" s="617"/>
      <c r="AA267" s="617"/>
      <c r="AB267" s="617"/>
      <c r="AC267" s="617"/>
      <c r="AD267" s="617"/>
      <c r="AE267" s="617"/>
      <c r="AF267" s="617"/>
      <c r="AG267" s="617"/>
      <c r="AH267" s="617"/>
    </row>
    <row r="268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17"/>
      <c r="P268" s="617"/>
      <c r="Q268" s="617"/>
      <c r="R268" s="617"/>
      <c r="S268" s="617"/>
      <c r="T268" s="617"/>
      <c r="U268" s="617"/>
      <c r="V268" s="617"/>
      <c r="W268" s="617"/>
      <c r="X268" s="617"/>
      <c r="Y268" s="617"/>
      <c r="Z268" s="617"/>
      <c r="AA268" s="617"/>
      <c r="AB268" s="617"/>
      <c r="AC268" s="617"/>
      <c r="AD268" s="617"/>
      <c r="AE268" s="617"/>
      <c r="AF268" s="617"/>
      <c r="AG268" s="617"/>
      <c r="AH268" s="617"/>
    </row>
    <row r="269">
      <c r="A269" s="617"/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17"/>
      <c r="AB269" s="617"/>
      <c r="AC269" s="617"/>
      <c r="AD269" s="617"/>
      <c r="AE269" s="617"/>
      <c r="AF269" s="617"/>
      <c r="AG269" s="617"/>
      <c r="AH269" s="617"/>
    </row>
    <row r="270">
      <c r="A270" s="617"/>
      <c r="B270" s="617"/>
      <c r="C270" s="617"/>
      <c r="D270" s="617"/>
      <c r="E270" s="617"/>
      <c r="F270" s="617"/>
      <c r="G270" s="617"/>
      <c r="H270" s="617"/>
      <c r="I270" s="617"/>
      <c r="J270" s="617"/>
      <c r="K270" s="617"/>
      <c r="L270" s="617"/>
      <c r="M270" s="617"/>
      <c r="N270" s="617"/>
      <c r="O270" s="617"/>
      <c r="P270" s="617"/>
      <c r="Q270" s="617"/>
      <c r="R270" s="617"/>
      <c r="S270" s="617"/>
      <c r="T270" s="617"/>
      <c r="U270" s="617"/>
      <c r="V270" s="617"/>
      <c r="W270" s="617"/>
      <c r="X270" s="617"/>
      <c r="Y270" s="617"/>
      <c r="Z270" s="617"/>
      <c r="AA270" s="617"/>
      <c r="AB270" s="617"/>
      <c r="AC270" s="617"/>
      <c r="AD270" s="617"/>
      <c r="AE270" s="617"/>
      <c r="AF270" s="617"/>
      <c r="AG270" s="617"/>
      <c r="AH270" s="617"/>
    </row>
    <row r="271">
      <c r="A271" s="617"/>
      <c r="B271" s="617"/>
      <c r="C271" s="617"/>
      <c r="D271" s="617"/>
      <c r="E271" s="617"/>
      <c r="F271" s="617"/>
      <c r="G271" s="617"/>
      <c r="H271" s="617"/>
      <c r="I271" s="617"/>
      <c r="J271" s="617"/>
      <c r="K271" s="617"/>
      <c r="L271" s="617"/>
      <c r="M271" s="617"/>
      <c r="N271" s="617"/>
      <c r="O271" s="617"/>
      <c r="P271" s="617"/>
      <c r="Q271" s="617"/>
      <c r="R271" s="617"/>
      <c r="S271" s="617"/>
      <c r="T271" s="617"/>
      <c r="U271" s="617"/>
      <c r="V271" s="617"/>
      <c r="W271" s="617"/>
      <c r="X271" s="617"/>
      <c r="Y271" s="617"/>
      <c r="Z271" s="617"/>
      <c r="AA271" s="617"/>
      <c r="AB271" s="617"/>
      <c r="AC271" s="617"/>
      <c r="AD271" s="617"/>
      <c r="AE271" s="617"/>
      <c r="AF271" s="617"/>
      <c r="AG271" s="617"/>
      <c r="AH271" s="617"/>
    </row>
    <row r="272">
      <c r="A272" s="617"/>
      <c r="B272" s="617"/>
      <c r="C272" s="617"/>
      <c r="D272" s="617"/>
      <c r="E272" s="617"/>
      <c r="F272" s="617"/>
      <c r="G272" s="617"/>
      <c r="H272" s="617"/>
      <c r="I272" s="617"/>
      <c r="J272" s="617"/>
      <c r="K272" s="617"/>
      <c r="L272" s="617"/>
      <c r="M272" s="617"/>
      <c r="N272" s="617"/>
      <c r="O272" s="617"/>
      <c r="P272" s="617"/>
      <c r="Q272" s="617"/>
      <c r="R272" s="617"/>
      <c r="S272" s="617"/>
      <c r="T272" s="617"/>
      <c r="U272" s="617"/>
      <c r="V272" s="617"/>
      <c r="W272" s="617"/>
      <c r="X272" s="617"/>
      <c r="Y272" s="617"/>
      <c r="Z272" s="617"/>
      <c r="AA272" s="617"/>
      <c r="AB272" s="617"/>
      <c r="AC272" s="617"/>
      <c r="AD272" s="617"/>
      <c r="AE272" s="617"/>
      <c r="AF272" s="617"/>
      <c r="AG272" s="617"/>
      <c r="AH272" s="617"/>
    </row>
    <row r="273">
      <c r="A273" s="617"/>
      <c r="B273" s="617"/>
      <c r="C273" s="617"/>
      <c r="D273" s="617"/>
      <c r="E273" s="617"/>
      <c r="F273" s="617"/>
      <c r="G273" s="617"/>
      <c r="H273" s="617"/>
      <c r="I273" s="617"/>
      <c r="J273" s="617"/>
      <c r="K273" s="617"/>
      <c r="L273" s="617"/>
      <c r="M273" s="617"/>
      <c r="N273" s="617"/>
      <c r="O273" s="617"/>
      <c r="P273" s="617"/>
      <c r="Q273" s="617"/>
      <c r="R273" s="617"/>
      <c r="S273" s="617"/>
      <c r="T273" s="617"/>
      <c r="U273" s="617"/>
      <c r="V273" s="617"/>
      <c r="W273" s="617"/>
      <c r="X273" s="617"/>
      <c r="Y273" s="617"/>
      <c r="Z273" s="617"/>
      <c r="AA273" s="617"/>
      <c r="AB273" s="617"/>
      <c r="AC273" s="617"/>
      <c r="AD273" s="617"/>
      <c r="AE273" s="617"/>
      <c r="AF273" s="617"/>
      <c r="AG273" s="617"/>
      <c r="AH273" s="617"/>
    </row>
    <row r="274">
      <c r="A274" s="617"/>
      <c r="B274" s="617"/>
      <c r="C274" s="617"/>
      <c r="D274" s="617"/>
      <c r="E274" s="617"/>
      <c r="F274" s="617"/>
      <c r="G274" s="617"/>
      <c r="H274" s="617"/>
      <c r="I274" s="617"/>
      <c r="J274" s="617"/>
      <c r="K274" s="617"/>
      <c r="L274" s="617"/>
      <c r="M274" s="617"/>
      <c r="N274" s="617"/>
      <c r="O274" s="617"/>
      <c r="P274" s="617"/>
      <c r="Q274" s="617"/>
      <c r="R274" s="617"/>
      <c r="S274" s="617"/>
      <c r="T274" s="617"/>
      <c r="U274" s="617"/>
      <c r="V274" s="617"/>
      <c r="W274" s="617"/>
      <c r="X274" s="617"/>
      <c r="Y274" s="617"/>
      <c r="Z274" s="617"/>
      <c r="AA274" s="617"/>
      <c r="AB274" s="617"/>
      <c r="AC274" s="617"/>
      <c r="AD274" s="617"/>
      <c r="AE274" s="617"/>
      <c r="AF274" s="617"/>
      <c r="AG274" s="617"/>
      <c r="AH274" s="617"/>
    </row>
    <row r="275">
      <c r="A275" s="617"/>
      <c r="B275" s="617"/>
      <c r="C275" s="617"/>
      <c r="D275" s="617"/>
      <c r="E275" s="617"/>
      <c r="F275" s="617"/>
      <c r="G275" s="617"/>
      <c r="H275" s="617"/>
      <c r="I275" s="617"/>
      <c r="J275" s="617"/>
      <c r="K275" s="617"/>
      <c r="L275" s="617"/>
      <c r="M275" s="617"/>
      <c r="N275" s="617"/>
      <c r="O275" s="617"/>
      <c r="P275" s="617"/>
      <c r="Q275" s="617"/>
      <c r="R275" s="617"/>
      <c r="S275" s="617"/>
      <c r="T275" s="617"/>
      <c r="U275" s="617"/>
      <c r="V275" s="617"/>
      <c r="W275" s="617"/>
      <c r="X275" s="617"/>
      <c r="Y275" s="617"/>
      <c r="Z275" s="617"/>
      <c r="AA275" s="617"/>
      <c r="AB275" s="617"/>
      <c r="AC275" s="617"/>
      <c r="AD275" s="617"/>
      <c r="AE275" s="617"/>
      <c r="AF275" s="617"/>
      <c r="AG275" s="617"/>
      <c r="AH275" s="617"/>
    </row>
    <row r="276">
      <c r="A276" s="617"/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17"/>
      <c r="AB276" s="617"/>
      <c r="AC276" s="617"/>
      <c r="AD276" s="617"/>
      <c r="AE276" s="617"/>
      <c r="AF276" s="617"/>
      <c r="AG276" s="617"/>
      <c r="AH276" s="617"/>
    </row>
    <row r="277">
      <c r="A277" s="617"/>
      <c r="B277" s="617"/>
      <c r="C277" s="617"/>
      <c r="D277" s="617"/>
      <c r="E277" s="617"/>
      <c r="F277" s="617"/>
      <c r="G277" s="617"/>
      <c r="H277" s="617"/>
      <c r="I277" s="617"/>
      <c r="J277" s="617"/>
      <c r="K277" s="617"/>
      <c r="L277" s="617"/>
      <c r="M277" s="617"/>
      <c r="N277" s="617"/>
      <c r="O277" s="617"/>
      <c r="P277" s="617"/>
      <c r="Q277" s="617"/>
      <c r="R277" s="617"/>
      <c r="S277" s="617"/>
      <c r="T277" s="617"/>
      <c r="U277" s="617"/>
      <c r="V277" s="617"/>
      <c r="W277" s="617"/>
      <c r="X277" s="617"/>
      <c r="Y277" s="617"/>
      <c r="Z277" s="617"/>
      <c r="AA277" s="617"/>
      <c r="AB277" s="617"/>
      <c r="AC277" s="617"/>
      <c r="AD277" s="617"/>
      <c r="AE277" s="617"/>
      <c r="AF277" s="617"/>
      <c r="AG277" s="617"/>
      <c r="AH277" s="617"/>
    </row>
    <row r="278">
      <c r="A278" s="617"/>
      <c r="B278" s="617"/>
      <c r="C278" s="617"/>
      <c r="D278" s="617"/>
      <c r="E278" s="617"/>
      <c r="F278" s="617"/>
      <c r="G278" s="617"/>
      <c r="H278" s="617"/>
      <c r="I278" s="617"/>
      <c r="J278" s="617"/>
      <c r="K278" s="617"/>
      <c r="L278" s="617"/>
      <c r="M278" s="617"/>
      <c r="N278" s="617"/>
      <c r="O278" s="617"/>
      <c r="P278" s="617"/>
      <c r="Q278" s="617"/>
      <c r="R278" s="617"/>
      <c r="S278" s="617"/>
      <c r="T278" s="617"/>
      <c r="U278" s="617"/>
      <c r="V278" s="617"/>
      <c r="W278" s="617"/>
      <c r="X278" s="617"/>
      <c r="Y278" s="617"/>
      <c r="Z278" s="617"/>
      <c r="AA278" s="617"/>
      <c r="AB278" s="617"/>
      <c r="AC278" s="617"/>
      <c r="AD278" s="617"/>
      <c r="AE278" s="617"/>
      <c r="AF278" s="617"/>
      <c r="AG278" s="617"/>
      <c r="AH278" s="617"/>
    </row>
    <row r="279">
      <c r="A279" s="617"/>
      <c r="B279" s="617"/>
      <c r="C279" s="617"/>
      <c r="D279" s="617"/>
      <c r="E279" s="617"/>
      <c r="F279" s="617"/>
      <c r="G279" s="617"/>
      <c r="H279" s="617"/>
      <c r="I279" s="617"/>
      <c r="J279" s="617"/>
      <c r="K279" s="617"/>
      <c r="L279" s="617"/>
      <c r="M279" s="617"/>
      <c r="N279" s="617"/>
      <c r="O279" s="617"/>
      <c r="P279" s="617"/>
      <c r="Q279" s="617"/>
      <c r="R279" s="617"/>
      <c r="S279" s="617"/>
      <c r="T279" s="617"/>
      <c r="U279" s="617"/>
      <c r="V279" s="617"/>
      <c r="W279" s="617"/>
      <c r="X279" s="617"/>
      <c r="Y279" s="617"/>
      <c r="Z279" s="617"/>
      <c r="AA279" s="617"/>
      <c r="AB279" s="617"/>
      <c r="AC279" s="617"/>
      <c r="AD279" s="617"/>
      <c r="AE279" s="617"/>
      <c r="AF279" s="617"/>
      <c r="AG279" s="617"/>
      <c r="AH279" s="617"/>
    </row>
    <row r="280">
      <c r="A280" s="617"/>
      <c r="B280" s="617"/>
      <c r="C280" s="617"/>
      <c r="D280" s="617"/>
      <c r="E280" s="617"/>
      <c r="F280" s="617"/>
      <c r="G280" s="617"/>
      <c r="H280" s="617"/>
      <c r="I280" s="617"/>
      <c r="J280" s="617"/>
      <c r="K280" s="617"/>
      <c r="L280" s="617"/>
      <c r="M280" s="617"/>
      <c r="N280" s="617"/>
      <c r="O280" s="617"/>
      <c r="P280" s="617"/>
      <c r="Q280" s="617"/>
      <c r="R280" s="617"/>
      <c r="S280" s="617"/>
      <c r="T280" s="617"/>
      <c r="U280" s="617"/>
      <c r="V280" s="617"/>
      <c r="W280" s="617"/>
      <c r="X280" s="617"/>
      <c r="Y280" s="617"/>
      <c r="Z280" s="617"/>
      <c r="AA280" s="617"/>
      <c r="AB280" s="617"/>
      <c r="AC280" s="617"/>
      <c r="AD280" s="617"/>
      <c r="AE280" s="617"/>
      <c r="AF280" s="617"/>
      <c r="AG280" s="617"/>
      <c r="AH280" s="617"/>
    </row>
    <row r="281">
      <c r="A281" s="617"/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17"/>
      <c r="AB281" s="617"/>
      <c r="AC281" s="617"/>
      <c r="AD281" s="617"/>
      <c r="AE281" s="617"/>
      <c r="AF281" s="617"/>
      <c r="AG281" s="617"/>
      <c r="AH281" s="617"/>
    </row>
    <row r="282">
      <c r="A282" s="617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17"/>
      <c r="P282" s="617"/>
      <c r="Q282" s="617"/>
      <c r="R282" s="617"/>
      <c r="S282" s="617"/>
      <c r="T282" s="617"/>
      <c r="U282" s="617"/>
      <c r="V282" s="617"/>
      <c r="W282" s="617"/>
      <c r="X282" s="617"/>
      <c r="Y282" s="617"/>
      <c r="Z282" s="617"/>
      <c r="AA282" s="617"/>
      <c r="AB282" s="617"/>
      <c r="AC282" s="617"/>
      <c r="AD282" s="617"/>
      <c r="AE282" s="617"/>
      <c r="AF282" s="617"/>
      <c r="AG282" s="617"/>
      <c r="AH282" s="617"/>
    </row>
    <row r="283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17"/>
      <c r="P283" s="617"/>
      <c r="Q283" s="617"/>
      <c r="R283" s="617"/>
      <c r="S283" s="617"/>
      <c r="T283" s="617"/>
      <c r="U283" s="617"/>
      <c r="V283" s="617"/>
      <c r="W283" s="617"/>
      <c r="X283" s="617"/>
      <c r="Y283" s="617"/>
      <c r="Z283" s="617"/>
      <c r="AA283" s="617"/>
      <c r="AB283" s="617"/>
      <c r="AC283" s="617"/>
      <c r="AD283" s="617"/>
      <c r="AE283" s="617"/>
      <c r="AF283" s="617"/>
      <c r="AG283" s="617"/>
      <c r="AH283" s="617"/>
    </row>
    <row r="284">
      <c r="A284" s="617"/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617"/>
      <c r="AB284" s="617"/>
      <c r="AC284" s="617"/>
      <c r="AD284" s="617"/>
      <c r="AE284" s="617"/>
      <c r="AF284" s="617"/>
      <c r="AG284" s="617"/>
      <c r="AH284" s="617"/>
    </row>
    <row r="285">
      <c r="A285" s="617"/>
      <c r="B285" s="617"/>
      <c r="C285" s="617"/>
      <c r="D285" s="617"/>
      <c r="E285" s="617"/>
      <c r="F285" s="617"/>
      <c r="G285" s="617"/>
      <c r="H285" s="617"/>
      <c r="I285" s="617"/>
      <c r="J285" s="617"/>
      <c r="K285" s="617"/>
      <c r="L285" s="617"/>
      <c r="M285" s="617"/>
      <c r="N285" s="617"/>
      <c r="O285" s="617"/>
      <c r="P285" s="617"/>
      <c r="Q285" s="617"/>
      <c r="R285" s="617"/>
      <c r="S285" s="617"/>
      <c r="T285" s="617"/>
      <c r="U285" s="617"/>
      <c r="V285" s="617"/>
      <c r="W285" s="617"/>
      <c r="X285" s="617"/>
      <c r="Y285" s="617"/>
      <c r="Z285" s="617"/>
      <c r="AA285" s="617"/>
      <c r="AB285" s="617"/>
      <c r="AC285" s="617"/>
      <c r="AD285" s="617"/>
      <c r="AE285" s="617"/>
      <c r="AF285" s="617"/>
      <c r="AG285" s="617"/>
      <c r="AH285" s="617"/>
    </row>
    <row r="286">
      <c r="A286" s="617"/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  <c r="Y286" s="617"/>
      <c r="Z286" s="617"/>
      <c r="AA286" s="617"/>
      <c r="AB286" s="617"/>
      <c r="AC286" s="617"/>
      <c r="AD286" s="617"/>
      <c r="AE286" s="617"/>
      <c r="AF286" s="617"/>
      <c r="AG286" s="617"/>
      <c r="AH286" s="617"/>
    </row>
    <row r="287">
      <c r="A287" s="617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  <c r="Y287" s="617"/>
      <c r="Z287" s="617"/>
      <c r="AA287" s="617"/>
      <c r="AB287" s="617"/>
      <c r="AC287" s="617"/>
      <c r="AD287" s="617"/>
      <c r="AE287" s="617"/>
      <c r="AF287" s="617"/>
      <c r="AG287" s="617"/>
      <c r="AH287" s="617"/>
    </row>
  </sheetData>
  <mergeCells count="9">
    <mergeCell ref="I77:J77"/>
    <mergeCell ref="K77:L77"/>
    <mergeCell ref="E9:F9"/>
    <mergeCell ref="G9:H9"/>
    <mergeCell ref="E10:F10"/>
    <mergeCell ref="G10:H10"/>
    <mergeCell ref="C77:D77"/>
    <mergeCell ref="E77:F77"/>
    <mergeCell ref="G77:H7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63C1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25.38"/>
    <col customWidth="1" min="3" max="3" width="26.75"/>
  </cols>
  <sheetData>
    <row r="1">
      <c r="A1" s="819"/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  <c r="O1" s="819"/>
      <c r="P1" s="819"/>
      <c r="Q1" s="819"/>
      <c r="R1" s="819"/>
      <c r="S1" s="36"/>
      <c r="T1" s="36"/>
      <c r="U1" s="36"/>
      <c r="V1" s="36"/>
      <c r="W1" s="36"/>
      <c r="X1" s="36"/>
      <c r="Y1" s="36"/>
      <c r="Z1" s="36"/>
    </row>
    <row r="2">
      <c r="A2" s="820"/>
      <c r="B2" s="821" t="s">
        <v>749</v>
      </c>
      <c r="C2" s="821" t="s">
        <v>750</v>
      </c>
      <c r="D2" s="822" t="s">
        <v>751</v>
      </c>
      <c r="E2" s="15"/>
      <c r="F2" s="15"/>
      <c r="G2" s="15"/>
      <c r="H2" s="2"/>
      <c r="I2" s="822" t="s">
        <v>752</v>
      </c>
      <c r="J2" s="15"/>
      <c r="K2" s="15"/>
      <c r="L2" s="15"/>
      <c r="M2" s="2"/>
      <c r="N2" s="822" t="s">
        <v>753</v>
      </c>
      <c r="O2" s="15"/>
      <c r="P2" s="15"/>
      <c r="Q2" s="15"/>
      <c r="R2" s="2"/>
      <c r="S2" s="823"/>
      <c r="T2" s="823"/>
      <c r="U2" s="823"/>
      <c r="V2" s="823"/>
      <c r="W2" s="823"/>
      <c r="X2" s="823"/>
      <c r="Y2" s="823"/>
      <c r="Z2" s="823"/>
    </row>
    <row r="3">
      <c r="A3" s="824"/>
      <c r="B3" s="20"/>
      <c r="C3" s="20"/>
      <c r="D3" s="825" t="s">
        <v>7</v>
      </c>
      <c r="E3" s="825" t="s">
        <v>10</v>
      </c>
      <c r="F3" s="825" t="s">
        <v>12</v>
      </c>
      <c r="G3" s="825" t="s">
        <v>332</v>
      </c>
      <c r="H3" s="825" t="s">
        <v>333</v>
      </c>
      <c r="I3" s="825" t="s">
        <v>7</v>
      </c>
      <c r="J3" s="825" t="s">
        <v>10</v>
      </c>
      <c r="K3" s="825" t="s">
        <v>12</v>
      </c>
      <c r="L3" s="825" t="s">
        <v>332</v>
      </c>
      <c r="M3" s="825" t="s">
        <v>333</v>
      </c>
      <c r="N3" s="825" t="s">
        <v>7</v>
      </c>
      <c r="O3" s="825" t="s">
        <v>10</v>
      </c>
      <c r="P3" s="825" t="s">
        <v>12</v>
      </c>
      <c r="Q3" s="825" t="s">
        <v>332</v>
      </c>
      <c r="R3" s="825" t="s">
        <v>333</v>
      </c>
      <c r="S3" s="823"/>
      <c r="T3" s="823"/>
      <c r="U3" s="823"/>
      <c r="V3" s="823"/>
      <c r="W3" s="823"/>
      <c r="X3" s="823"/>
      <c r="Y3" s="823"/>
      <c r="Z3" s="823"/>
    </row>
    <row r="4">
      <c r="A4" s="826"/>
      <c r="B4" s="827" t="s">
        <v>754</v>
      </c>
      <c r="C4" s="828"/>
      <c r="D4" s="829"/>
      <c r="E4" s="829"/>
      <c r="F4" s="829"/>
      <c r="G4" s="829"/>
      <c r="H4" s="829"/>
      <c r="I4" s="829"/>
      <c r="J4" s="829"/>
      <c r="K4" s="829"/>
      <c r="L4" s="829"/>
      <c r="M4" s="829"/>
      <c r="N4" s="829"/>
      <c r="O4" s="829"/>
      <c r="P4" s="829"/>
      <c r="Q4" s="829"/>
      <c r="R4" s="830"/>
      <c r="S4" s="36"/>
      <c r="T4" s="36"/>
      <c r="U4" s="36"/>
      <c r="V4" s="36"/>
      <c r="W4" s="36"/>
      <c r="X4" s="36"/>
      <c r="Y4" s="36"/>
      <c r="Z4" s="36"/>
    </row>
    <row r="5">
      <c r="A5" s="831"/>
      <c r="B5" s="832" t="s">
        <v>755</v>
      </c>
      <c r="C5" s="833" t="s">
        <v>756</v>
      </c>
      <c r="D5" s="834">
        <v>0.03</v>
      </c>
      <c r="E5" s="834">
        <v>0.02</v>
      </c>
      <c r="F5" s="834">
        <v>0.01</v>
      </c>
      <c r="G5" s="834">
        <v>0.01</v>
      </c>
      <c r="H5" s="834">
        <v>0.01</v>
      </c>
      <c r="I5" s="835" t="s">
        <v>757</v>
      </c>
      <c r="J5" s="835" t="s">
        <v>757</v>
      </c>
      <c r="K5" s="834">
        <v>0.02</v>
      </c>
      <c r="L5" s="834">
        <v>0.02</v>
      </c>
      <c r="M5" s="834">
        <v>0.01</v>
      </c>
      <c r="N5" s="835" t="s">
        <v>757</v>
      </c>
      <c r="O5" s="834">
        <v>0.01</v>
      </c>
      <c r="P5" s="835" t="s">
        <v>757</v>
      </c>
      <c r="Q5" s="834">
        <v>0.01</v>
      </c>
      <c r="R5" s="835" t="s">
        <v>757</v>
      </c>
      <c r="S5" s="36"/>
      <c r="T5" s="36"/>
      <c r="U5" s="36"/>
      <c r="V5" s="36"/>
      <c r="W5" s="36"/>
      <c r="X5" s="36"/>
      <c r="Y5" s="36"/>
      <c r="Z5" s="36"/>
    </row>
    <row r="6">
      <c r="A6" s="831"/>
      <c r="B6" s="836" t="s">
        <v>758</v>
      </c>
      <c r="C6" s="837" t="s">
        <v>759</v>
      </c>
      <c r="D6" s="838">
        <v>0.01</v>
      </c>
      <c r="E6" s="839" t="s">
        <v>757</v>
      </c>
      <c r="F6" s="838">
        <v>0.01</v>
      </c>
      <c r="G6" s="838">
        <v>0.01</v>
      </c>
      <c r="H6" s="838">
        <v>0.01</v>
      </c>
      <c r="I6" s="839" t="s">
        <v>757</v>
      </c>
      <c r="J6" s="839" t="s">
        <v>757</v>
      </c>
      <c r="K6" s="838">
        <v>0.01</v>
      </c>
      <c r="L6" s="838">
        <v>0.01</v>
      </c>
      <c r="M6" s="838">
        <v>0.01</v>
      </c>
      <c r="N6" s="839" t="s">
        <v>757</v>
      </c>
      <c r="O6" s="839" t="s">
        <v>757</v>
      </c>
      <c r="P6" s="839" t="s">
        <v>757</v>
      </c>
      <c r="Q6" s="838">
        <v>0.01</v>
      </c>
      <c r="R6" s="839" t="s">
        <v>757</v>
      </c>
      <c r="S6" s="36"/>
      <c r="T6" s="36"/>
      <c r="U6" s="36"/>
      <c r="V6" s="36"/>
      <c r="W6" s="36"/>
      <c r="X6" s="36"/>
      <c r="Y6" s="36"/>
      <c r="Z6" s="36"/>
    </row>
    <row r="7">
      <c r="A7" s="831"/>
      <c r="B7" s="836" t="s">
        <v>760</v>
      </c>
      <c r="C7" s="837" t="s">
        <v>761</v>
      </c>
      <c r="D7" s="838">
        <v>0.01</v>
      </c>
      <c r="E7" s="839" t="s">
        <v>757</v>
      </c>
      <c r="F7" s="838">
        <v>0.01</v>
      </c>
      <c r="G7" s="839" t="s">
        <v>757</v>
      </c>
      <c r="H7" s="839" t="s">
        <v>757</v>
      </c>
      <c r="I7" s="839" t="s">
        <v>757</v>
      </c>
      <c r="J7" s="839" t="s">
        <v>757</v>
      </c>
      <c r="K7" s="838">
        <v>0.01</v>
      </c>
      <c r="L7" s="839" t="s">
        <v>757</v>
      </c>
      <c r="M7" s="839" t="s">
        <v>757</v>
      </c>
      <c r="N7" s="839" t="s">
        <v>757</v>
      </c>
      <c r="O7" s="839" t="s">
        <v>757</v>
      </c>
      <c r="P7" s="838">
        <v>0.01</v>
      </c>
      <c r="Q7" s="839" t="s">
        <v>757</v>
      </c>
      <c r="R7" s="839" t="s">
        <v>757</v>
      </c>
      <c r="S7" s="36"/>
      <c r="T7" s="36"/>
      <c r="U7" s="36"/>
      <c r="V7" s="36"/>
      <c r="W7" s="36"/>
      <c r="X7" s="36"/>
      <c r="Y7" s="36"/>
      <c r="Z7" s="36"/>
    </row>
    <row r="8">
      <c r="A8" s="831"/>
      <c r="B8" s="836" t="s">
        <v>762</v>
      </c>
      <c r="C8" s="837" t="s">
        <v>763</v>
      </c>
      <c r="D8" s="838">
        <v>0.01</v>
      </c>
      <c r="E8" s="838">
        <v>0.01</v>
      </c>
      <c r="F8" s="838">
        <v>0.01</v>
      </c>
      <c r="G8" s="838">
        <v>0.01</v>
      </c>
      <c r="H8" s="838">
        <v>0.01</v>
      </c>
      <c r="I8" s="839" t="s">
        <v>757</v>
      </c>
      <c r="J8" s="839" t="s">
        <v>757</v>
      </c>
      <c r="K8" s="838">
        <v>0.01</v>
      </c>
      <c r="L8" s="838">
        <v>0.01</v>
      </c>
      <c r="M8" s="838">
        <v>0.01</v>
      </c>
      <c r="N8" s="839" t="s">
        <v>757</v>
      </c>
      <c r="O8" s="838">
        <v>0.01</v>
      </c>
      <c r="P8" s="838">
        <v>0.01</v>
      </c>
      <c r="Q8" s="838">
        <v>0.01</v>
      </c>
      <c r="R8" s="838">
        <v>0.01</v>
      </c>
      <c r="S8" s="36"/>
      <c r="T8" s="36"/>
      <c r="U8" s="36"/>
      <c r="V8" s="36"/>
      <c r="W8" s="36"/>
      <c r="X8" s="36"/>
      <c r="Y8" s="36"/>
      <c r="Z8" s="36"/>
    </row>
    <row r="9">
      <c r="A9" s="831"/>
      <c r="B9" s="836" t="s">
        <v>764</v>
      </c>
      <c r="C9" s="837" t="s">
        <v>765</v>
      </c>
      <c r="D9" s="838">
        <v>0.01</v>
      </c>
      <c r="E9" s="838">
        <v>0.01</v>
      </c>
      <c r="F9" s="838">
        <v>0.01</v>
      </c>
      <c r="G9" s="839" t="s">
        <v>757</v>
      </c>
      <c r="H9" s="839" t="s">
        <v>757</v>
      </c>
      <c r="I9" s="839" t="s">
        <v>757</v>
      </c>
      <c r="J9" s="839" t="s">
        <v>757</v>
      </c>
      <c r="K9" s="838">
        <v>0.01</v>
      </c>
      <c r="L9" s="839" t="s">
        <v>757</v>
      </c>
      <c r="M9" s="839" t="s">
        <v>757</v>
      </c>
      <c r="N9" s="839" t="s">
        <v>757</v>
      </c>
      <c r="O9" s="838">
        <v>0.02</v>
      </c>
      <c r="P9" s="839" t="s">
        <v>757</v>
      </c>
      <c r="Q9" s="838">
        <v>0.01</v>
      </c>
      <c r="R9" s="839" t="s">
        <v>757</v>
      </c>
      <c r="S9" s="36"/>
      <c r="T9" s="36"/>
      <c r="U9" s="36"/>
      <c r="V9" s="36"/>
      <c r="W9" s="36"/>
      <c r="X9" s="36"/>
      <c r="Y9" s="36"/>
      <c r="Z9" s="36"/>
    </row>
    <row r="10">
      <c r="A10" s="831"/>
      <c r="B10" s="836" t="s">
        <v>766</v>
      </c>
      <c r="C10" s="840"/>
      <c r="D10" s="839" t="s">
        <v>757</v>
      </c>
      <c r="E10" s="839" t="s">
        <v>757</v>
      </c>
      <c r="F10" s="838">
        <v>0.01</v>
      </c>
      <c r="G10" s="839" t="s">
        <v>757</v>
      </c>
      <c r="H10" s="839" t="s">
        <v>757</v>
      </c>
      <c r="I10" s="839" t="s">
        <v>757</v>
      </c>
      <c r="J10" s="839" t="s">
        <v>757</v>
      </c>
      <c r="K10" s="839" t="s">
        <v>757</v>
      </c>
      <c r="L10" s="839" t="s">
        <v>757</v>
      </c>
      <c r="M10" s="839" t="s">
        <v>757</v>
      </c>
      <c r="N10" s="839" t="s">
        <v>757</v>
      </c>
      <c r="O10" s="839" t="s">
        <v>757</v>
      </c>
      <c r="P10" s="838">
        <v>0.01</v>
      </c>
      <c r="Q10" s="839" t="s">
        <v>757</v>
      </c>
      <c r="R10" s="839" t="s">
        <v>757</v>
      </c>
      <c r="S10" s="36"/>
      <c r="T10" s="36"/>
      <c r="U10" s="36"/>
      <c r="V10" s="36"/>
      <c r="W10" s="36"/>
      <c r="X10" s="36"/>
      <c r="Y10" s="36"/>
      <c r="Z10" s="36"/>
    </row>
    <row r="11">
      <c r="A11" s="831"/>
      <c r="B11" s="836" t="s">
        <v>767</v>
      </c>
      <c r="C11" s="837" t="s">
        <v>768</v>
      </c>
      <c r="D11" s="839" t="s">
        <v>757</v>
      </c>
      <c r="E11" s="839" t="s">
        <v>757</v>
      </c>
      <c r="F11" s="838">
        <v>0.01</v>
      </c>
      <c r="G11" s="838">
        <v>0.01</v>
      </c>
      <c r="H11" s="838">
        <v>0.01</v>
      </c>
      <c r="I11" s="839" t="s">
        <v>757</v>
      </c>
      <c r="J11" s="839" t="s">
        <v>757</v>
      </c>
      <c r="K11" s="838">
        <v>0.01</v>
      </c>
      <c r="L11" s="838">
        <v>0.01</v>
      </c>
      <c r="M11" s="838">
        <v>0.01</v>
      </c>
      <c r="N11" s="839" t="s">
        <v>757</v>
      </c>
      <c r="O11" s="839" t="s">
        <v>757</v>
      </c>
      <c r="P11" s="838">
        <v>0.01</v>
      </c>
      <c r="Q11" s="838">
        <v>0.01</v>
      </c>
      <c r="R11" s="838">
        <v>0.01</v>
      </c>
      <c r="S11" s="36"/>
      <c r="T11" s="36"/>
      <c r="U11" s="36"/>
      <c r="V11" s="36"/>
      <c r="W11" s="36"/>
      <c r="X11" s="36"/>
      <c r="Y11" s="36"/>
      <c r="Z11" s="36"/>
    </row>
    <row r="12">
      <c r="A12" s="831"/>
      <c r="B12" s="836" t="s">
        <v>769</v>
      </c>
      <c r="C12" s="840"/>
      <c r="D12" s="839" t="s">
        <v>757</v>
      </c>
      <c r="E12" s="839" t="s">
        <v>757</v>
      </c>
      <c r="F12" s="838">
        <v>0.01</v>
      </c>
      <c r="G12" s="838">
        <v>0.01</v>
      </c>
      <c r="H12" s="838">
        <v>0.01</v>
      </c>
      <c r="I12" s="839" t="s">
        <v>757</v>
      </c>
      <c r="J12" s="839" t="s">
        <v>757</v>
      </c>
      <c r="K12" s="839" t="s">
        <v>757</v>
      </c>
      <c r="L12" s="838">
        <v>0.01</v>
      </c>
      <c r="M12" s="838">
        <v>0.01</v>
      </c>
      <c r="N12" s="839" t="s">
        <v>757</v>
      </c>
      <c r="O12" s="838">
        <v>0.01</v>
      </c>
      <c r="P12" s="838">
        <v>0.01</v>
      </c>
      <c r="Q12" s="838">
        <v>0.01</v>
      </c>
      <c r="R12" s="838">
        <v>0.01</v>
      </c>
      <c r="S12" s="36"/>
      <c r="T12" s="36"/>
      <c r="U12" s="36"/>
      <c r="V12" s="36"/>
      <c r="W12" s="36"/>
      <c r="X12" s="36"/>
      <c r="Y12" s="36"/>
      <c r="Z12" s="36"/>
    </row>
    <row r="13">
      <c r="A13" s="841"/>
      <c r="B13" s="842" t="s">
        <v>770</v>
      </c>
      <c r="C13" s="843" t="s">
        <v>771</v>
      </c>
      <c r="D13" s="844">
        <f t="shared" ref="D13:R13" si="1">sum(D5:D12)</f>
        <v>0.07</v>
      </c>
      <c r="E13" s="844">
        <f t="shared" si="1"/>
        <v>0.04</v>
      </c>
      <c r="F13" s="844">
        <f t="shared" si="1"/>
        <v>0.08</v>
      </c>
      <c r="G13" s="844">
        <f t="shared" si="1"/>
        <v>0.05</v>
      </c>
      <c r="H13" s="844">
        <f t="shared" si="1"/>
        <v>0.05</v>
      </c>
      <c r="I13" s="844">
        <f t="shared" si="1"/>
        <v>0</v>
      </c>
      <c r="J13" s="844">
        <f t="shared" si="1"/>
        <v>0</v>
      </c>
      <c r="K13" s="844">
        <f t="shared" si="1"/>
        <v>0.07</v>
      </c>
      <c r="L13" s="844">
        <f t="shared" si="1"/>
        <v>0.06</v>
      </c>
      <c r="M13" s="844">
        <f t="shared" si="1"/>
        <v>0.05</v>
      </c>
      <c r="N13" s="844">
        <f t="shared" si="1"/>
        <v>0</v>
      </c>
      <c r="O13" s="844">
        <f t="shared" si="1"/>
        <v>0.05</v>
      </c>
      <c r="P13" s="844">
        <f t="shared" si="1"/>
        <v>0.05</v>
      </c>
      <c r="Q13" s="844">
        <f t="shared" si="1"/>
        <v>0.06</v>
      </c>
      <c r="R13" s="844">
        <f t="shared" si="1"/>
        <v>0.03</v>
      </c>
      <c r="S13" s="36"/>
      <c r="T13" s="36"/>
      <c r="U13" s="36"/>
      <c r="V13" s="36"/>
      <c r="W13" s="36"/>
      <c r="X13" s="36"/>
      <c r="Y13" s="36"/>
      <c r="Z13" s="36"/>
    </row>
    <row r="14">
      <c r="A14" s="826"/>
      <c r="B14" s="827" t="s">
        <v>772</v>
      </c>
      <c r="C14" s="828"/>
      <c r="D14" s="827"/>
      <c r="E14" s="828"/>
      <c r="F14" s="827"/>
      <c r="G14" s="828"/>
      <c r="H14" s="827"/>
      <c r="I14" s="828"/>
      <c r="J14" s="827"/>
      <c r="K14" s="828"/>
      <c r="L14" s="827"/>
      <c r="M14" s="828"/>
      <c r="N14" s="827"/>
      <c r="O14" s="828"/>
      <c r="P14" s="827"/>
      <c r="Q14" s="828"/>
      <c r="R14" s="845"/>
      <c r="S14" s="36"/>
      <c r="T14" s="36"/>
      <c r="U14" s="36"/>
      <c r="V14" s="36"/>
      <c r="W14" s="36"/>
      <c r="X14" s="36"/>
      <c r="Y14" s="36"/>
      <c r="Z14" s="36"/>
    </row>
    <row r="15">
      <c r="A15" s="831"/>
      <c r="B15" s="832" t="s">
        <v>773</v>
      </c>
      <c r="C15" s="833" t="s">
        <v>774</v>
      </c>
      <c r="D15" s="834">
        <v>0.01</v>
      </c>
      <c r="E15" s="834">
        <v>0.01</v>
      </c>
      <c r="F15" s="834">
        <v>0.01</v>
      </c>
      <c r="G15" s="834">
        <v>0.01</v>
      </c>
      <c r="H15" s="834">
        <v>0.01</v>
      </c>
      <c r="I15" s="834" t="s">
        <v>757</v>
      </c>
      <c r="J15" s="834" t="s">
        <v>757</v>
      </c>
      <c r="K15" s="834">
        <v>0.01</v>
      </c>
      <c r="L15" s="834">
        <v>0.01</v>
      </c>
      <c r="M15" s="834">
        <v>0.01</v>
      </c>
      <c r="N15" s="834" t="s">
        <v>757</v>
      </c>
      <c r="O15" s="834">
        <v>0.01</v>
      </c>
      <c r="P15" s="834">
        <v>0.01</v>
      </c>
      <c r="Q15" s="834">
        <v>0.01</v>
      </c>
      <c r="R15" s="834">
        <v>0.02</v>
      </c>
      <c r="S15" s="36"/>
      <c r="T15" s="36"/>
      <c r="U15" s="36"/>
      <c r="V15" s="36"/>
      <c r="W15" s="36"/>
      <c r="X15" s="36"/>
      <c r="Y15" s="36"/>
      <c r="Z15" s="36"/>
    </row>
    <row r="16">
      <c r="A16" s="831"/>
      <c r="B16" s="836" t="s">
        <v>775</v>
      </c>
      <c r="C16" s="837" t="s">
        <v>776</v>
      </c>
      <c r="D16" s="838">
        <v>0.01</v>
      </c>
      <c r="E16" s="838">
        <v>0.01</v>
      </c>
      <c r="F16" s="838">
        <v>0.01</v>
      </c>
      <c r="G16" s="838">
        <v>0.01</v>
      </c>
      <c r="H16" s="838">
        <v>0.01</v>
      </c>
      <c r="I16" s="838" t="s">
        <v>757</v>
      </c>
      <c r="J16" s="838" t="s">
        <v>757</v>
      </c>
      <c r="K16" s="838">
        <v>0.01</v>
      </c>
      <c r="L16" s="838">
        <v>0.01</v>
      </c>
      <c r="M16" s="838">
        <v>0.01</v>
      </c>
      <c r="N16" s="838" t="s">
        <v>757</v>
      </c>
      <c r="O16" s="838">
        <v>0.01</v>
      </c>
      <c r="P16" s="838">
        <v>0.01</v>
      </c>
      <c r="Q16" s="838">
        <v>0.01</v>
      </c>
      <c r="R16" s="838">
        <v>0.01</v>
      </c>
      <c r="S16" s="36"/>
      <c r="T16" s="36"/>
      <c r="U16" s="36"/>
      <c r="V16" s="36"/>
      <c r="W16" s="36"/>
      <c r="X16" s="36"/>
      <c r="Y16" s="36"/>
      <c r="Z16" s="36"/>
    </row>
    <row r="17">
      <c r="A17" s="831"/>
      <c r="B17" s="836" t="s">
        <v>777</v>
      </c>
      <c r="C17" s="837" t="s">
        <v>778</v>
      </c>
      <c r="D17" s="838" t="s">
        <v>757</v>
      </c>
      <c r="E17" s="839" t="s">
        <v>757</v>
      </c>
      <c r="F17" s="838" t="s">
        <v>757</v>
      </c>
      <c r="G17" s="838">
        <v>0.01</v>
      </c>
      <c r="H17" s="838">
        <v>0.01</v>
      </c>
      <c r="I17" s="838" t="s">
        <v>757</v>
      </c>
      <c r="J17" s="838" t="s">
        <v>757</v>
      </c>
      <c r="K17" s="838">
        <v>0.01</v>
      </c>
      <c r="L17" s="838">
        <v>0.01</v>
      </c>
      <c r="M17" s="838">
        <v>0.01</v>
      </c>
      <c r="N17" s="838" t="s">
        <v>757</v>
      </c>
      <c r="O17" s="838">
        <v>0.01</v>
      </c>
      <c r="P17" s="838">
        <v>0.01</v>
      </c>
      <c r="Q17" s="838">
        <v>0.01</v>
      </c>
      <c r="R17" s="838">
        <v>0.01</v>
      </c>
      <c r="S17" s="36"/>
      <c r="T17" s="36"/>
      <c r="U17" s="36"/>
      <c r="V17" s="36"/>
      <c r="W17" s="36"/>
      <c r="X17" s="36"/>
      <c r="Y17" s="36"/>
      <c r="Z17" s="36"/>
    </row>
    <row r="18">
      <c r="A18" s="831"/>
      <c r="B18" s="836" t="s">
        <v>779</v>
      </c>
      <c r="C18" s="837"/>
      <c r="D18" s="838" t="s">
        <v>757</v>
      </c>
      <c r="E18" s="838" t="s">
        <v>757</v>
      </c>
      <c r="F18" s="838" t="s">
        <v>757</v>
      </c>
      <c r="G18" s="838">
        <v>0.01</v>
      </c>
      <c r="H18" s="838">
        <v>0.01</v>
      </c>
      <c r="I18" s="839" t="s">
        <v>757</v>
      </c>
      <c r="J18" s="839" t="s">
        <v>757</v>
      </c>
      <c r="K18" s="838" t="s">
        <v>757</v>
      </c>
      <c r="L18" s="838">
        <v>0.01</v>
      </c>
      <c r="M18" s="838">
        <v>0.01</v>
      </c>
      <c r="N18" s="839" t="s">
        <v>757</v>
      </c>
      <c r="O18" s="838" t="s">
        <v>757</v>
      </c>
      <c r="P18" s="838">
        <v>0.01</v>
      </c>
      <c r="Q18" s="838">
        <v>0.01</v>
      </c>
      <c r="R18" s="838">
        <v>0.01</v>
      </c>
      <c r="S18" s="36"/>
      <c r="T18" s="36"/>
      <c r="U18" s="36"/>
      <c r="V18" s="36"/>
      <c r="W18" s="36"/>
      <c r="X18" s="36"/>
      <c r="Y18" s="36"/>
      <c r="Z18" s="36"/>
    </row>
    <row r="19">
      <c r="A19" s="831"/>
      <c r="B19" s="836" t="s">
        <v>780</v>
      </c>
      <c r="C19" s="837"/>
      <c r="D19" s="838" t="s">
        <v>757</v>
      </c>
      <c r="E19" s="838" t="s">
        <v>757</v>
      </c>
      <c r="F19" s="838" t="s">
        <v>757</v>
      </c>
      <c r="G19" s="838" t="s">
        <v>757</v>
      </c>
      <c r="H19" s="838" t="s">
        <v>757</v>
      </c>
      <c r="I19" s="839" t="s">
        <v>757</v>
      </c>
      <c r="J19" s="839" t="s">
        <v>757</v>
      </c>
      <c r="K19" s="838" t="s">
        <v>757</v>
      </c>
      <c r="L19" s="838" t="s">
        <v>757</v>
      </c>
      <c r="M19" s="838">
        <v>0.01</v>
      </c>
      <c r="N19" s="839" t="s">
        <v>757</v>
      </c>
      <c r="O19" s="838" t="s">
        <v>757</v>
      </c>
      <c r="P19" s="838">
        <v>0.01</v>
      </c>
      <c r="Q19" s="838">
        <v>0.01</v>
      </c>
      <c r="R19" s="838">
        <v>0.01</v>
      </c>
      <c r="S19" s="36"/>
      <c r="T19" s="36"/>
      <c r="U19" s="36"/>
      <c r="V19" s="36"/>
      <c r="W19" s="36"/>
      <c r="X19" s="36"/>
      <c r="Y19" s="36"/>
      <c r="Z19" s="36"/>
    </row>
    <row r="20">
      <c r="A20" s="841"/>
      <c r="B20" s="842" t="s">
        <v>781</v>
      </c>
      <c r="C20" s="843" t="s">
        <v>782</v>
      </c>
      <c r="D20" s="844">
        <f t="shared" ref="D20:R20" si="2">sum(D15:D19)</f>
        <v>0.02</v>
      </c>
      <c r="E20" s="844">
        <f t="shared" si="2"/>
        <v>0.02</v>
      </c>
      <c r="F20" s="844">
        <f t="shared" si="2"/>
        <v>0.02</v>
      </c>
      <c r="G20" s="844">
        <f t="shared" si="2"/>
        <v>0.04</v>
      </c>
      <c r="H20" s="844">
        <f t="shared" si="2"/>
        <v>0.04</v>
      </c>
      <c r="I20" s="844">
        <f t="shared" si="2"/>
        <v>0</v>
      </c>
      <c r="J20" s="844">
        <f t="shared" si="2"/>
        <v>0</v>
      </c>
      <c r="K20" s="844">
        <f t="shared" si="2"/>
        <v>0.03</v>
      </c>
      <c r="L20" s="844">
        <f t="shared" si="2"/>
        <v>0.04</v>
      </c>
      <c r="M20" s="844">
        <f t="shared" si="2"/>
        <v>0.05</v>
      </c>
      <c r="N20" s="844">
        <f t="shared" si="2"/>
        <v>0</v>
      </c>
      <c r="O20" s="844">
        <f t="shared" si="2"/>
        <v>0.03</v>
      </c>
      <c r="P20" s="844">
        <f t="shared" si="2"/>
        <v>0.05</v>
      </c>
      <c r="Q20" s="844">
        <f t="shared" si="2"/>
        <v>0.05</v>
      </c>
      <c r="R20" s="844">
        <f t="shared" si="2"/>
        <v>0.06</v>
      </c>
      <c r="S20" s="36"/>
      <c r="T20" s="36"/>
      <c r="U20" s="36"/>
      <c r="V20" s="36"/>
      <c r="W20" s="36"/>
      <c r="X20" s="36"/>
      <c r="Y20" s="36"/>
      <c r="Z20" s="36"/>
    </row>
    <row r="21">
      <c r="A21" s="826"/>
      <c r="B21" s="827" t="s">
        <v>783</v>
      </c>
      <c r="C21" s="828"/>
      <c r="D21" s="827"/>
      <c r="E21" s="828"/>
      <c r="F21" s="827"/>
      <c r="G21" s="828"/>
      <c r="H21" s="827"/>
      <c r="I21" s="828"/>
      <c r="J21" s="827"/>
      <c r="K21" s="828"/>
      <c r="L21" s="827"/>
      <c r="M21" s="828"/>
      <c r="N21" s="827"/>
      <c r="O21" s="828"/>
      <c r="P21" s="827"/>
      <c r="Q21" s="828"/>
      <c r="R21" s="845"/>
      <c r="S21" s="36"/>
      <c r="T21" s="36"/>
      <c r="U21" s="36"/>
      <c r="V21" s="36"/>
      <c r="W21" s="36"/>
      <c r="X21" s="36"/>
      <c r="Y21" s="36"/>
      <c r="Z21" s="36"/>
    </row>
    <row r="22">
      <c r="A22" s="831"/>
      <c r="B22" s="832" t="s">
        <v>784</v>
      </c>
      <c r="C22" s="833" t="s">
        <v>785</v>
      </c>
      <c r="D22" s="834">
        <v>0.01</v>
      </c>
      <c r="E22" s="834">
        <v>0.01</v>
      </c>
      <c r="F22" s="834">
        <v>0.01</v>
      </c>
      <c r="G22" s="834" t="s">
        <v>757</v>
      </c>
      <c r="H22" s="834" t="s">
        <v>757</v>
      </c>
      <c r="I22" s="834" t="s">
        <v>757</v>
      </c>
      <c r="J22" s="834" t="s">
        <v>757</v>
      </c>
      <c r="K22" s="834">
        <v>0.01</v>
      </c>
      <c r="L22" s="834" t="s">
        <v>757</v>
      </c>
      <c r="M22" s="834" t="s">
        <v>757</v>
      </c>
      <c r="N22" s="834" t="s">
        <v>757</v>
      </c>
      <c r="O22" s="834">
        <v>0.01</v>
      </c>
      <c r="P22" s="834">
        <v>0.01</v>
      </c>
      <c r="Q22" s="834" t="s">
        <v>757</v>
      </c>
      <c r="R22" s="834" t="s">
        <v>757</v>
      </c>
      <c r="S22" s="36"/>
      <c r="T22" s="36"/>
      <c r="U22" s="36"/>
      <c r="V22" s="36"/>
      <c r="W22" s="36"/>
      <c r="X22" s="36"/>
      <c r="Y22" s="36"/>
      <c r="Z22" s="36"/>
    </row>
    <row r="23">
      <c r="A23" s="831"/>
      <c r="B23" s="836" t="s">
        <v>786</v>
      </c>
      <c r="C23" s="837" t="s">
        <v>787</v>
      </c>
      <c r="D23" s="838">
        <v>0.01</v>
      </c>
      <c r="E23" s="838">
        <v>0.01</v>
      </c>
      <c r="F23" s="838">
        <v>0.01</v>
      </c>
      <c r="G23" s="838">
        <v>0.01</v>
      </c>
      <c r="H23" s="838">
        <v>0.01</v>
      </c>
      <c r="I23" s="838" t="s">
        <v>757</v>
      </c>
      <c r="J23" s="838" t="s">
        <v>757</v>
      </c>
      <c r="K23" s="838">
        <v>0.01</v>
      </c>
      <c r="L23" s="838">
        <v>0.01</v>
      </c>
      <c r="M23" s="838">
        <v>0.01</v>
      </c>
      <c r="N23" s="838" t="s">
        <v>757</v>
      </c>
      <c r="O23" s="838">
        <v>0.01</v>
      </c>
      <c r="P23" s="838" t="s">
        <v>757</v>
      </c>
      <c r="Q23" s="838">
        <v>0.01</v>
      </c>
      <c r="R23" s="838" t="s">
        <v>757</v>
      </c>
      <c r="S23" s="36"/>
      <c r="T23" s="36"/>
      <c r="U23" s="36"/>
      <c r="V23" s="36"/>
      <c r="W23" s="36"/>
      <c r="X23" s="36"/>
      <c r="Y23" s="36"/>
      <c r="Z23" s="36"/>
    </row>
    <row r="24">
      <c r="A24" s="831"/>
      <c r="B24" s="836" t="s">
        <v>788</v>
      </c>
      <c r="C24" s="837" t="s">
        <v>789</v>
      </c>
      <c r="D24" s="838">
        <v>0.01</v>
      </c>
      <c r="E24" s="838">
        <v>0.01</v>
      </c>
      <c r="F24" s="838">
        <v>0.01</v>
      </c>
      <c r="G24" s="838">
        <v>0.01</v>
      </c>
      <c r="H24" s="838">
        <v>0.01</v>
      </c>
      <c r="I24" s="838" t="s">
        <v>757</v>
      </c>
      <c r="J24" s="838" t="s">
        <v>757</v>
      </c>
      <c r="K24" s="838">
        <v>0.01</v>
      </c>
      <c r="L24" s="838">
        <v>0.01</v>
      </c>
      <c r="M24" s="838">
        <v>0.01</v>
      </c>
      <c r="N24" s="838" t="s">
        <v>757</v>
      </c>
      <c r="O24" s="838">
        <v>0.01</v>
      </c>
      <c r="P24" s="838" t="s">
        <v>757</v>
      </c>
      <c r="Q24" s="838">
        <v>0.01</v>
      </c>
      <c r="R24" s="838" t="s">
        <v>757</v>
      </c>
      <c r="S24" s="36"/>
      <c r="T24" s="36"/>
      <c r="U24" s="36"/>
      <c r="V24" s="36"/>
      <c r="W24" s="36"/>
      <c r="X24" s="36"/>
      <c r="Y24" s="36"/>
      <c r="Z24" s="36"/>
    </row>
    <row r="25">
      <c r="A25" s="831"/>
      <c r="B25" s="836" t="s">
        <v>790</v>
      </c>
      <c r="C25" s="837" t="s">
        <v>791</v>
      </c>
      <c r="D25" s="838" t="s">
        <v>757</v>
      </c>
      <c r="E25" s="838" t="s">
        <v>757</v>
      </c>
      <c r="F25" s="838">
        <v>0.01</v>
      </c>
      <c r="G25" s="838">
        <v>0.01</v>
      </c>
      <c r="H25" s="838">
        <v>0.01</v>
      </c>
      <c r="I25" s="838" t="s">
        <v>757</v>
      </c>
      <c r="J25" s="838" t="s">
        <v>757</v>
      </c>
      <c r="K25" s="838" t="s">
        <v>757</v>
      </c>
      <c r="L25" s="838">
        <v>0.01</v>
      </c>
      <c r="M25" s="838">
        <v>0.01</v>
      </c>
      <c r="N25" s="838" t="s">
        <v>757</v>
      </c>
      <c r="O25" s="838" t="s">
        <v>757</v>
      </c>
      <c r="P25" s="838">
        <v>0.01</v>
      </c>
      <c r="Q25" s="838">
        <v>0.01</v>
      </c>
      <c r="R25" s="838">
        <v>0.01</v>
      </c>
      <c r="S25" s="36"/>
      <c r="T25" s="36"/>
      <c r="U25" s="36"/>
      <c r="V25" s="36"/>
      <c r="W25" s="36"/>
      <c r="X25" s="36"/>
      <c r="Y25" s="36"/>
      <c r="Z25" s="36"/>
    </row>
    <row r="26">
      <c r="A26" s="831"/>
      <c r="B26" s="836" t="s">
        <v>792</v>
      </c>
      <c r="C26" s="837"/>
      <c r="D26" s="838">
        <v>0.01</v>
      </c>
      <c r="E26" s="838">
        <v>0.01</v>
      </c>
      <c r="F26" s="838" t="s">
        <v>757</v>
      </c>
      <c r="G26" s="838" t="s">
        <v>757</v>
      </c>
      <c r="H26" s="838" t="s">
        <v>757</v>
      </c>
      <c r="I26" s="838" t="s">
        <v>757</v>
      </c>
      <c r="J26" s="838" t="s">
        <v>757</v>
      </c>
      <c r="K26" s="838" t="s">
        <v>757</v>
      </c>
      <c r="L26" s="838" t="s">
        <v>757</v>
      </c>
      <c r="M26" s="838" t="s">
        <v>757</v>
      </c>
      <c r="N26" s="838" t="s">
        <v>757</v>
      </c>
      <c r="O26" s="838">
        <v>0.01</v>
      </c>
      <c r="P26" s="838" t="s">
        <v>757</v>
      </c>
      <c r="Q26" s="838" t="s">
        <v>757</v>
      </c>
      <c r="R26" s="838" t="s">
        <v>757</v>
      </c>
      <c r="S26" s="36"/>
      <c r="T26" s="36"/>
      <c r="U26" s="36"/>
      <c r="V26" s="36"/>
      <c r="W26" s="36"/>
      <c r="X26" s="36"/>
      <c r="Y26" s="36"/>
      <c r="Z26" s="36"/>
    </row>
    <row r="27">
      <c r="A27" s="841"/>
      <c r="B27" s="842" t="s">
        <v>793</v>
      </c>
      <c r="C27" s="843" t="s">
        <v>794</v>
      </c>
      <c r="D27" s="844">
        <v>0.04</v>
      </c>
      <c r="E27" s="844">
        <v>0.04</v>
      </c>
      <c r="F27" s="844">
        <v>0.04</v>
      </c>
      <c r="G27" s="844">
        <v>0.03</v>
      </c>
      <c r="H27" s="844">
        <v>0.03</v>
      </c>
      <c r="I27" s="846" t="s">
        <v>757</v>
      </c>
      <c r="J27" s="846" t="s">
        <v>757</v>
      </c>
      <c r="K27" s="844">
        <v>0.03</v>
      </c>
      <c r="L27" s="844">
        <v>0.03</v>
      </c>
      <c r="M27" s="844">
        <v>0.03</v>
      </c>
      <c r="N27" s="846" t="s">
        <v>757</v>
      </c>
      <c r="O27" s="844">
        <v>0.04</v>
      </c>
      <c r="P27" s="844">
        <v>0.02</v>
      </c>
      <c r="Q27" s="844">
        <v>0.03</v>
      </c>
      <c r="R27" s="844">
        <v>0.01</v>
      </c>
      <c r="S27" s="36"/>
      <c r="T27" s="36"/>
      <c r="U27" s="36"/>
      <c r="V27" s="36"/>
      <c r="W27" s="36"/>
      <c r="X27" s="36"/>
      <c r="Y27" s="36"/>
      <c r="Z27" s="36"/>
    </row>
    <row r="28">
      <c r="A28" s="826"/>
      <c r="B28" s="827" t="s">
        <v>795</v>
      </c>
      <c r="C28" s="828"/>
      <c r="D28" s="827"/>
      <c r="E28" s="828"/>
      <c r="F28" s="827"/>
      <c r="G28" s="828"/>
      <c r="H28" s="827"/>
      <c r="I28" s="828"/>
      <c r="J28" s="827"/>
      <c r="K28" s="828"/>
      <c r="L28" s="827"/>
      <c r="M28" s="828"/>
      <c r="N28" s="827"/>
      <c r="O28" s="828"/>
      <c r="P28" s="827"/>
      <c r="Q28" s="828"/>
      <c r="R28" s="845"/>
      <c r="S28" s="36"/>
      <c r="T28" s="36"/>
      <c r="U28" s="36"/>
      <c r="V28" s="36"/>
      <c r="W28" s="36"/>
      <c r="X28" s="36"/>
      <c r="Y28" s="36"/>
      <c r="Z28" s="36"/>
    </row>
    <row r="29">
      <c r="A29" s="831"/>
      <c r="B29" s="832" t="s">
        <v>796</v>
      </c>
      <c r="C29" s="833" t="s">
        <v>797</v>
      </c>
      <c r="D29" s="834">
        <v>0.01</v>
      </c>
      <c r="E29" s="834">
        <v>0.01</v>
      </c>
      <c r="F29" s="834">
        <v>0.01</v>
      </c>
      <c r="G29" s="834">
        <v>0.01</v>
      </c>
      <c r="H29" s="834">
        <v>0.01</v>
      </c>
      <c r="I29" s="834" t="s">
        <v>757</v>
      </c>
      <c r="J29" s="834" t="s">
        <v>757</v>
      </c>
      <c r="K29" s="834">
        <v>0.01</v>
      </c>
      <c r="L29" s="834">
        <v>0.01</v>
      </c>
      <c r="M29" s="834">
        <v>0.01</v>
      </c>
      <c r="N29" s="834" t="s">
        <v>757</v>
      </c>
      <c r="O29" s="834">
        <v>0.01</v>
      </c>
      <c r="P29" s="834">
        <v>0.01</v>
      </c>
      <c r="Q29" s="834">
        <v>0.01</v>
      </c>
      <c r="R29" s="834">
        <v>0.01</v>
      </c>
      <c r="S29" s="36"/>
      <c r="T29" s="36"/>
      <c r="U29" s="36"/>
      <c r="V29" s="36"/>
      <c r="W29" s="36"/>
      <c r="X29" s="36"/>
      <c r="Y29" s="36"/>
      <c r="Z29" s="36"/>
    </row>
    <row r="30">
      <c r="A30" s="831"/>
      <c r="B30" s="836" t="s">
        <v>798</v>
      </c>
      <c r="C30" s="837"/>
      <c r="D30" s="838">
        <v>0.01</v>
      </c>
      <c r="E30" s="838">
        <v>0.01</v>
      </c>
      <c r="F30" s="838">
        <v>0.01</v>
      </c>
      <c r="G30" s="838">
        <v>0.01</v>
      </c>
      <c r="H30" s="838">
        <v>0.01</v>
      </c>
      <c r="I30" s="838" t="s">
        <v>757</v>
      </c>
      <c r="J30" s="838" t="s">
        <v>757</v>
      </c>
      <c r="K30" s="838">
        <v>0.01</v>
      </c>
      <c r="L30" s="838">
        <v>0.01</v>
      </c>
      <c r="M30" s="838">
        <v>0.01</v>
      </c>
      <c r="N30" s="838" t="s">
        <v>757</v>
      </c>
      <c r="O30" s="838">
        <v>0.01</v>
      </c>
      <c r="P30" s="838">
        <v>0.01</v>
      </c>
      <c r="Q30" s="838">
        <v>0.01</v>
      </c>
      <c r="R30" s="838">
        <v>0.01</v>
      </c>
      <c r="S30" s="36"/>
      <c r="T30" s="36"/>
      <c r="U30" s="36"/>
      <c r="V30" s="36"/>
      <c r="W30" s="36"/>
      <c r="X30" s="36"/>
      <c r="Y30" s="36"/>
      <c r="Z30" s="36"/>
    </row>
    <row r="31">
      <c r="A31" s="831"/>
      <c r="B31" s="836" t="s">
        <v>799</v>
      </c>
      <c r="C31" s="837"/>
      <c r="D31" s="838">
        <v>0.01</v>
      </c>
      <c r="E31" s="838">
        <v>0.01</v>
      </c>
      <c r="F31" s="838">
        <v>0.01</v>
      </c>
      <c r="G31" s="838">
        <v>0.01</v>
      </c>
      <c r="H31" s="838">
        <v>0.01</v>
      </c>
      <c r="I31" s="838" t="s">
        <v>757</v>
      </c>
      <c r="J31" s="838" t="s">
        <v>757</v>
      </c>
      <c r="K31" s="838">
        <v>0.01</v>
      </c>
      <c r="L31" s="838">
        <v>0.01</v>
      </c>
      <c r="M31" s="838">
        <v>0.01</v>
      </c>
      <c r="N31" s="838" t="s">
        <v>757</v>
      </c>
      <c r="O31" s="838">
        <v>0.01</v>
      </c>
      <c r="P31" s="838">
        <v>0.01</v>
      </c>
      <c r="Q31" s="838">
        <v>0.01</v>
      </c>
      <c r="R31" s="838">
        <v>0.01</v>
      </c>
      <c r="S31" s="36"/>
      <c r="T31" s="36"/>
      <c r="U31" s="36"/>
      <c r="V31" s="36"/>
      <c r="W31" s="36"/>
      <c r="X31" s="36"/>
      <c r="Y31" s="36"/>
      <c r="Z31" s="36"/>
    </row>
    <row r="32">
      <c r="A32" s="831"/>
      <c r="B32" s="836" t="s">
        <v>800</v>
      </c>
      <c r="C32" s="837"/>
      <c r="D32" s="838" t="s">
        <v>757</v>
      </c>
      <c r="E32" s="838" t="s">
        <v>757</v>
      </c>
      <c r="F32" s="838" t="s">
        <v>757</v>
      </c>
      <c r="G32" s="838" t="s">
        <v>757</v>
      </c>
      <c r="H32" s="838" t="s">
        <v>757</v>
      </c>
      <c r="I32" s="838" t="s">
        <v>757</v>
      </c>
      <c r="J32" s="838" t="s">
        <v>757</v>
      </c>
      <c r="K32" s="838" t="s">
        <v>757</v>
      </c>
      <c r="L32" s="838" t="s">
        <v>757</v>
      </c>
      <c r="M32" s="838" t="s">
        <v>757</v>
      </c>
      <c r="N32" s="838" t="s">
        <v>757</v>
      </c>
      <c r="O32" s="838" t="s">
        <v>757</v>
      </c>
      <c r="P32" s="838" t="s">
        <v>757</v>
      </c>
      <c r="Q32" s="838" t="s">
        <v>757</v>
      </c>
      <c r="R32" s="838" t="s">
        <v>757</v>
      </c>
      <c r="S32" s="36"/>
      <c r="T32" s="36"/>
      <c r="U32" s="36"/>
      <c r="V32" s="36"/>
      <c r="W32" s="36"/>
      <c r="X32" s="36"/>
      <c r="Y32" s="36"/>
      <c r="Z32" s="36"/>
    </row>
    <row r="33">
      <c r="A33" s="841"/>
      <c r="B33" s="842" t="s">
        <v>801</v>
      </c>
      <c r="C33" s="843" t="s">
        <v>802</v>
      </c>
      <c r="D33" s="844">
        <v>0.03</v>
      </c>
      <c r="E33" s="844">
        <v>0.03</v>
      </c>
      <c r="F33" s="844">
        <v>0.03</v>
      </c>
      <c r="G33" s="844">
        <v>0.03</v>
      </c>
      <c r="H33" s="844">
        <v>0.03</v>
      </c>
      <c r="I33" s="846" t="s">
        <v>757</v>
      </c>
      <c r="J33" s="846" t="s">
        <v>757</v>
      </c>
      <c r="K33" s="844">
        <v>0.03</v>
      </c>
      <c r="L33" s="844">
        <v>0.03</v>
      </c>
      <c r="M33" s="844">
        <v>0.03</v>
      </c>
      <c r="N33" s="846" t="s">
        <v>757</v>
      </c>
      <c r="O33" s="844">
        <v>0.03</v>
      </c>
      <c r="P33" s="844">
        <v>0.03</v>
      </c>
      <c r="Q33" s="844">
        <v>0.03</v>
      </c>
      <c r="R33" s="844">
        <v>0.03</v>
      </c>
      <c r="S33" s="36"/>
      <c r="T33" s="36"/>
      <c r="U33" s="36"/>
      <c r="V33" s="36"/>
      <c r="W33" s="36"/>
      <c r="X33" s="36"/>
      <c r="Y33" s="36"/>
      <c r="Z33" s="36"/>
    </row>
    <row r="34">
      <c r="A34" s="826"/>
      <c r="B34" s="827" t="s">
        <v>803</v>
      </c>
      <c r="C34" s="828"/>
      <c r="D34" s="827"/>
      <c r="E34" s="828"/>
      <c r="F34" s="827"/>
      <c r="G34" s="828"/>
      <c r="H34" s="827"/>
      <c r="I34" s="828"/>
      <c r="J34" s="827"/>
      <c r="K34" s="828"/>
      <c r="L34" s="827"/>
      <c r="M34" s="828"/>
      <c r="N34" s="827"/>
      <c r="O34" s="828"/>
      <c r="P34" s="827"/>
      <c r="Q34" s="828"/>
      <c r="R34" s="845"/>
      <c r="S34" s="36"/>
      <c r="T34" s="36"/>
      <c r="U34" s="36"/>
      <c r="V34" s="36"/>
      <c r="W34" s="36"/>
      <c r="X34" s="36"/>
      <c r="Y34" s="36"/>
      <c r="Z34" s="36"/>
    </row>
    <row r="35">
      <c r="A35" s="831"/>
      <c r="B35" s="832" t="s">
        <v>804</v>
      </c>
      <c r="C35" s="833" t="s">
        <v>805</v>
      </c>
      <c r="D35" s="834">
        <v>0.04</v>
      </c>
      <c r="E35" s="834">
        <v>0.03</v>
      </c>
      <c r="F35" s="834">
        <v>0.03</v>
      </c>
      <c r="G35" s="834">
        <v>0.03</v>
      </c>
      <c r="H35" s="834">
        <v>0.03</v>
      </c>
      <c r="I35" s="834" t="s">
        <v>757</v>
      </c>
      <c r="J35" s="834" t="s">
        <v>757</v>
      </c>
      <c r="K35" s="834">
        <v>0.03</v>
      </c>
      <c r="L35" s="834">
        <v>0.03</v>
      </c>
      <c r="M35" s="834">
        <v>0.03</v>
      </c>
      <c r="N35" s="834" t="s">
        <v>757</v>
      </c>
      <c r="O35" s="834">
        <v>0.05</v>
      </c>
      <c r="P35" s="834">
        <v>0.04</v>
      </c>
      <c r="Q35" s="834">
        <v>0.03</v>
      </c>
      <c r="R35" s="834">
        <v>0.03</v>
      </c>
      <c r="S35" s="36"/>
      <c r="T35" s="36"/>
      <c r="U35" s="36"/>
      <c r="V35" s="36"/>
      <c r="W35" s="36"/>
      <c r="X35" s="36"/>
      <c r="Y35" s="36"/>
      <c r="Z35" s="36"/>
    </row>
    <row r="36">
      <c r="A36" s="831"/>
      <c r="B36" s="836" t="s">
        <v>806</v>
      </c>
      <c r="C36" s="837"/>
      <c r="D36" s="838">
        <v>0.01</v>
      </c>
      <c r="E36" s="838">
        <v>0.01</v>
      </c>
      <c r="F36" s="838">
        <v>0.01</v>
      </c>
      <c r="G36" s="838" t="s">
        <v>757</v>
      </c>
      <c r="H36" s="838" t="s">
        <v>757</v>
      </c>
      <c r="I36" s="838" t="s">
        <v>757</v>
      </c>
      <c r="J36" s="838" t="s">
        <v>757</v>
      </c>
      <c r="K36" s="838">
        <v>0.01</v>
      </c>
      <c r="L36" s="838" t="s">
        <v>757</v>
      </c>
      <c r="M36" s="838" t="s">
        <v>757</v>
      </c>
      <c r="N36" s="838" t="s">
        <v>757</v>
      </c>
      <c r="O36" s="838">
        <v>0.01</v>
      </c>
      <c r="P36" s="838">
        <v>0.01</v>
      </c>
      <c r="Q36" s="838" t="s">
        <v>757</v>
      </c>
      <c r="R36" s="838" t="s">
        <v>757</v>
      </c>
      <c r="S36" s="36"/>
      <c r="T36" s="36"/>
      <c r="U36" s="36"/>
      <c r="V36" s="36"/>
      <c r="W36" s="36"/>
      <c r="X36" s="36"/>
      <c r="Y36" s="36"/>
      <c r="Z36" s="36"/>
    </row>
    <row r="37">
      <c r="A37" s="831"/>
      <c r="B37" s="836" t="s">
        <v>807</v>
      </c>
      <c r="C37" s="837" t="s">
        <v>808</v>
      </c>
      <c r="D37" s="838" t="s">
        <v>757</v>
      </c>
      <c r="E37" s="838">
        <v>0.01</v>
      </c>
      <c r="F37" s="838">
        <v>0.01</v>
      </c>
      <c r="G37" s="838">
        <v>0.01</v>
      </c>
      <c r="H37" s="838">
        <v>0.01</v>
      </c>
      <c r="I37" s="838" t="s">
        <v>757</v>
      </c>
      <c r="J37" s="838" t="s">
        <v>757</v>
      </c>
      <c r="K37" s="838">
        <v>0.01</v>
      </c>
      <c r="L37" s="838">
        <v>0.01</v>
      </c>
      <c r="M37" s="838">
        <v>0.01</v>
      </c>
      <c r="N37" s="838" t="s">
        <v>757</v>
      </c>
      <c r="O37" s="838">
        <v>0.01</v>
      </c>
      <c r="P37" s="838" t="s">
        <v>757</v>
      </c>
      <c r="Q37" s="838">
        <v>0.01</v>
      </c>
      <c r="R37" s="838" t="s">
        <v>757</v>
      </c>
      <c r="S37" s="36"/>
      <c r="T37" s="36"/>
      <c r="U37" s="36"/>
      <c r="V37" s="36"/>
      <c r="W37" s="36"/>
      <c r="X37" s="36"/>
      <c r="Y37" s="36"/>
      <c r="Z37" s="36"/>
    </row>
    <row r="38">
      <c r="A38" s="831"/>
      <c r="B38" s="836" t="s">
        <v>809</v>
      </c>
      <c r="C38" s="837" t="s">
        <v>810</v>
      </c>
      <c r="D38" s="838" t="s">
        <v>757</v>
      </c>
      <c r="E38" s="838" t="s">
        <v>757</v>
      </c>
      <c r="F38" s="838">
        <v>0.01</v>
      </c>
      <c r="G38" s="838">
        <v>0.01</v>
      </c>
      <c r="H38" s="838">
        <v>0.01</v>
      </c>
      <c r="I38" s="838" t="s">
        <v>757</v>
      </c>
      <c r="J38" s="838" t="s">
        <v>757</v>
      </c>
      <c r="K38" s="838">
        <v>0.01</v>
      </c>
      <c r="L38" s="838">
        <v>0.01</v>
      </c>
      <c r="M38" s="838">
        <v>0.01</v>
      </c>
      <c r="N38" s="838" t="s">
        <v>757</v>
      </c>
      <c r="O38" s="838">
        <v>0.01</v>
      </c>
      <c r="P38" s="838">
        <v>0.01</v>
      </c>
      <c r="Q38" s="838">
        <v>0.01</v>
      </c>
      <c r="R38" s="838">
        <v>0.01</v>
      </c>
      <c r="S38" s="36"/>
      <c r="T38" s="36"/>
      <c r="U38" s="36"/>
      <c r="V38" s="36"/>
      <c r="W38" s="36"/>
      <c r="X38" s="36"/>
      <c r="Y38" s="36"/>
      <c r="Z38" s="36"/>
    </row>
    <row r="39">
      <c r="A39" s="831"/>
      <c r="B39" s="836" t="s">
        <v>811</v>
      </c>
      <c r="C39" s="837"/>
      <c r="D39" s="838">
        <v>0.01</v>
      </c>
      <c r="E39" s="838">
        <v>0.01</v>
      </c>
      <c r="F39" s="838" t="s">
        <v>757</v>
      </c>
      <c r="G39" s="838" t="s">
        <v>757</v>
      </c>
      <c r="H39" s="838" t="s">
        <v>757</v>
      </c>
      <c r="I39" s="838" t="s">
        <v>757</v>
      </c>
      <c r="J39" s="838" t="s">
        <v>757</v>
      </c>
      <c r="K39" s="838" t="s">
        <v>757</v>
      </c>
      <c r="L39" s="838" t="s">
        <v>757</v>
      </c>
      <c r="M39" s="838" t="s">
        <v>757</v>
      </c>
      <c r="N39" s="838" t="s">
        <v>757</v>
      </c>
      <c r="O39" s="838">
        <v>0.01</v>
      </c>
      <c r="P39" s="838" t="s">
        <v>757</v>
      </c>
      <c r="Q39" s="838" t="s">
        <v>757</v>
      </c>
      <c r="R39" s="838" t="s">
        <v>757</v>
      </c>
      <c r="S39" s="36"/>
      <c r="T39" s="36"/>
      <c r="U39" s="36"/>
      <c r="V39" s="36"/>
      <c r="W39" s="36"/>
      <c r="X39" s="36"/>
      <c r="Y39" s="36"/>
      <c r="Z39" s="36"/>
    </row>
    <row r="40">
      <c r="A40" s="841"/>
      <c r="B40" s="842" t="s">
        <v>812</v>
      </c>
      <c r="C40" s="843" t="s">
        <v>813</v>
      </c>
      <c r="D40" s="844">
        <v>0.06</v>
      </c>
      <c r="E40" s="844">
        <v>0.06</v>
      </c>
      <c r="F40" s="844">
        <v>0.06</v>
      </c>
      <c r="G40" s="844">
        <v>0.05</v>
      </c>
      <c r="H40" s="844">
        <v>0.05</v>
      </c>
      <c r="I40" s="846" t="s">
        <v>757</v>
      </c>
      <c r="J40" s="846" t="s">
        <v>757</v>
      </c>
      <c r="K40" s="844">
        <v>0.06</v>
      </c>
      <c r="L40" s="844">
        <v>0.05</v>
      </c>
      <c r="M40" s="844">
        <v>0.05</v>
      </c>
      <c r="N40" s="846" t="s">
        <v>757</v>
      </c>
      <c r="O40" s="844">
        <v>0.09</v>
      </c>
      <c r="P40" s="844">
        <v>0.06</v>
      </c>
      <c r="Q40" s="844">
        <v>0.05</v>
      </c>
      <c r="R40" s="844">
        <v>0.04</v>
      </c>
      <c r="S40" s="36"/>
      <c r="T40" s="36"/>
      <c r="U40" s="36"/>
      <c r="V40" s="36"/>
      <c r="W40" s="36"/>
      <c r="X40" s="36"/>
      <c r="Y40" s="36"/>
      <c r="Z40" s="36"/>
    </row>
    <row r="41">
      <c r="A41" s="847"/>
      <c r="B41" s="847"/>
      <c r="C41" s="847"/>
      <c r="D41" s="847"/>
      <c r="E41" s="847"/>
      <c r="F41" s="847"/>
      <c r="G41" s="847"/>
      <c r="H41" s="847"/>
      <c r="I41" s="847"/>
      <c r="J41" s="847"/>
      <c r="K41" s="847"/>
      <c r="L41" s="847"/>
      <c r="M41" s="847"/>
      <c r="N41" s="847"/>
      <c r="O41" s="847"/>
      <c r="P41" s="847"/>
      <c r="Q41" s="847"/>
      <c r="R41" s="847"/>
      <c r="S41" s="36"/>
      <c r="T41" s="36"/>
      <c r="U41" s="36"/>
      <c r="V41" s="36"/>
      <c r="W41" s="36"/>
      <c r="X41" s="36"/>
      <c r="Y41" s="36"/>
      <c r="Z41" s="36"/>
    </row>
    <row r="42">
      <c r="A42" s="848"/>
      <c r="B42" s="848"/>
      <c r="C42" s="848"/>
      <c r="D42" s="848"/>
      <c r="E42" s="847"/>
      <c r="F42" s="847"/>
      <c r="G42" s="847"/>
      <c r="H42" s="847"/>
      <c r="I42" s="847"/>
      <c r="J42" s="847"/>
      <c r="K42" s="847"/>
      <c r="L42" s="847"/>
      <c r="M42" s="847"/>
      <c r="N42" s="847"/>
      <c r="O42" s="847"/>
      <c r="P42" s="847"/>
      <c r="Q42" s="847"/>
      <c r="R42" s="847"/>
      <c r="S42" s="36"/>
      <c r="T42" s="36"/>
      <c r="U42" s="36"/>
      <c r="V42" s="36"/>
      <c r="W42" s="36"/>
      <c r="X42" s="36"/>
      <c r="Y42" s="36"/>
      <c r="Z42" s="36"/>
    </row>
    <row r="43">
      <c r="A43" s="849"/>
      <c r="B43" s="849"/>
      <c r="C43" s="849"/>
      <c r="D43" s="849"/>
      <c r="E43" s="849"/>
      <c r="F43" s="849"/>
      <c r="G43" s="849"/>
      <c r="H43" s="849"/>
      <c r="I43" s="849"/>
      <c r="J43" s="847"/>
      <c r="K43" s="847"/>
      <c r="L43" s="847"/>
      <c r="M43" s="847"/>
      <c r="N43" s="847"/>
      <c r="O43" s="847"/>
      <c r="P43" s="847"/>
      <c r="Q43" s="847"/>
      <c r="R43" s="847"/>
      <c r="S43" s="36"/>
      <c r="T43" s="36"/>
      <c r="U43" s="36"/>
      <c r="V43" s="36"/>
      <c r="W43" s="36"/>
      <c r="X43" s="36"/>
      <c r="Y43" s="36"/>
      <c r="Z43" s="36"/>
    </row>
    <row r="44">
      <c r="A44" s="849"/>
      <c r="B44" s="849"/>
      <c r="C44" s="849"/>
      <c r="D44" s="849"/>
      <c r="E44" s="849"/>
      <c r="F44" s="849"/>
      <c r="G44" s="849"/>
      <c r="H44" s="849"/>
      <c r="I44" s="849"/>
      <c r="J44" s="849"/>
      <c r="K44" s="847"/>
      <c r="L44" s="847"/>
      <c r="M44" s="847"/>
      <c r="N44" s="847"/>
      <c r="O44" s="847"/>
      <c r="P44" s="847"/>
      <c r="Q44" s="847"/>
      <c r="R44" s="847"/>
      <c r="S44" s="36"/>
      <c r="T44" s="36"/>
      <c r="U44" s="36"/>
      <c r="V44" s="36"/>
      <c r="W44" s="36"/>
      <c r="X44" s="36"/>
      <c r="Y44" s="36"/>
      <c r="Z44" s="36"/>
    </row>
    <row r="45">
      <c r="A45" s="849"/>
      <c r="B45" s="849"/>
      <c r="C45" s="849"/>
      <c r="D45" s="847"/>
      <c r="E45" s="847"/>
      <c r="F45" s="847"/>
      <c r="G45" s="847"/>
      <c r="H45" s="847"/>
      <c r="I45" s="847"/>
      <c r="J45" s="847"/>
      <c r="K45" s="847"/>
      <c r="L45" s="847"/>
      <c r="M45" s="847"/>
      <c r="N45" s="847"/>
      <c r="O45" s="847"/>
      <c r="P45" s="847"/>
      <c r="Q45" s="847"/>
      <c r="R45" s="847"/>
      <c r="S45" s="36"/>
      <c r="T45" s="36"/>
      <c r="U45" s="36"/>
      <c r="V45" s="36"/>
      <c r="W45" s="36"/>
      <c r="X45" s="36"/>
      <c r="Y45" s="36"/>
      <c r="Z45" s="36"/>
    </row>
    <row r="46">
      <c r="A46" s="849"/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7"/>
      <c r="M46" s="847"/>
      <c r="N46" s="847"/>
      <c r="O46" s="847"/>
      <c r="P46" s="847"/>
      <c r="Q46" s="847"/>
      <c r="R46" s="847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</sheetData>
  <mergeCells count="5">
    <mergeCell ref="B2:B3"/>
    <mergeCell ref="C2:C3"/>
    <mergeCell ref="D2:H2"/>
    <mergeCell ref="I2:M2"/>
    <mergeCell ref="N2:R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0"/>
    <col customWidth="1" min="3" max="3" width="24.0"/>
    <col customWidth="1" min="4" max="4" width="20.13"/>
    <col customWidth="1" min="5" max="5" width="16.88"/>
    <col customWidth="1" min="6" max="6" width="4.25"/>
    <col customWidth="1" min="8" max="8" width="12.75"/>
    <col customWidth="1" min="9" max="9" width="15.13"/>
  </cols>
  <sheetData>
    <row r="1">
      <c r="A1" s="179"/>
      <c r="B1" s="179"/>
      <c r="C1" s="179"/>
      <c r="D1" s="194"/>
      <c r="E1" s="179"/>
      <c r="F1" s="179"/>
      <c r="G1" s="179"/>
      <c r="H1" s="179"/>
      <c r="I1" s="179"/>
      <c r="J1" s="179"/>
    </row>
    <row r="2">
      <c r="A2" s="179"/>
      <c r="B2" s="195" t="s">
        <v>216</v>
      </c>
      <c r="C2" s="15"/>
      <c r="D2" s="15"/>
      <c r="E2" s="2"/>
      <c r="F2" s="179"/>
      <c r="G2" s="195" t="s">
        <v>217</v>
      </c>
      <c r="H2" s="15"/>
      <c r="I2" s="2"/>
      <c r="J2" s="179"/>
    </row>
    <row r="3" ht="6.7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</row>
    <row r="4">
      <c r="A4" s="179"/>
      <c r="B4" s="196"/>
      <c r="C4" s="156" t="s">
        <v>218</v>
      </c>
      <c r="D4" s="156" t="s">
        <v>219</v>
      </c>
      <c r="E4" s="156" t="s">
        <v>220</v>
      </c>
      <c r="F4" s="179"/>
      <c r="G4" s="196"/>
      <c r="H4" s="156" t="s">
        <v>221</v>
      </c>
      <c r="I4" s="156" t="s">
        <v>222</v>
      </c>
      <c r="J4" s="179"/>
    </row>
    <row r="5">
      <c r="A5" s="179"/>
      <c r="B5" s="136" t="s">
        <v>95</v>
      </c>
      <c r="C5" s="197">
        <f>D35</f>
        <v>218400000</v>
      </c>
      <c r="D5" s="89">
        <f>D36</f>
        <v>57940809.06</v>
      </c>
      <c r="E5" s="198">
        <f t="shared" ref="E5:E8" si="1">C5/D5</f>
        <v>3.769364003</v>
      </c>
      <c r="F5" s="179"/>
      <c r="G5" s="136" t="s">
        <v>95</v>
      </c>
      <c r="H5" s="89">
        <f>(D13*D14)*3.5</f>
        <v>40630135</v>
      </c>
      <c r="I5" s="89">
        <f>D16*3.5</f>
        <v>17310674.06</v>
      </c>
      <c r="J5" s="179"/>
    </row>
    <row r="6">
      <c r="A6" s="179"/>
      <c r="B6" s="199" t="s">
        <v>96</v>
      </c>
      <c r="C6" s="200">
        <f>D64</f>
        <v>223080000</v>
      </c>
      <c r="D6" s="78">
        <f>D65</f>
        <v>53445636.56</v>
      </c>
      <c r="E6" s="201">
        <f t="shared" si="1"/>
        <v>4.173960951</v>
      </c>
      <c r="F6" s="179"/>
      <c r="G6" s="199" t="s">
        <v>96</v>
      </c>
      <c r="H6" s="78">
        <f>(D42*D43)*3.5</f>
        <v>36134962.5</v>
      </c>
      <c r="I6" s="78">
        <f>D45*3.5</f>
        <v>17310674.06</v>
      </c>
      <c r="J6" s="179"/>
    </row>
    <row r="7">
      <c r="A7" s="179"/>
      <c r="B7" s="199" t="s">
        <v>97</v>
      </c>
      <c r="C7" s="200">
        <f>D93</f>
        <v>235950000</v>
      </c>
      <c r="D7" s="78">
        <f>D94</f>
        <v>52625385.31</v>
      </c>
      <c r="E7" s="201">
        <f t="shared" si="1"/>
        <v>4.483577623</v>
      </c>
      <c r="F7" s="179"/>
      <c r="G7" s="199" t="s">
        <v>97</v>
      </c>
      <c r="H7" s="78">
        <f>(D71*D72)*3.5</f>
        <v>35314711.25</v>
      </c>
      <c r="I7" s="78">
        <f>D74*3.5</f>
        <v>17310674.06</v>
      </c>
      <c r="J7" s="179"/>
    </row>
    <row r="8">
      <c r="A8" s="179"/>
      <c r="B8" s="202" t="s">
        <v>98</v>
      </c>
      <c r="C8" s="203">
        <f>D122</f>
        <v>206700000</v>
      </c>
      <c r="D8" s="80">
        <f>D123</f>
        <v>51970299.06</v>
      </c>
      <c r="E8" s="204">
        <f t="shared" si="1"/>
        <v>3.977271706</v>
      </c>
      <c r="F8" s="179"/>
      <c r="G8" s="202" t="s">
        <v>98</v>
      </c>
      <c r="H8" s="80">
        <f>(D100*D101)*3.5</f>
        <v>34659625</v>
      </c>
      <c r="I8" s="80">
        <f>D103*3.5</f>
        <v>17310674.06</v>
      </c>
      <c r="J8" s="179"/>
    </row>
    <row r="9">
      <c r="A9" s="179"/>
      <c r="B9" s="179"/>
      <c r="C9" s="179"/>
      <c r="D9" s="205">
        <f>sum(D5:D8)</f>
        <v>215982130</v>
      </c>
      <c r="E9" s="179"/>
      <c r="F9" s="179"/>
      <c r="G9" s="179"/>
      <c r="H9" s="82">
        <f t="shared" ref="H9:I9" si="2">sum(H5:H8)</f>
        <v>146739433.8</v>
      </c>
      <c r="I9" s="82">
        <f t="shared" si="2"/>
        <v>69242696.25</v>
      </c>
      <c r="J9" s="179"/>
    </row>
    <row r="10">
      <c r="A10" s="179"/>
      <c r="B10" s="179"/>
      <c r="C10" s="179"/>
      <c r="D10" s="206"/>
      <c r="E10" s="179"/>
      <c r="F10" s="179"/>
      <c r="G10" s="179"/>
      <c r="H10" s="850">
        <f>H9+I9</f>
        <v>215982130</v>
      </c>
      <c r="I10" s="2"/>
      <c r="J10" s="179"/>
    </row>
    <row r="11">
      <c r="A11" s="179"/>
      <c r="B11" s="208" t="s">
        <v>223</v>
      </c>
      <c r="C11" s="179"/>
      <c r="D11" s="179"/>
      <c r="E11" s="179"/>
      <c r="F11" s="179"/>
      <c r="G11" s="179"/>
      <c r="H11" s="209"/>
      <c r="I11" s="179"/>
      <c r="J11" s="179"/>
    </row>
    <row r="12">
      <c r="A12" s="179"/>
      <c r="B12" s="179"/>
      <c r="C12" s="179"/>
      <c r="D12" s="210"/>
      <c r="E12" s="179"/>
      <c r="F12" s="179"/>
      <c r="G12" s="179"/>
      <c r="H12" s="209"/>
      <c r="I12" s="179"/>
      <c r="J12" s="179"/>
    </row>
    <row r="13">
      <c r="A13" s="179"/>
      <c r="B13" s="134" t="s">
        <v>224</v>
      </c>
      <c r="C13" s="211"/>
      <c r="D13" s="212">
        <f>'Contract (1 yr)'!C25/12</f>
        <v>65000</v>
      </c>
      <c r="E13" s="194"/>
      <c r="F13" s="179"/>
      <c r="G13" s="179"/>
      <c r="H13" s="179"/>
      <c r="I13" s="179"/>
      <c r="J13" s="179"/>
    </row>
    <row r="14">
      <c r="A14" s="179"/>
      <c r="B14" s="66" t="s">
        <v>225</v>
      </c>
      <c r="C14" s="213"/>
      <c r="D14" s="214">
        <f>'Total Production'!C9</f>
        <v>178.594</v>
      </c>
      <c r="E14" s="179"/>
      <c r="F14" s="179"/>
      <c r="G14" s="179"/>
      <c r="H14" s="179"/>
      <c r="I14" s="179"/>
      <c r="J14" s="179"/>
    </row>
    <row r="15">
      <c r="A15" s="179"/>
      <c r="B15" s="66" t="s">
        <v>226</v>
      </c>
      <c r="C15" s="213"/>
      <c r="D15" s="214">
        <f>'Total Production'!C20</f>
        <v>280</v>
      </c>
      <c r="E15" s="179"/>
      <c r="F15" s="179"/>
      <c r="G15" s="179"/>
      <c r="H15" s="179"/>
      <c r="I15" s="179"/>
      <c r="J15" s="179"/>
    </row>
    <row r="16">
      <c r="A16" s="179"/>
      <c r="B16" s="215" t="s">
        <v>227</v>
      </c>
      <c r="C16" s="216"/>
      <c r="D16" s="217">
        <f>(('Indirect Expenses'!E63/12)/4)*10^7</f>
        <v>4945906.875</v>
      </c>
      <c r="E16" s="179"/>
      <c r="F16" s="179"/>
      <c r="H16" s="179"/>
      <c r="I16" s="179"/>
      <c r="J16" s="179"/>
    </row>
    <row r="17">
      <c r="A17" s="179"/>
      <c r="B17" s="179"/>
      <c r="C17" s="179"/>
      <c r="D17" s="179"/>
      <c r="E17" s="179"/>
      <c r="F17" s="179"/>
      <c r="G17" s="218" t="s">
        <v>228</v>
      </c>
      <c r="H17" s="179"/>
      <c r="I17" s="179"/>
      <c r="J17" s="179"/>
    </row>
    <row r="18">
      <c r="A18" s="179"/>
      <c r="B18" s="219" t="s">
        <v>229</v>
      </c>
      <c r="C18" s="220" t="s">
        <v>230</v>
      </c>
      <c r="D18" s="221" t="s">
        <v>231</v>
      </c>
      <c r="E18" s="156" t="s">
        <v>232</v>
      </c>
      <c r="F18" s="179"/>
      <c r="G18" s="168" t="s">
        <v>233</v>
      </c>
      <c r="H18" s="156" t="s">
        <v>234</v>
      </c>
      <c r="I18" s="222" t="s">
        <v>235</v>
      </c>
      <c r="J18" s="179"/>
    </row>
    <row r="19">
      <c r="A19" s="179"/>
      <c r="B19" s="223" t="s">
        <v>236</v>
      </c>
      <c r="C19" s="89">
        <f t="shared" ref="C19:C30" si="3">($D$13*$D$14)+$D$16</f>
        <v>16554516.88</v>
      </c>
      <c r="D19" s="89">
        <f t="shared" ref="D19:D30" si="4">$D$13*$D$15</f>
        <v>18200000</v>
      </c>
      <c r="E19" s="197">
        <f t="shared" ref="E19:E31" si="5">D19-C19</f>
        <v>1645483.125</v>
      </c>
      <c r="F19" s="179"/>
      <c r="G19" s="89">
        <f>C19+D33</f>
        <v>57940809.06</v>
      </c>
      <c r="H19" s="89">
        <f t="shared" ref="H19:H30" si="6">E19</f>
        <v>1645483.125</v>
      </c>
      <c r="I19" s="89">
        <f t="shared" ref="I19:I30" si="7">G19+H19</f>
        <v>59586292.19</v>
      </c>
      <c r="J19" s="179"/>
    </row>
    <row r="20">
      <c r="A20" s="179"/>
      <c r="B20" s="224" t="s">
        <v>237</v>
      </c>
      <c r="C20" s="78">
        <f t="shared" si="3"/>
        <v>16554516.88</v>
      </c>
      <c r="D20" s="78">
        <f t="shared" si="4"/>
        <v>18200000</v>
      </c>
      <c r="E20" s="200">
        <f t="shared" si="5"/>
        <v>1645483.125</v>
      </c>
      <c r="F20" s="179"/>
      <c r="G20" s="78">
        <f t="shared" ref="G20:G30" si="8">I19</f>
        <v>59586292.19</v>
      </c>
      <c r="H20" s="78">
        <f t="shared" si="6"/>
        <v>1645483.125</v>
      </c>
      <c r="I20" s="78">
        <f t="shared" si="7"/>
        <v>61231775.31</v>
      </c>
      <c r="J20" s="179"/>
    </row>
    <row r="21">
      <c r="A21" s="179"/>
      <c r="B21" s="224" t="s">
        <v>238</v>
      </c>
      <c r="C21" s="78">
        <f t="shared" si="3"/>
        <v>16554516.88</v>
      </c>
      <c r="D21" s="78">
        <f t="shared" si="4"/>
        <v>18200000</v>
      </c>
      <c r="E21" s="200">
        <f t="shared" si="5"/>
        <v>1645483.125</v>
      </c>
      <c r="F21" s="179"/>
      <c r="G21" s="78">
        <f t="shared" si="8"/>
        <v>61231775.31</v>
      </c>
      <c r="H21" s="78">
        <f t="shared" si="6"/>
        <v>1645483.125</v>
      </c>
      <c r="I21" s="78">
        <f t="shared" si="7"/>
        <v>62877258.44</v>
      </c>
      <c r="J21" s="179"/>
    </row>
    <row r="22">
      <c r="A22" s="179"/>
      <c r="B22" s="224" t="s">
        <v>239</v>
      </c>
      <c r="C22" s="78">
        <f t="shared" si="3"/>
        <v>16554516.88</v>
      </c>
      <c r="D22" s="78">
        <f t="shared" si="4"/>
        <v>18200000</v>
      </c>
      <c r="E22" s="200">
        <f t="shared" si="5"/>
        <v>1645483.125</v>
      </c>
      <c r="F22" s="179"/>
      <c r="G22" s="78">
        <f t="shared" si="8"/>
        <v>62877258.44</v>
      </c>
      <c r="H22" s="78">
        <f t="shared" si="6"/>
        <v>1645483.125</v>
      </c>
      <c r="I22" s="78">
        <f t="shared" si="7"/>
        <v>64522741.56</v>
      </c>
      <c r="J22" s="179"/>
    </row>
    <row r="23">
      <c r="A23" s="179"/>
      <c r="B23" s="224" t="s">
        <v>240</v>
      </c>
      <c r="C23" s="78">
        <f t="shared" si="3"/>
        <v>16554516.88</v>
      </c>
      <c r="D23" s="78">
        <f t="shared" si="4"/>
        <v>18200000</v>
      </c>
      <c r="E23" s="200">
        <f t="shared" si="5"/>
        <v>1645483.125</v>
      </c>
      <c r="F23" s="179"/>
      <c r="G23" s="78">
        <f t="shared" si="8"/>
        <v>64522741.56</v>
      </c>
      <c r="H23" s="78">
        <f t="shared" si="6"/>
        <v>1645483.125</v>
      </c>
      <c r="I23" s="78">
        <f t="shared" si="7"/>
        <v>66168224.69</v>
      </c>
      <c r="J23" s="179"/>
    </row>
    <row r="24">
      <c r="A24" s="179"/>
      <c r="B24" s="224" t="s">
        <v>241</v>
      </c>
      <c r="C24" s="78">
        <f t="shared" si="3"/>
        <v>16554516.88</v>
      </c>
      <c r="D24" s="78">
        <f t="shared" si="4"/>
        <v>18200000</v>
      </c>
      <c r="E24" s="200">
        <f t="shared" si="5"/>
        <v>1645483.125</v>
      </c>
      <c r="F24" s="179"/>
      <c r="G24" s="78">
        <f t="shared" si="8"/>
        <v>66168224.69</v>
      </c>
      <c r="H24" s="78">
        <f t="shared" si="6"/>
        <v>1645483.125</v>
      </c>
      <c r="I24" s="78">
        <f t="shared" si="7"/>
        <v>67813707.81</v>
      </c>
      <c r="J24" s="179"/>
    </row>
    <row r="25">
      <c r="A25" s="179"/>
      <c r="B25" s="224" t="s">
        <v>242</v>
      </c>
      <c r="C25" s="78">
        <f t="shared" si="3"/>
        <v>16554516.88</v>
      </c>
      <c r="D25" s="78">
        <f t="shared" si="4"/>
        <v>18200000</v>
      </c>
      <c r="E25" s="200">
        <f t="shared" si="5"/>
        <v>1645483.125</v>
      </c>
      <c r="F25" s="179"/>
      <c r="G25" s="78">
        <f t="shared" si="8"/>
        <v>67813707.81</v>
      </c>
      <c r="H25" s="78">
        <f t="shared" si="6"/>
        <v>1645483.125</v>
      </c>
      <c r="I25" s="78">
        <f t="shared" si="7"/>
        <v>69459190.94</v>
      </c>
      <c r="J25" s="179"/>
    </row>
    <row r="26">
      <c r="A26" s="179"/>
      <c r="B26" s="224" t="s">
        <v>243</v>
      </c>
      <c r="C26" s="78">
        <f t="shared" si="3"/>
        <v>16554516.88</v>
      </c>
      <c r="D26" s="78">
        <f t="shared" si="4"/>
        <v>18200000</v>
      </c>
      <c r="E26" s="200">
        <f t="shared" si="5"/>
        <v>1645483.125</v>
      </c>
      <c r="F26" s="179"/>
      <c r="G26" s="78">
        <f t="shared" si="8"/>
        <v>69459190.94</v>
      </c>
      <c r="H26" s="78">
        <f t="shared" si="6"/>
        <v>1645483.125</v>
      </c>
      <c r="I26" s="78">
        <f t="shared" si="7"/>
        <v>71104674.06</v>
      </c>
      <c r="J26" s="179"/>
    </row>
    <row r="27">
      <c r="A27" s="179"/>
      <c r="B27" s="224" t="s">
        <v>244</v>
      </c>
      <c r="C27" s="78">
        <f t="shared" si="3"/>
        <v>16554516.88</v>
      </c>
      <c r="D27" s="78">
        <f t="shared" si="4"/>
        <v>18200000</v>
      </c>
      <c r="E27" s="200">
        <f t="shared" si="5"/>
        <v>1645483.125</v>
      </c>
      <c r="F27" s="179"/>
      <c r="G27" s="78">
        <f t="shared" si="8"/>
        <v>71104674.06</v>
      </c>
      <c r="H27" s="78">
        <f t="shared" si="6"/>
        <v>1645483.125</v>
      </c>
      <c r="I27" s="78">
        <f t="shared" si="7"/>
        <v>72750157.19</v>
      </c>
      <c r="J27" s="179"/>
    </row>
    <row r="28">
      <c r="A28" s="179"/>
      <c r="B28" s="224" t="s">
        <v>245</v>
      </c>
      <c r="C28" s="78">
        <f t="shared" si="3"/>
        <v>16554516.88</v>
      </c>
      <c r="D28" s="78">
        <f t="shared" si="4"/>
        <v>18200000</v>
      </c>
      <c r="E28" s="200">
        <f t="shared" si="5"/>
        <v>1645483.125</v>
      </c>
      <c r="F28" s="179"/>
      <c r="G28" s="78">
        <f t="shared" si="8"/>
        <v>72750157.19</v>
      </c>
      <c r="H28" s="78">
        <f t="shared" si="6"/>
        <v>1645483.125</v>
      </c>
      <c r="I28" s="78">
        <f t="shared" si="7"/>
        <v>74395640.31</v>
      </c>
      <c r="J28" s="179"/>
    </row>
    <row r="29">
      <c r="A29" s="179"/>
      <c r="B29" s="224" t="s">
        <v>246</v>
      </c>
      <c r="C29" s="78">
        <f t="shared" si="3"/>
        <v>16554516.88</v>
      </c>
      <c r="D29" s="78">
        <f t="shared" si="4"/>
        <v>18200000</v>
      </c>
      <c r="E29" s="200">
        <f t="shared" si="5"/>
        <v>1645483.125</v>
      </c>
      <c r="F29" s="179"/>
      <c r="G29" s="78">
        <f t="shared" si="8"/>
        <v>74395640.31</v>
      </c>
      <c r="H29" s="78">
        <f t="shared" si="6"/>
        <v>1645483.125</v>
      </c>
      <c r="I29" s="78">
        <f t="shared" si="7"/>
        <v>76041123.44</v>
      </c>
      <c r="J29" s="179"/>
    </row>
    <row r="30">
      <c r="A30" s="179"/>
      <c r="B30" s="225" t="s">
        <v>247</v>
      </c>
      <c r="C30" s="80">
        <f t="shared" si="3"/>
        <v>16554516.88</v>
      </c>
      <c r="D30" s="80">
        <f t="shared" si="4"/>
        <v>18200000</v>
      </c>
      <c r="E30" s="203">
        <f t="shared" si="5"/>
        <v>1645483.125</v>
      </c>
      <c r="F30" s="179"/>
      <c r="G30" s="80">
        <f t="shared" si="8"/>
        <v>76041123.44</v>
      </c>
      <c r="H30" s="80">
        <f t="shared" si="6"/>
        <v>1645483.125</v>
      </c>
      <c r="I30" s="80">
        <f t="shared" si="7"/>
        <v>77686606.56</v>
      </c>
      <c r="J30" s="179"/>
    </row>
    <row r="31">
      <c r="A31" s="179"/>
      <c r="B31" s="179"/>
      <c r="C31" s="226">
        <f t="shared" ref="C31:D31" si="9">SUM(C19:C30)</f>
        <v>198654202.5</v>
      </c>
      <c r="D31" s="226">
        <f t="shared" si="9"/>
        <v>218400000</v>
      </c>
      <c r="E31" s="143">
        <f t="shared" si="5"/>
        <v>19745797.5</v>
      </c>
      <c r="F31" s="179"/>
      <c r="G31" s="179"/>
      <c r="H31" s="179"/>
      <c r="I31" s="179"/>
      <c r="J31" s="179"/>
    </row>
    <row r="32">
      <c r="A32" s="179"/>
      <c r="B32" s="179"/>
      <c r="C32" s="179"/>
      <c r="D32" s="179"/>
      <c r="E32" s="179"/>
      <c r="F32" s="179"/>
      <c r="G32" s="179"/>
      <c r="H32" s="179"/>
      <c r="I32" s="179"/>
      <c r="J32" s="179"/>
    </row>
    <row r="33">
      <c r="A33" s="179"/>
      <c r="B33" s="227" t="s">
        <v>814</v>
      </c>
      <c r="C33" s="2"/>
      <c r="D33" s="228">
        <f>C19*2.5</f>
        <v>41386292.19</v>
      </c>
      <c r="E33" s="179"/>
      <c r="F33" s="179"/>
      <c r="G33" s="179"/>
      <c r="H33" s="179"/>
      <c r="I33" s="179"/>
      <c r="J33" s="179"/>
    </row>
    <row r="34">
      <c r="A34" s="179"/>
      <c r="B34" s="179"/>
      <c r="C34" s="179"/>
      <c r="D34" s="179"/>
      <c r="E34" s="179"/>
      <c r="F34" s="179"/>
      <c r="G34" s="179"/>
      <c r="H34" s="179"/>
      <c r="I34" s="179"/>
      <c r="J34" s="179"/>
    </row>
    <row r="35">
      <c r="A35" s="179"/>
      <c r="B35" s="229" t="s">
        <v>249</v>
      </c>
      <c r="C35" s="19"/>
      <c r="D35" s="230">
        <f>D31</f>
        <v>218400000</v>
      </c>
      <c r="E35" s="231"/>
      <c r="F35" s="179"/>
      <c r="G35" s="179"/>
      <c r="H35" s="179"/>
      <c r="I35" s="179"/>
      <c r="J35" s="179"/>
    </row>
    <row r="36">
      <c r="A36" s="179"/>
      <c r="B36" s="232" t="s">
        <v>219</v>
      </c>
      <c r="C36" s="56"/>
      <c r="D36" s="233">
        <f>C19+D33</f>
        <v>57940809.06</v>
      </c>
      <c r="E36" s="218" t="s">
        <v>250</v>
      </c>
      <c r="F36" s="179"/>
      <c r="G36" s="179"/>
      <c r="H36" s="179"/>
      <c r="I36" s="179"/>
      <c r="J36" s="179"/>
    </row>
    <row r="37">
      <c r="A37" s="179"/>
      <c r="B37" s="215" t="s">
        <v>251</v>
      </c>
      <c r="C37" s="58"/>
      <c r="D37" s="234">
        <f>D35/D36</f>
        <v>3.769364003</v>
      </c>
      <c r="E37" s="179"/>
      <c r="F37" s="179"/>
      <c r="G37" s="179"/>
      <c r="H37" s="179"/>
      <c r="I37" s="179"/>
      <c r="J37" s="179"/>
    </row>
    <row r="38">
      <c r="A38" s="179"/>
      <c r="B38" s="179"/>
      <c r="C38" s="179"/>
      <c r="D38" s="235"/>
      <c r="E38" s="179"/>
      <c r="F38" s="179"/>
      <c r="G38" s="179"/>
      <c r="H38" s="179"/>
      <c r="I38" s="179"/>
      <c r="J38" s="179"/>
    </row>
    <row r="39">
      <c r="A39" s="179"/>
      <c r="B39" s="179"/>
      <c r="C39" s="179"/>
      <c r="D39" s="235"/>
      <c r="E39" s="179"/>
      <c r="F39" s="179"/>
      <c r="G39" s="179"/>
      <c r="H39" s="179"/>
      <c r="I39" s="179"/>
      <c r="J39" s="179"/>
    </row>
    <row r="40">
      <c r="A40" s="194"/>
      <c r="B40" s="208" t="s">
        <v>252</v>
      </c>
      <c r="C40" s="194"/>
      <c r="D40" s="236"/>
      <c r="E40" s="194"/>
      <c r="F40" s="194"/>
      <c r="G40" s="194"/>
      <c r="H40" s="194"/>
      <c r="I40" s="194"/>
      <c r="J40" s="194"/>
    </row>
    <row r="41">
      <c r="A41" s="179"/>
      <c r="B41" s="179"/>
      <c r="C41" s="179"/>
      <c r="D41" s="179"/>
      <c r="E41" s="179"/>
      <c r="F41" s="179"/>
      <c r="G41" s="179"/>
      <c r="H41" s="179"/>
      <c r="I41" s="179"/>
      <c r="J41" s="179"/>
    </row>
    <row r="42">
      <c r="A42" s="194"/>
      <c r="B42" s="237" t="s">
        <v>224</v>
      </c>
      <c r="C42" s="238"/>
      <c r="D42" s="239">
        <f>'Contract (1 yr)'!C26/12</f>
        <v>65000</v>
      </c>
      <c r="E42" s="194"/>
      <c r="F42" s="194"/>
      <c r="G42" s="194"/>
      <c r="H42" s="194"/>
      <c r="I42" s="194"/>
      <c r="J42" s="194"/>
    </row>
    <row r="43">
      <c r="A43" s="194"/>
      <c r="B43" s="240" t="s">
        <v>225</v>
      </c>
      <c r="C43" s="241"/>
      <c r="D43" s="242">
        <f>'Total Production'!D9</f>
        <v>158.835</v>
      </c>
      <c r="E43" s="194"/>
      <c r="F43" s="194"/>
      <c r="G43" s="194"/>
      <c r="H43" s="194"/>
      <c r="I43" s="194"/>
      <c r="J43" s="194"/>
    </row>
    <row r="44">
      <c r="A44" s="194"/>
      <c r="B44" s="240" t="s">
        <v>226</v>
      </c>
      <c r="C44" s="241"/>
      <c r="D44" s="242">
        <f>'Total Production'!C21</f>
        <v>286</v>
      </c>
      <c r="E44" s="194"/>
      <c r="F44" s="194"/>
      <c r="G44" s="194"/>
      <c r="H44" s="194"/>
      <c r="I44" s="194"/>
      <c r="J44" s="194"/>
    </row>
    <row r="45">
      <c r="A45" s="194"/>
      <c r="B45" s="243" t="s">
        <v>227</v>
      </c>
      <c r="C45" s="244"/>
      <c r="D45" s="851">
        <f>D16</f>
        <v>4945906.875</v>
      </c>
      <c r="E45" s="194"/>
      <c r="F45" s="194"/>
      <c r="G45" s="194"/>
      <c r="H45" s="194"/>
      <c r="I45" s="194"/>
      <c r="J45" s="194"/>
    </row>
    <row r="46">
      <c r="A46" s="179"/>
      <c r="B46" s="179"/>
      <c r="C46" s="179"/>
      <c r="D46" s="179"/>
      <c r="E46" s="179"/>
      <c r="F46" s="179"/>
      <c r="G46" s="245" t="s">
        <v>228</v>
      </c>
      <c r="H46" s="179"/>
      <c r="I46" s="179"/>
      <c r="J46" s="179"/>
    </row>
    <row r="47">
      <c r="A47" s="194"/>
      <c r="B47" s="246" t="s">
        <v>229</v>
      </c>
      <c r="C47" s="247" t="s">
        <v>230</v>
      </c>
      <c r="D47" s="248" t="s">
        <v>231</v>
      </c>
      <c r="E47" s="249" t="s">
        <v>232</v>
      </c>
      <c r="F47" s="194"/>
      <c r="G47" s="250" t="s">
        <v>233</v>
      </c>
      <c r="H47" s="249" t="s">
        <v>234</v>
      </c>
      <c r="I47" s="251" t="s">
        <v>235</v>
      </c>
      <c r="J47" s="194"/>
    </row>
    <row r="48">
      <c r="A48" s="194"/>
      <c r="B48" s="252" t="s">
        <v>236</v>
      </c>
      <c r="C48" s="89">
        <f t="shared" ref="C48:C59" si="10">($D$42*$D$43)+$D$45</f>
        <v>15270181.88</v>
      </c>
      <c r="D48" s="197">
        <f t="shared" ref="D48:D59" si="11">$D$42*$D$44</f>
        <v>18590000</v>
      </c>
      <c r="E48" s="253">
        <f t="shared" ref="E48:E60" si="12">D48-C48</f>
        <v>3319818.125</v>
      </c>
      <c r="F48" s="254"/>
      <c r="G48" s="255">
        <f>C48+D62</f>
        <v>53445636.56</v>
      </c>
      <c r="H48" s="255">
        <f t="shared" ref="H48:H59" si="13">E48</f>
        <v>3319818.125</v>
      </c>
      <c r="I48" s="255">
        <f t="shared" ref="I48:I59" si="14">G48+H48</f>
        <v>56765454.69</v>
      </c>
      <c r="J48" s="194"/>
    </row>
    <row r="49">
      <c r="A49" s="194"/>
      <c r="B49" s="161" t="s">
        <v>237</v>
      </c>
      <c r="C49" s="78">
        <f t="shared" si="10"/>
        <v>15270181.88</v>
      </c>
      <c r="D49" s="200">
        <f t="shared" si="11"/>
        <v>18590000</v>
      </c>
      <c r="E49" s="256">
        <f t="shared" si="12"/>
        <v>3319818.125</v>
      </c>
      <c r="F49" s="254"/>
      <c r="G49" s="257">
        <f t="shared" ref="G49:G59" si="15">I48</f>
        <v>56765454.69</v>
      </c>
      <c r="H49" s="257">
        <f t="shared" si="13"/>
        <v>3319818.125</v>
      </c>
      <c r="I49" s="257">
        <f t="shared" si="14"/>
        <v>60085272.81</v>
      </c>
      <c r="J49" s="194"/>
    </row>
    <row r="50">
      <c r="A50" s="194"/>
      <c r="B50" s="161" t="s">
        <v>238</v>
      </c>
      <c r="C50" s="78">
        <f t="shared" si="10"/>
        <v>15270181.88</v>
      </c>
      <c r="D50" s="200">
        <f t="shared" si="11"/>
        <v>18590000</v>
      </c>
      <c r="E50" s="256">
        <f t="shared" si="12"/>
        <v>3319818.125</v>
      </c>
      <c r="F50" s="254"/>
      <c r="G50" s="257">
        <f t="shared" si="15"/>
        <v>60085272.81</v>
      </c>
      <c r="H50" s="257">
        <f t="shared" si="13"/>
        <v>3319818.125</v>
      </c>
      <c r="I50" s="257">
        <f t="shared" si="14"/>
        <v>63405090.94</v>
      </c>
      <c r="J50" s="194"/>
    </row>
    <row r="51">
      <c r="A51" s="194"/>
      <c r="B51" s="161" t="s">
        <v>239</v>
      </c>
      <c r="C51" s="78">
        <f t="shared" si="10"/>
        <v>15270181.88</v>
      </c>
      <c r="D51" s="200">
        <f t="shared" si="11"/>
        <v>18590000</v>
      </c>
      <c r="E51" s="256">
        <f t="shared" si="12"/>
        <v>3319818.125</v>
      </c>
      <c r="F51" s="254"/>
      <c r="G51" s="257">
        <f t="shared" si="15"/>
        <v>63405090.94</v>
      </c>
      <c r="H51" s="257">
        <f t="shared" si="13"/>
        <v>3319818.125</v>
      </c>
      <c r="I51" s="257">
        <f t="shared" si="14"/>
        <v>66724909.06</v>
      </c>
      <c r="J51" s="194"/>
    </row>
    <row r="52">
      <c r="A52" s="194"/>
      <c r="B52" s="161" t="s">
        <v>240</v>
      </c>
      <c r="C52" s="78">
        <f t="shared" si="10"/>
        <v>15270181.88</v>
      </c>
      <c r="D52" s="200">
        <f t="shared" si="11"/>
        <v>18590000</v>
      </c>
      <c r="E52" s="256">
        <f t="shared" si="12"/>
        <v>3319818.125</v>
      </c>
      <c r="F52" s="254"/>
      <c r="G52" s="257">
        <f t="shared" si="15"/>
        <v>66724909.06</v>
      </c>
      <c r="H52" s="257">
        <f t="shared" si="13"/>
        <v>3319818.125</v>
      </c>
      <c r="I52" s="257">
        <f t="shared" si="14"/>
        <v>70044727.19</v>
      </c>
      <c r="J52" s="194"/>
    </row>
    <row r="53">
      <c r="A53" s="194"/>
      <c r="B53" s="161" t="s">
        <v>241</v>
      </c>
      <c r="C53" s="78">
        <f t="shared" si="10"/>
        <v>15270181.88</v>
      </c>
      <c r="D53" s="200">
        <f t="shared" si="11"/>
        <v>18590000</v>
      </c>
      <c r="E53" s="256">
        <f t="shared" si="12"/>
        <v>3319818.125</v>
      </c>
      <c r="F53" s="254"/>
      <c r="G53" s="257">
        <f t="shared" si="15"/>
        <v>70044727.19</v>
      </c>
      <c r="H53" s="257">
        <f t="shared" si="13"/>
        <v>3319818.125</v>
      </c>
      <c r="I53" s="257">
        <f t="shared" si="14"/>
        <v>73364545.31</v>
      </c>
      <c r="J53" s="194"/>
    </row>
    <row r="54">
      <c r="A54" s="194"/>
      <c r="B54" s="161" t="s">
        <v>242</v>
      </c>
      <c r="C54" s="78">
        <f t="shared" si="10"/>
        <v>15270181.88</v>
      </c>
      <c r="D54" s="200">
        <f t="shared" si="11"/>
        <v>18590000</v>
      </c>
      <c r="E54" s="256">
        <f t="shared" si="12"/>
        <v>3319818.125</v>
      </c>
      <c r="F54" s="254"/>
      <c r="G54" s="257">
        <f t="shared" si="15"/>
        <v>73364545.31</v>
      </c>
      <c r="H54" s="257">
        <f t="shared" si="13"/>
        <v>3319818.125</v>
      </c>
      <c r="I54" s="257">
        <f t="shared" si="14"/>
        <v>76684363.44</v>
      </c>
      <c r="J54" s="194"/>
    </row>
    <row r="55">
      <c r="A55" s="194"/>
      <c r="B55" s="161" t="s">
        <v>243</v>
      </c>
      <c r="C55" s="78">
        <f t="shared" si="10"/>
        <v>15270181.88</v>
      </c>
      <c r="D55" s="200">
        <f t="shared" si="11"/>
        <v>18590000</v>
      </c>
      <c r="E55" s="256">
        <f t="shared" si="12"/>
        <v>3319818.125</v>
      </c>
      <c r="F55" s="254"/>
      <c r="G55" s="257">
        <f t="shared" si="15"/>
        <v>76684363.44</v>
      </c>
      <c r="H55" s="257">
        <f t="shared" si="13"/>
        <v>3319818.125</v>
      </c>
      <c r="I55" s="257">
        <f t="shared" si="14"/>
        <v>80004181.56</v>
      </c>
      <c r="J55" s="194"/>
    </row>
    <row r="56">
      <c r="A56" s="194"/>
      <c r="B56" s="161" t="s">
        <v>244</v>
      </c>
      <c r="C56" s="78">
        <f t="shared" si="10"/>
        <v>15270181.88</v>
      </c>
      <c r="D56" s="200">
        <f t="shared" si="11"/>
        <v>18590000</v>
      </c>
      <c r="E56" s="256">
        <f t="shared" si="12"/>
        <v>3319818.125</v>
      </c>
      <c r="F56" s="254"/>
      <c r="G56" s="257">
        <f t="shared" si="15"/>
        <v>80004181.56</v>
      </c>
      <c r="H56" s="257">
        <f t="shared" si="13"/>
        <v>3319818.125</v>
      </c>
      <c r="I56" s="257">
        <f t="shared" si="14"/>
        <v>83323999.69</v>
      </c>
      <c r="J56" s="194"/>
    </row>
    <row r="57">
      <c r="A57" s="194"/>
      <c r="B57" s="161" t="s">
        <v>245</v>
      </c>
      <c r="C57" s="78">
        <f t="shared" si="10"/>
        <v>15270181.88</v>
      </c>
      <c r="D57" s="200">
        <f t="shared" si="11"/>
        <v>18590000</v>
      </c>
      <c r="E57" s="256">
        <f t="shared" si="12"/>
        <v>3319818.125</v>
      </c>
      <c r="F57" s="254"/>
      <c r="G57" s="257">
        <f t="shared" si="15"/>
        <v>83323999.69</v>
      </c>
      <c r="H57" s="257">
        <f t="shared" si="13"/>
        <v>3319818.125</v>
      </c>
      <c r="I57" s="257">
        <f t="shared" si="14"/>
        <v>86643817.81</v>
      </c>
      <c r="J57" s="194"/>
    </row>
    <row r="58">
      <c r="A58" s="194"/>
      <c r="B58" s="161" t="s">
        <v>246</v>
      </c>
      <c r="C58" s="78">
        <f t="shared" si="10"/>
        <v>15270181.88</v>
      </c>
      <c r="D58" s="200">
        <f t="shared" si="11"/>
        <v>18590000</v>
      </c>
      <c r="E58" s="256">
        <f t="shared" si="12"/>
        <v>3319818.125</v>
      </c>
      <c r="F58" s="254"/>
      <c r="G58" s="257">
        <f t="shared" si="15"/>
        <v>86643817.81</v>
      </c>
      <c r="H58" s="257">
        <f t="shared" si="13"/>
        <v>3319818.125</v>
      </c>
      <c r="I58" s="257">
        <f t="shared" si="14"/>
        <v>89963635.94</v>
      </c>
      <c r="J58" s="194"/>
    </row>
    <row r="59">
      <c r="A59" s="194"/>
      <c r="B59" s="258" t="s">
        <v>247</v>
      </c>
      <c r="C59" s="80">
        <f t="shared" si="10"/>
        <v>15270181.88</v>
      </c>
      <c r="D59" s="203">
        <f t="shared" si="11"/>
        <v>18590000</v>
      </c>
      <c r="E59" s="259">
        <f t="shared" si="12"/>
        <v>3319818.125</v>
      </c>
      <c r="F59" s="254"/>
      <c r="G59" s="260">
        <f t="shared" si="15"/>
        <v>89963635.94</v>
      </c>
      <c r="H59" s="260">
        <f t="shared" si="13"/>
        <v>3319818.125</v>
      </c>
      <c r="I59" s="260">
        <f t="shared" si="14"/>
        <v>93283454.06</v>
      </c>
      <c r="J59" s="194"/>
    </row>
    <row r="60">
      <c r="A60" s="194"/>
      <c r="B60" s="194"/>
      <c r="C60" s="261">
        <f t="shared" ref="C60:D60" si="16">SUM(C48:C59)</f>
        <v>183242182.5</v>
      </c>
      <c r="D60" s="261">
        <f t="shared" si="16"/>
        <v>223080000</v>
      </c>
      <c r="E60" s="262">
        <f t="shared" si="12"/>
        <v>39837817.5</v>
      </c>
      <c r="F60" s="194"/>
      <c r="G60" s="194"/>
      <c r="H60" s="194"/>
      <c r="I60" s="194"/>
      <c r="J60" s="194"/>
    </row>
    <row r="61">
      <c r="A61" s="179"/>
      <c r="B61" s="179"/>
      <c r="C61" s="179"/>
      <c r="D61" s="179"/>
      <c r="E61" s="179"/>
      <c r="F61" s="179"/>
      <c r="G61" s="179"/>
      <c r="H61" s="179"/>
      <c r="I61" s="179"/>
      <c r="J61" s="179"/>
    </row>
    <row r="62">
      <c r="A62" s="194"/>
      <c r="B62" s="227" t="s">
        <v>815</v>
      </c>
      <c r="C62" s="2"/>
      <c r="D62" s="228">
        <f>C48*2.5</f>
        <v>38175454.69</v>
      </c>
      <c r="E62" s="194"/>
      <c r="F62" s="194"/>
      <c r="G62" s="194"/>
      <c r="H62" s="194"/>
      <c r="I62" s="194"/>
      <c r="J62" s="194"/>
    </row>
    <row r="63">
      <c r="A63" s="179"/>
      <c r="B63" s="179"/>
      <c r="C63" s="179"/>
      <c r="D63" s="179"/>
      <c r="E63" s="179"/>
      <c r="F63" s="179"/>
      <c r="G63" s="179"/>
      <c r="H63" s="179"/>
      <c r="I63" s="179"/>
      <c r="J63" s="179"/>
    </row>
    <row r="64">
      <c r="A64" s="194"/>
      <c r="B64" s="263" t="s">
        <v>249</v>
      </c>
      <c r="C64" s="19"/>
      <c r="D64" s="264">
        <f>D60</f>
        <v>223080000</v>
      </c>
      <c r="E64" s="265"/>
      <c r="F64" s="194"/>
      <c r="G64" s="194"/>
      <c r="H64" s="194"/>
      <c r="I64" s="194"/>
      <c r="J64" s="194"/>
    </row>
    <row r="65">
      <c r="A65" s="194"/>
      <c r="B65" s="266" t="s">
        <v>219</v>
      </c>
      <c r="C65" s="56"/>
      <c r="D65" s="267">
        <f>C48+D62</f>
        <v>53445636.56</v>
      </c>
      <c r="E65" s="245" t="s">
        <v>250</v>
      </c>
      <c r="F65" s="194"/>
      <c r="G65" s="194"/>
      <c r="H65" s="194"/>
      <c r="I65" s="194"/>
      <c r="J65" s="194"/>
    </row>
    <row r="66">
      <c r="A66" s="194"/>
      <c r="B66" s="243" t="s">
        <v>251</v>
      </c>
      <c r="C66" s="58"/>
      <c r="D66" s="268">
        <f>D64/D65</f>
        <v>4.173960951</v>
      </c>
      <c r="E66" s="194"/>
      <c r="F66" s="194"/>
      <c r="G66" s="194"/>
      <c r="H66" s="194"/>
      <c r="I66" s="194"/>
      <c r="J66" s="194"/>
    </row>
    <row r="67">
      <c r="A67" s="179"/>
      <c r="B67" s="179"/>
      <c r="C67" s="179"/>
      <c r="D67" s="194"/>
      <c r="E67" s="179"/>
      <c r="F67" s="179"/>
      <c r="G67" s="179"/>
      <c r="H67" s="179"/>
      <c r="I67" s="179"/>
      <c r="J67" s="179"/>
    </row>
    <row r="68">
      <c r="A68" s="179"/>
      <c r="B68" s="179"/>
      <c r="C68" s="179"/>
      <c r="D68" s="194"/>
      <c r="E68" s="179"/>
      <c r="F68" s="179"/>
      <c r="G68" s="179"/>
      <c r="H68" s="179"/>
      <c r="I68" s="179"/>
      <c r="J68" s="179"/>
    </row>
    <row r="69">
      <c r="A69" s="179"/>
      <c r="B69" s="208" t="s">
        <v>254</v>
      </c>
      <c r="C69" s="179"/>
      <c r="D69" s="179"/>
      <c r="E69" s="179"/>
      <c r="F69" s="179"/>
      <c r="G69" s="179"/>
      <c r="H69" s="179"/>
      <c r="I69" s="179"/>
      <c r="J69" s="17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</row>
    <row r="71">
      <c r="A71" s="179"/>
      <c r="B71" s="237" t="s">
        <v>224</v>
      </c>
      <c r="C71" s="238"/>
      <c r="D71" s="239">
        <f>'Contract (1 yr)'!C23/12</f>
        <v>81250</v>
      </c>
      <c r="E71" s="194"/>
      <c r="F71" s="179"/>
      <c r="G71" s="179"/>
      <c r="H71" s="179"/>
      <c r="I71" s="179"/>
      <c r="J71" s="179"/>
    </row>
    <row r="72">
      <c r="A72" s="179"/>
      <c r="B72" s="240" t="s">
        <v>225</v>
      </c>
      <c r="C72" s="241"/>
      <c r="D72" s="242">
        <f>'Total Production'!E9</f>
        <v>124.1836</v>
      </c>
      <c r="E72" s="194"/>
      <c r="F72" s="209"/>
      <c r="G72" s="179"/>
      <c r="H72" s="179"/>
      <c r="I72" s="179"/>
      <c r="J72" s="179"/>
    </row>
    <row r="73">
      <c r="A73" s="179"/>
      <c r="B73" s="240" t="s">
        <v>226</v>
      </c>
      <c r="C73" s="241"/>
      <c r="D73" s="242">
        <f>'Total Production'!C22</f>
        <v>242</v>
      </c>
      <c r="E73" s="179"/>
      <c r="F73" s="179"/>
      <c r="G73" s="179"/>
      <c r="H73" s="179"/>
      <c r="I73" s="179"/>
      <c r="J73" s="179"/>
    </row>
    <row r="74">
      <c r="A74" s="179"/>
      <c r="B74" s="243" t="s">
        <v>227</v>
      </c>
      <c r="C74" s="244"/>
      <c r="D74" s="851">
        <f>D45</f>
        <v>4945906.875</v>
      </c>
      <c r="E74" s="179"/>
      <c r="F74" s="179"/>
      <c r="G74" s="179"/>
      <c r="H74" s="179"/>
      <c r="I74" s="179"/>
      <c r="J74" s="179"/>
    </row>
    <row r="75">
      <c r="A75" s="179"/>
      <c r="B75" s="179"/>
      <c r="C75" s="179"/>
      <c r="D75" s="179"/>
      <c r="E75" s="179"/>
      <c r="F75" s="179"/>
      <c r="G75" s="218" t="s">
        <v>228</v>
      </c>
      <c r="H75" s="179"/>
      <c r="I75" s="179"/>
      <c r="J75" s="179"/>
    </row>
    <row r="76">
      <c r="A76" s="179"/>
      <c r="B76" s="219" t="s">
        <v>229</v>
      </c>
      <c r="C76" s="220" t="s">
        <v>230</v>
      </c>
      <c r="D76" s="221" t="s">
        <v>231</v>
      </c>
      <c r="E76" s="156" t="s">
        <v>232</v>
      </c>
      <c r="F76" s="179"/>
      <c r="G76" s="168" t="s">
        <v>233</v>
      </c>
      <c r="H76" s="156" t="s">
        <v>234</v>
      </c>
      <c r="I76" s="222" t="s">
        <v>235</v>
      </c>
      <c r="J76" s="179"/>
    </row>
    <row r="77">
      <c r="A77" s="179"/>
      <c r="B77" s="223" t="s">
        <v>236</v>
      </c>
      <c r="C77" s="89">
        <f t="shared" ref="C77:C88" si="17">($D$71*$D$72)+$D$74</f>
        <v>15035824.38</v>
      </c>
      <c r="D77" s="89">
        <f t="shared" ref="D77:D88" si="18">$D$71*$D$73</f>
        <v>19662500</v>
      </c>
      <c r="E77" s="197">
        <f t="shared" ref="E77:E89" si="19">D77-C77</f>
        <v>4626675.625</v>
      </c>
      <c r="F77" s="179"/>
      <c r="G77" s="89">
        <f>C77+D91</f>
        <v>52625385.31</v>
      </c>
      <c r="H77" s="89">
        <f t="shared" ref="H77:H88" si="20">E77</f>
        <v>4626675.625</v>
      </c>
      <c r="I77" s="89">
        <f t="shared" ref="I77:I88" si="21">G77+H77</f>
        <v>57252060.94</v>
      </c>
      <c r="J77" s="179"/>
    </row>
    <row r="78">
      <c r="A78" s="179"/>
      <c r="B78" s="224" t="s">
        <v>237</v>
      </c>
      <c r="C78" s="78">
        <f t="shared" si="17"/>
        <v>15035824.38</v>
      </c>
      <c r="D78" s="78">
        <f t="shared" si="18"/>
        <v>19662500</v>
      </c>
      <c r="E78" s="200">
        <f t="shared" si="19"/>
        <v>4626675.625</v>
      </c>
      <c r="F78" s="179"/>
      <c r="G78" s="78">
        <f t="shared" ref="G78:G88" si="22">I77</f>
        <v>57252060.94</v>
      </c>
      <c r="H78" s="78">
        <f t="shared" si="20"/>
        <v>4626675.625</v>
      </c>
      <c r="I78" s="78">
        <f t="shared" si="21"/>
        <v>61878736.56</v>
      </c>
      <c r="J78" s="179"/>
    </row>
    <row r="79">
      <c r="A79" s="179"/>
      <c r="B79" s="224" t="s">
        <v>238</v>
      </c>
      <c r="C79" s="78">
        <f t="shared" si="17"/>
        <v>15035824.38</v>
      </c>
      <c r="D79" s="78">
        <f t="shared" si="18"/>
        <v>19662500</v>
      </c>
      <c r="E79" s="200">
        <f t="shared" si="19"/>
        <v>4626675.625</v>
      </c>
      <c r="F79" s="179"/>
      <c r="G79" s="78">
        <f t="shared" si="22"/>
        <v>61878736.56</v>
      </c>
      <c r="H79" s="78">
        <f t="shared" si="20"/>
        <v>4626675.625</v>
      </c>
      <c r="I79" s="78">
        <f t="shared" si="21"/>
        <v>66505412.19</v>
      </c>
      <c r="J79" s="179"/>
    </row>
    <row r="80">
      <c r="A80" s="179"/>
      <c r="B80" s="224" t="s">
        <v>239</v>
      </c>
      <c r="C80" s="78">
        <f t="shared" si="17"/>
        <v>15035824.38</v>
      </c>
      <c r="D80" s="78">
        <f t="shared" si="18"/>
        <v>19662500</v>
      </c>
      <c r="E80" s="200">
        <f t="shared" si="19"/>
        <v>4626675.625</v>
      </c>
      <c r="F80" s="179"/>
      <c r="G80" s="78">
        <f t="shared" si="22"/>
        <v>66505412.19</v>
      </c>
      <c r="H80" s="78">
        <f t="shared" si="20"/>
        <v>4626675.625</v>
      </c>
      <c r="I80" s="78">
        <f t="shared" si="21"/>
        <v>71132087.81</v>
      </c>
      <c r="J80" s="179"/>
    </row>
    <row r="81">
      <c r="A81" s="179"/>
      <c r="B81" s="224" t="s">
        <v>240</v>
      </c>
      <c r="C81" s="78">
        <f t="shared" si="17"/>
        <v>15035824.38</v>
      </c>
      <c r="D81" s="78">
        <f t="shared" si="18"/>
        <v>19662500</v>
      </c>
      <c r="E81" s="200">
        <f t="shared" si="19"/>
        <v>4626675.625</v>
      </c>
      <c r="F81" s="179"/>
      <c r="G81" s="78">
        <f t="shared" si="22"/>
        <v>71132087.81</v>
      </c>
      <c r="H81" s="78">
        <f t="shared" si="20"/>
        <v>4626675.625</v>
      </c>
      <c r="I81" s="78">
        <f t="shared" si="21"/>
        <v>75758763.44</v>
      </c>
      <c r="J81" s="179"/>
    </row>
    <row r="82">
      <c r="A82" s="179"/>
      <c r="B82" s="224" t="s">
        <v>241</v>
      </c>
      <c r="C82" s="78">
        <f t="shared" si="17"/>
        <v>15035824.38</v>
      </c>
      <c r="D82" s="78">
        <f t="shared" si="18"/>
        <v>19662500</v>
      </c>
      <c r="E82" s="200">
        <f t="shared" si="19"/>
        <v>4626675.625</v>
      </c>
      <c r="F82" s="179"/>
      <c r="G82" s="78">
        <f t="shared" si="22"/>
        <v>75758763.44</v>
      </c>
      <c r="H82" s="78">
        <f t="shared" si="20"/>
        <v>4626675.625</v>
      </c>
      <c r="I82" s="78">
        <f t="shared" si="21"/>
        <v>80385439.06</v>
      </c>
      <c r="J82" s="179"/>
    </row>
    <row r="83">
      <c r="A83" s="179"/>
      <c r="B83" s="224" t="s">
        <v>242</v>
      </c>
      <c r="C83" s="78">
        <f t="shared" si="17"/>
        <v>15035824.38</v>
      </c>
      <c r="D83" s="78">
        <f t="shared" si="18"/>
        <v>19662500</v>
      </c>
      <c r="E83" s="200">
        <f t="shared" si="19"/>
        <v>4626675.625</v>
      </c>
      <c r="F83" s="179"/>
      <c r="G83" s="78">
        <f t="shared" si="22"/>
        <v>80385439.06</v>
      </c>
      <c r="H83" s="78">
        <f t="shared" si="20"/>
        <v>4626675.625</v>
      </c>
      <c r="I83" s="78">
        <f t="shared" si="21"/>
        <v>85012114.69</v>
      </c>
      <c r="J83" s="179"/>
    </row>
    <row r="84">
      <c r="A84" s="179"/>
      <c r="B84" s="224" t="s">
        <v>243</v>
      </c>
      <c r="C84" s="78">
        <f t="shared" si="17"/>
        <v>15035824.38</v>
      </c>
      <c r="D84" s="78">
        <f t="shared" si="18"/>
        <v>19662500</v>
      </c>
      <c r="E84" s="200">
        <f t="shared" si="19"/>
        <v>4626675.625</v>
      </c>
      <c r="F84" s="179"/>
      <c r="G84" s="78">
        <f t="shared" si="22"/>
        <v>85012114.69</v>
      </c>
      <c r="H84" s="78">
        <f t="shared" si="20"/>
        <v>4626675.625</v>
      </c>
      <c r="I84" s="78">
        <f t="shared" si="21"/>
        <v>89638790.31</v>
      </c>
      <c r="J84" s="179"/>
    </row>
    <row r="85">
      <c r="A85" s="179"/>
      <c r="B85" s="224" t="s">
        <v>244</v>
      </c>
      <c r="C85" s="78">
        <f t="shared" si="17"/>
        <v>15035824.38</v>
      </c>
      <c r="D85" s="78">
        <f t="shared" si="18"/>
        <v>19662500</v>
      </c>
      <c r="E85" s="200">
        <f t="shared" si="19"/>
        <v>4626675.625</v>
      </c>
      <c r="F85" s="179"/>
      <c r="G85" s="78">
        <f t="shared" si="22"/>
        <v>89638790.31</v>
      </c>
      <c r="H85" s="78">
        <f t="shared" si="20"/>
        <v>4626675.625</v>
      </c>
      <c r="I85" s="78">
        <f t="shared" si="21"/>
        <v>94265465.94</v>
      </c>
      <c r="J85" s="179"/>
    </row>
    <row r="86">
      <c r="A86" s="179"/>
      <c r="B86" s="224" t="s">
        <v>245</v>
      </c>
      <c r="C86" s="78">
        <f t="shared" si="17"/>
        <v>15035824.38</v>
      </c>
      <c r="D86" s="78">
        <f t="shared" si="18"/>
        <v>19662500</v>
      </c>
      <c r="E86" s="200">
        <f t="shared" si="19"/>
        <v>4626675.625</v>
      </c>
      <c r="F86" s="179"/>
      <c r="G86" s="78">
        <f t="shared" si="22"/>
        <v>94265465.94</v>
      </c>
      <c r="H86" s="78">
        <f t="shared" si="20"/>
        <v>4626675.625</v>
      </c>
      <c r="I86" s="78">
        <f t="shared" si="21"/>
        <v>98892141.56</v>
      </c>
      <c r="J86" s="179"/>
    </row>
    <row r="87">
      <c r="A87" s="179"/>
      <c r="B87" s="224" t="s">
        <v>246</v>
      </c>
      <c r="C87" s="78">
        <f t="shared" si="17"/>
        <v>15035824.38</v>
      </c>
      <c r="D87" s="78">
        <f t="shared" si="18"/>
        <v>19662500</v>
      </c>
      <c r="E87" s="200">
        <f t="shared" si="19"/>
        <v>4626675.625</v>
      </c>
      <c r="F87" s="179"/>
      <c r="G87" s="78">
        <f t="shared" si="22"/>
        <v>98892141.56</v>
      </c>
      <c r="H87" s="78">
        <f t="shared" si="20"/>
        <v>4626675.625</v>
      </c>
      <c r="I87" s="78">
        <f t="shared" si="21"/>
        <v>103518817.2</v>
      </c>
      <c r="J87" s="179"/>
    </row>
    <row r="88">
      <c r="A88" s="179"/>
      <c r="B88" s="225" t="s">
        <v>247</v>
      </c>
      <c r="C88" s="80">
        <f t="shared" si="17"/>
        <v>15035824.38</v>
      </c>
      <c r="D88" s="80">
        <f t="shared" si="18"/>
        <v>19662500</v>
      </c>
      <c r="E88" s="203">
        <f t="shared" si="19"/>
        <v>4626675.625</v>
      </c>
      <c r="F88" s="179"/>
      <c r="G88" s="80">
        <f t="shared" si="22"/>
        <v>103518817.2</v>
      </c>
      <c r="H88" s="80">
        <f t="shared" si="20"/>
        <v>4626675.625</v>
      </c>
      <c r="I88" s="80">
        <f t="shared" si="21"/>
        <v>108145492.8</v>
      </c>
      <c r="J88" s="179"/>
    </row>
    <row r="89">
      <c r="A89" s="179"/>
      <c r="B89" s="179"/>
      <c r="C89" s="226">
        <f t="shared" ref="C89:D89" si="23">SUM(C77:C88)</f>
        <v>180429892.5</v>
      </c>
      <c r="D89" s="226">
        <f t="shared" si="23"/>
        <v>235950000</v>
      </c>
      <c r="E89" s="143">
        <f t="shared" si="19"/>
        <v>55520107.5</v>
      </c>
      <c r="F89" s="179"/>
      <c r="G89" s="179"/>
      <c r="H89" s="179"/>
      <c r="I89" s="179"/>
      <c r="J89" s="179"/>
    </row>
    <row r="90">
      <c r="A90" s="179"/>
      <c r="B90" s="179"/>
      <c r="C90" s="179"/>
      <c r="D90" s="179"/>
      <c r="E90" s="179"/>
      <c r="F90" s="179"/>
      <c r="G90" s="179"/>
      <c r="H90" s="179"/>
      <c r="I90" s="179"/>
      <c r="J90" s="179"/>
    </row>
    <row r="91">
      <c r="A91" s="179"/>
      <c r="B91" s="227" t="s">
        <v>816</v>
      </c>
      <c r="C91" s="2"/>
      <c r="D91" s="228">
        <f>C77*2.5</f>
        <v>37589560.94</v>
      </c>
      <c r="E91" s="179"/>
      <c r="F91" s="179"/>
      <c r="G91" s="179"/>
      <c r="H91" s="179"/>
      <c r="I91" s="179"/>
      <c r="J91" s="179"/>
    </row>
    <row r="92">
      <c r="A92" s="179"/>
      <c r="B92" s="179"/>
      <c r="C92" s="179"/>
      <c r="D92" s="179"/>
      <c r="E92" s="179"/>
      <c r="F92" s="179"/>
      <c r="G92" s="179"/>
      <c r="H92" s="179"/>
      <c r="I92" s="179"/>
      <c r="J92" s="179"/>
    </row>
    <row r="93">
      <c r="A93" s="179"/>
      <c r="B93" s="229" t="s">
        <v>249</v>
      </c>
      <c r="C93" s="19"/>
      <c r="D93" s="230">
        <f>D89</f>
        <v>235950000</v>
      </c>
      <c r="E93" s="231"/>
      <c r="F93" s="179"/>
      <c r="G93" s="179"/>
      <c r="H93" s="179"/>
      <c r="I93" s="179"/>
      <c r="J93" s="179"/>
    </row>
    <row r="94">
      <c r="A94" s="179"/>
      <c r="B94" s="232" t="s">
        <v>219</v>
      </c>
      <c r="C94" s="56"/>
      <c r="D94" s="233">
        <f>C77+D91</f>
        <v>52625385.31</v>
      </c>
      <c r="E94" s="218" t="s">
        <v>250</v>
      </c>
      <c r="F94" s="179"/>
      <c r="G94" s="179"/>
      <c r="H94" s="179"/>
      <c r="I94" s="179"/>
      <c r="J94" s="179"/>
    </row>
    <row r="95">
      <c r="A95" s="179"/>
      <c r="B95" s="215" t="s">
        <v>251</v>
      </c>
      <c r="C95" s="58"/>
      <c r="D95" s="234">
        <f>D93/D94</f>
        <v>4.483577623</v>
      </c>
      <c r="E95" s="179"/>
      <c r="F95" s="179"/>
      <c r="G95" s="179"/>
      <c r="H95" s="179"/>
      <c r="I95" s="179"/>
      <c r="J95" s="179"/>
    </row>
    <row r="96">
      <c r="A96" s="179"/>
      <c r="B96" s="179"/>
      <c r="C96" s="179"/>
      <c r="D96" s="235"/>
      <c r="E96" s="179"/>
      <c r="F96" s="179"/>
      <c r="G96" s="179"/>
      <c r="H96" s="179"/>
      <c r="I96" s="179"/>
      <c r="J96" s="179"/>
    </row>
    <row r="97">
      <c r="A97" s="179"/>
      <c r="B97" s="179"/>
      <c r="C97" s="179"/>
      <c r="D97" s="235"/>
      <c r="E97" s="179"/>
      <c r="F97" s="179"/>
      <c r="G97" s="179"/>
      <c r="H97" s="179"/>
      <c r="I97" s="179"/>
      <c r="J97" s="179"/>
    </row>
    <row r="98">
      <c r="A98" s="194"/>
      <c r="B98" s="208" t="s">
        <v>256</v>
      </c>
      <c r="C98" s="194"/>
      <c r="D98" s="236"/>
      <c r="E98" s="194"/>
      <c r="F98" s="194"/>
      <c r="G98" s="194"/>
      <c r="H98" s="194"/>
      <c r="I98" s="194"/>
      <c r="J98" s="194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</row>
    <row r="100">
      <c r="A100" s="194"/>
      <c r="B100" s="237" t="s">
        <v>224</v>
      </c>
      <c r="C100" s="238"/>
      <c r="D100" s="239">
        <f>'Contract (1 yr)'!C24/12</f>
        <v>81250</v>
      </c>
      <c r="E100" s="194"/>
      <c r="F100" s="179"/>
      <c r="G100" s="179"/>
      <c r="H100" s="179"/>
      <c r="I100" s="194"/>
      <c r="J100" s="194"/>
    </row>
    <row r="101">
      <c r="A101" s="194"/>
      <c r="B101" s="240" t="s">
        <v>225</v>
      </c>
      <c r="C101" s="241"/>
      <c r="D101" s="242">
        <f>'Total Production'!F9</f>
        <v>121.88</v>
      </c>
      <c r="E101" s="194"/>
      <c r="F101" s="209"/>
      <c r="G101" s="179"/>
      <c r="H101" s="179"/>
      <c r="I101" s="194"/>
      <c r="J101" s="194"/>
    </row>
    <row r="102">
      <c r="A102" s="194"/>
      <c r="B102" s="240" t="s">
        <v>226</v>
      </c>
      <c r="C102" s="241"/>
      <c r="D102" s="242">
        <f>'Total Production'!C23</f>
        <v>212</v>
      </c>
      <c r="E102" s="179"/>
      <c r="F102" s="179"/>
      <c r="G102" s="179"/>
      <c r="H102" s="179"/>
      <c r="I102" s="194"/>
      <c r="J102" s="194"/>
    </row>
    <row r="103">
      <c r="A103" s="194"/>
      <c r="B103" s="243" t="s">
        <v>227</v>
      </c>
      <c r="C103" s="244"/>
      <c r="D103" s="851">
        <f>D74</f>
        <v>4945906.875</v>
      </c>
      <c r="E103" s="179"/>
      <c r="F103" s="179"/>
      <c r="G103" s="179"/>
      <c r="H103" s="179"/>
      <c r="I103" s="194"/>
      <c r="J103" s="194"/>
    </row>
    <row r="104">
      <c r="A104" s="194"/>
      <c r="B104" s="179"/>
      <c r="C104" s="179"/>
      <c r="D104" s="179"/>
      <c r="E104" s="179"/>
      <c r="F104" s="179"/>
      <c r="G104" s="218" t="s">
        <v>228</v>
      </c>
      <c r="H104" s="179"/>
      <c r="I104" s="194"/>
      <c r="J104" s="194"/>
    </row>
    <row r="105">
      <c r="A105" s="194"/>
      <c r="B105" s="246" t="s">
        <v>229</v>
      </c>
      <c r="C105" s="247" t="s">
        <v>230</v>
      </c>
      <c r="D105" s="248" t="s">
        <v>231</v>
      </c>
      <c r="E105" s="249" t="s">
        <v>232</v>
      </c>
      <c r="F105" s="194"/>
      <c r="G105" s="250" t="s">
        <v>233</v>
      </c>
      <c r="H105" s="249" t="s">
        <v>234</v>
      </c>
      <c r="I105" s="251" t="s">
        <v>235</v>
      </c>
      <c r="J105" s="194"/>
    </row>
    <row r="106">
      <c r="A106" s="194"/>
      <c r="B106" s="252" t="s">
        <v>236</v>
      </c>
      <c r="C106" s="255">
        <f t="shared" ref="C106:C117" si="24">($D$100*$D$101)+$D$103</f>
        <v>14848656.88</v>
      </c>
      <c r="D106" s="255">
        <f t="shared" ref="D106:D117" si="25">$D$100*$D$102</f>
        <v>17225000</v>
      </c>
      <c r="E106" s="253">
        <f t="shared" ref="E106:E118" si="26">D106-C106</f>
        <v>2376343.125</v>
      </c>
      <c r="F106" s="254"/>
      <c r="G106" s="255">
        <f>C106+D120</f>
        <v>51970299.06</v>
      </c>
      <c r="H106" s="255">
        <f t="shared" ref="H106:H117" si="27">E106</f>
        <v>2376343.125</v>
      </c>
      <c r="I106" s="255">
        <f t="shared" ref="I106:I117" si="28">G106+H106</f>
        <v>54346642.19</v>
      </c>
      <c r="J106" s="194"/>
    </row>
    <row r="107">
      <c r="A107" s="194"/>
      <c r="B107" s="161" t="s">
        <v>237</v>
      </c>
      <c r="C107" s="257">
        <f t="shared" si="24"/>
        <v>14848656.88</v>
      </c>
      <c r="D107" s="257">
        <f t="shared" si="25"/>
        <v>17225000</v>
      </c>
      <c r="E107" s="256">
        <f t="shared" si="26"/>
        <v>2376343.125</v>
      </c>
      <c r="F107" s="254"/>
      <c r="G107" s="257">
        <f t="shared" ref="G107:G117" si="29">I106</f>
        <v>54346642.19</v>
      </c>
      <c r="H107" s="257">
        <f t="shared" si="27"/>
        <v>2376343.125</v>
      </c>
      <c r="I107" s="257">
        <f t="shared" si="28"/>
        <v>56722985.31</v>
      </c>
      <c r="J107" s="194"/>
    </row>
    <row r="108">
      <c r="A108" s="194"/>
      <c r="B108" s="161" t="s">
        <v>238</v>
      </c>
      <c r="C108" s="257">
        <f t="shared" si="24"/>
        <v>14848656.88</v>
      </c>
      <c r="D108" s="257">
        <f t="shared" si="25"/>
        <v>17225000</v>
      </c>
      <c r="E108" s="256">
        <f t="shared" si="26"/>
        <v>2376343.125</v>
      </c>
      <c r="F108" s="254"/>
      <c r="G108" s="257">
        <f t="shared" si="29"/>
        <v>56722985.31</v>
      </c>
      <c r="H108" s="257">
        <f t="shared" si="27"/>
        <v>2376343.125</v>
      </c>
      <c r="I108" s="257">
        <f t="shared" si="28"/>
        <v>59099328.44</v>
      </c>
      <c r="J108" s="194"/>
    </row>
    <row r="109">
      <c r="A109" s="194"/>
      <c r="B109" s="161" t="s">
        <v>239</v>
      </c>
      <c r="C109" s="257">
        <f t="shared" si="24"/>
        <v>14848656.88</v>
      </c>
      <c r="D109" s="257">
        <f t="shared" si="25"/>
        <v>17225000</v>
      </c>
      <c r="E109" s="256">
        <f t="shared" si="26"/>
        <v>2376343.125</v>
      </c>
      <c r="F109" s="254"/>
      <c r="G109" s="257">
        <f t="shared" si="29"/>
        <v>59099328.44</v>
      </c>
      <c r="H109" s="257">
        <f t="shared" si="27"/>
        <v>2376343.125</v>
      </c>
      <c r="I109" s="257">
        <f t="shared" si="28"/>
        <v>61475671.56</v>
      </c>
      <c r="J109" s="194"/>
    </row>
    <row r="110">
      <c r="A110" s="194"/>
      <c r="B110" s="161" t="s">
        <v>240</v>
      </c>
      <c r="C110" s="257">
        <f t="shared" si="24"/>
        <v>14848656.88</v>
      </c>
      <c r="D110" s="257">
        <f t="shared" si="25"/>
        <v>17225000</v>
      </c>
      <c r="E110" s="256">
        <f t="shared" si="26"/>
        <v>2376343.125</v>
      </c>
      <c r="F110" s="254"/>
      <c r="G110" s="257">
        <f t="shared" si="29"/>
        <v>61475671.56</v>
      </c>
      <c r="H110" s="257">
        <f t="shared" si="27"/>
        <v>2376343.125</v>
      </c>
      <c r="I110" s="257">
        <f t="shared" si="28"/>
        <v>63852014.69</v>
      </c>
      <c r="J110" s="194"/>
    </row>
    <row r="111">
      <c r="A111" s="194"/>
      <c r="B111" s="161" t="s">
        <v>241</v>
      </c>
      <c r="C111" s="257">
        <f t="shared" si="24"/>
        <v>14848656.88</v>
      </c>
      <c r="D111" s="257">
        <f t="shared" si="25"/>
        <v>17225000</v>
      </c>
      <c r="E111" s="256">
        <f t="shared" si="26"/>
        <v>2376343.125</v>
      </c>
      <c r="F111" s="254"/>
      <c r="G111" s="257">
        <f t="shared" si="29"/>
        <v>63852014.69</v>
      </c>
      <c r="H111" s="257">
        <f t="shared" si="27"/>
        <v>2376343.125</v>
      </c>
      <c r="I111" s="257">
        <f t="shared" si="28"/>
        <v>66228357.81</v>
      </c>
      <c r="J111" s="194"/>
    </row>
    <row r="112">
      <c r="A112" s="194"/>
      <c r="B112" s="161" t="s">
        <v>242</v>
      </c>
      <c r="C112" s="257">
        <f t="shared" si="24"/>
        <v>14848656.88</v>
      </c>
      <c r="D112" s="257">
        <f t="shared" si="25"/>
        <v>17225000</v>
      </c>
      <c r="E112" s="256">
        <f t="shared" si="26"/>
        <v>2376343.125</v>
      </c>
      <c r="F112" s="254"/>
      <c r="G112" s="257">
        <f t="shared" si="29"/>
        <v>66228357.81</v>
      </c>
      <c r="H112" s="257">
        <f t="shared" si="27"/>
        <v>2376343.125</v>
      </c>
      <c r="I112" s="257">
        <f t="shared" si="28"/>
        <v>68604700.94</v>
      </c>
      <c r="J112" s="194"/>
    </row>
    <row r="113">
      <c r="A113" s="194"/>
      <c r="B113" s="161" t="s">
        <v>243</v>
      </c>
      <c r="C113" s="257">
        <f t="shared" si="24"/>
        <v>14848656.88</v>
      </c>
      <c r="D113" s="257">
        <f t="shared" si="25"/>
        <v>17225000</v>
      </c>
      <c r="E113" s="256">
        <f t="shared" si="26"/>
        <v>2376343.125</v>
      </c>
      <c r="F113" s="254"/>
      <c r="G113" s="257">
        <f t="shared" si="29"/>
        <v>68604700.94</v>
      </c>
      <c r="H113" s="257">
        <f t="shared" si="27"/>
        <v>2376343.125</v>
      </c>
      <c r="I113" s="257">
        <f t="shared" si="28"/>
        <v>70981044.06</v>
      </c>
      <c r="J113" s="194"/>
    </row>
    <row r="114">
      <c r="A114" s="194"/>
      <c r="B114" s="161" t="s">
        <v>244</v>
      </c>
      <c r="C114" s="257">
        <f t="shared" si="24"/>
        <v>14848656.88</v>
      </c>
      <c r="D114" s="257">
        <f t="shared" si="25"/>
        <v>17225000</v>
      </c>
      <c r="E114" s="256">
        <f t="shared" si="26"/>
        <v>2376343.125</v>
      </c>
      <c r="F114" s="254"/>
      <c r="G114" s="257">
        <f t="shared" si="29"/>
        <v>70981044.06</v>
      </c>
      <c r="H114" s="257">
        <f t="shared" si="27"/>
        <v>2376343.125</v>
      </c>
      <c r="I114" s="257">
        <f t="shared" si="28"/>
        <v>73357387.19</v>
      </c>
      <c r="J114" s="194"/>
    </row>
    <row r="115">
      <c r="A115" s="194"/>
      <c r="B115" s="161" t="s">
        <v>245</v>
      </c>
      <c r="C115" s="257">
        <f t="shared" si="24"/>
        <v>14848656.88</v>
      </c>
      <c r="D115" s="257">
        <f t="shared" si="25"/>
        <v>17225000</v>
      </c>
      <c r="E115" s="256">
        <f t="shared" si="26"/>
        <v>2376343.125</v>
      </c>
      <c r="F115" s="254"/>
      <c r="G115" s="257">
        <f t="shared" si="29"/>
        <v>73357387.19</v>
      </c>
      <c r="H115" s="257">
        <f t="shared" si="27"/>
        <v>2376343.125</v>
      </c>
      <c r="I115" s="257">
        <f t="shared" si="28"/>
        <v>75733730.31</v>
      </c>
      <c r="J115" s="194"/>
    </row>
    <row r="116">
      <c r="A116" s="194"/>
      <c r="B116" s="161" t="s">
        <v>246</v>
      </c>
      <c r="C116" s="257">
        <f t="shared" si="24"/>
        <v>14848656.88</v>
      </c>
      <c r="D116" s="257">
        <f t="shared" si="25"/>
        <v>17225000</v>
      </c>
      <c r="E116" s="256">
        <f t="shared" si="26"/>
        <v>2376343.125</v>
      </c>
      <c r="F116" s="254"/>
      <c r="G116" s="257">
        <f t="shared" si="29"/>
        <v>75733730.31</v>
      </c>
      <c r="H116" s="257">
        <f t="shared" si="27"/>
        <v>2376343.125</v>
      </c>
      <c r="I116" s="257">
        <f t="shared" si="28"/>
        <v>78110073.44</v>
      </c>
      <c r="J116" s="194"/>
    </row>
    <row r="117">
      <c r="A117" s="194"/>
      <c r="B117" s="258" t="s">
        <v>247</v>
      </c>
      <c r="C117" s="260">
        <f t="shared" si="24"/>
        <v>14848656.88</v>
      </c>
      <c r="D117" s="260">
        <f t="shared" si="25"/>
        <v>17225000</v>
      </c>
      <c r="E117" s="259">
        <f t="shared" si="26"/>
        <v>2376343.125</v>
      </c>
      <c r="F117" s="254"/>
      <c r="G117" s="260">
        <f t="shared" si="29"/>
        <v>78110073.44</v>
      </c>
      <c r="H117" s="260">
        <f t="shared" si="27"/>
        <v>2376343.125</v>
      </c>
      <c r="I117" s="260">
        <f t="shared" si="28"/>
        <v>80486416.56</v>
      </c>
      <c r="J117" s="194"/>
    </row>
    <row r="118">
      <c r="A118" s="194"/>
      <c r="B118" s="194"/>
      <c r="C118" s="261">
        <f t="shared" ref="C118:D118" si="30">SUM(C106:C117)</f>
        <v>178183882.5</v>
      </c>
      <c r="D118" s="261">
        <f t="shared" si="30"/>
        <v>206700000</v>
      </c>
      <c r="E118" s="262">
        <f t="shared" si="26"/>
        <v>28516117.5</v>
      </c>
      <c r="F118" s="194"/>
      <c r="G118" s="194"/>
      <c r="H118" s="194"/>
      <c r="I118" s="194"/>
      <c r="J118" s="194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</row>
    <row r="120">
      <c r="A120" s="194"/>
      <c r="B120" s="227" t="s">
        <v>817</v>
      </c>
      <c r="C120" s="2"/>
      <c r="D120" s="228">
        <f>C106*2.5</f>
        <v>37121642.19</v>
      </c>
      <c r="E120" s="194"/>
      <c r="F120" s="194"/>
      <c r="G120" s="194"/>
      <c r="H120" s="194"/>
      <c r="I120" s="194"/>
      <c r="J120" s="194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</row>
    <row r="122">
      <c r="A122" s="194"/>
      <c r="B122" s="263" t="s">
        <v>249</v>
      </c>
      <c r="C122" s="19"/>
      <c r="D122" s="264">
        <f>D118</f>
        <v>206700000</v>
      </c>
      <c r="E122" s="265"/>
      <c r="F122" s="194"/>
      <c r="G122" s="194"/>
      <c r="H122" s="194"/>
      <c r="I122" s="194"/>
      <c r="J122" s="194"/>
    </row>
    <row r="123">
      <c r="A123" s="194"/>
      <c r="B123" s="266" t="s">
        <v>219</v>
      </c>
      <c r="C123" s="56"/>
      <c r="D123" s="267">
        <f>C106+D120</f>
        <v>51970299.06</v>
      </c>
      <c r="E123" s="245" t="s">
        <v>250</v>
      </c>
      <c r="F123" s="194"/>
      <c r="G123" s="194"/>
      <c r="H123" s="194"/>
      <c r="I123" s="194"/>
      <c r="J123" s="194"/>
    </row>
    <row r="124">
      <c r="A124" s="194"/>
      <c r="B124" s="243" t="s">
        <v>251</v>
      </c>
      <c r="C124" s="58"/>
      <c r="D124" s="268">
        <f>D122/D123</f>
        <v>3.977271706</v>
      </c>
      <c r="E124" s="194"/>
      <c r="F124" s="194"/>
      <c r="G124" s="194"/>
      <c r="H124" s="194"/>
      <c r="I124" s="194"/>
      <c r="J124" s="194"/>
    </row>
    <row r="125">
      <c r="A125" s="194"/>
      <c r="B125" s="194"/>
      <c r="C125" s="194"/>
      <c r="D125" s="236"/>
      <c r="E125" s="194"/>
      <c r="F125" s="194"/>
      <c r="G125" s="194"/>
      <c r="H125" s="194"/>
      <c r="I125" s="194"/>
      <c r="J125" s="194"/>
    </row>
  </sheetData>
  <mergeCells count="19">
    <mergeCell ref="B2:E2"/>
    <mergeCell ref="G2:I2"/>
    <mergeCell ref="H10:I10"/>
    <mergeCell ref="B33:C33"/>
    <mergeCell ref="B35:C35"/>
    <mergeCell ref="B36:C36"/>
    <mergeCell ref="B37:C37"/>
    <mergeCell ref="B95:C95"/>
    <mergeCell ref="B120:C120"/>
    <mergeCell ref="B122:C122"/>
    <mergeCell ref="B123:C123"/>
    <mergeCell ref="B124:C124"/>
    <mergeCell ref="B62:C62"/>
    <mergeCell ref="B64:C64"/>
    <mergeCell ref="B65:C65"/>
    <mergeCell ref="B66:C66"/>
    <mergeCell ref="B91:C91"/>
    <mergeCell ref="B93:C93"/>
    <mergeCell ref="B94:C9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0"/>
    <col customWidth="1" min="3" max="3" width="23.63"/>
    <col customWidth="1" min="4" max="4" width="20.13"/>
    <col customWidth="1" min="5" max="5" width="16.88"/>
    <col customWidth="1" min="6" max="6" width="4.25"/>
    <col customWidth="1" min="9" max="9" width="15.13"/>
  </cols>
  <sheetData>
    <row r="1">
      <c r="A1" s="179"/>
      <c r="B1" s="179"/>
      <c r="C1" s="179"/>
      <c r="D1" s="194"/>
      <c r="E1" s="179"/>
      <c r="F1" s="179"/>
      <c r="G1" s="179"/>
      <c r="H1" s="179"/>
      <c r="I1" s="179"/>
      <c r="J1" s="179"/>
    </row>
    <row r="2">
      <c r="A2" s="179"/>
      <c r="B2" s="195" t="s">
        <v>216</v>
      </c>
      <c r="C2" s="15"/>
      <c r="D2" s="15"/>
      <c r="E2" s="2"/>
      <c r="F2" s="179"/>
      <c r="G2" s="852"/>
      <c r="H2" s="852"/>
      <c r="I2" s="852"/>
      <c r="J2" s="179"/>
    </row>
    <row r="3" ht="6.7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</row>
    <row r="4">
      <c r="A4" s="179"/>
      <c r="B4" s="196"/>
      <c r="C4" s="156" t="s">
        <v>218</v>
      </c>
      <c r="D4" s="156" t="s">
        <v>219</v>
      </c>
      <c r="E4" s="156" t="s">
        <v>220</v>
      </c>
      <c r="F4" s="179"/>
      <c r="G4" s="179"/>
      <c r="H4" s="853"/>
      <c r="I4" s="853"/>
      <c r="J4" s="179"/>
    </row>
    <row r="5">
      <c r="A5" s="179"/>
      <c r="B5" s="854" t="s">
        <v>818</v>
      </c>
      <c r="C5" s="197" t="str">
        <f>D42</f>
        <v>#REF!</v>
      </c>
      <c r="D5" s="855" t="str">
        <f>D43</f>
        <v>#REF!</v>
      </c>
      <c r="E5" s="856" t="str">
        <f t="shared" ref="E5:E12" si="1">C5/D5</f>
        <v>#REF!</v>
      </c>
      <c r="F5" s="179"/>
      <c r="G5" s="857"/>
      <c r="H5" s="609"/>
      <c r="I5" s="609"/>
      <c r="J5" s="179"/>
    </row>
    <row r="6">
      <c r="A6" s="179"/>
      <c r="B6" s="858" t="s">
        <v>819</v>
      </c>
      <c r="C6" s="200">
        <f>D73</f>
        <v>0</v>
      </c>
      <c r="D6" s="78">
        <f>D74</f>
        <v>12910590</v>
      </c>
      <c r="E6" s="151">
        <f t="shared" si="1"/>
        <v>0</v>
      </c>
      <c r="F6" s="179"/>
      <c r="G6" s="857"/>
      <c r="H6" s="609"/>
      <c r="I6" s="609"/>
      <c r="J6" s="179"/>
    </row>
    <row r="7">
      <c r="A7" s="179"/>
      <c r="B7" s="858" t="s">
        <v>820</v>
      </c>
      <c r="C7" s="200">
        <f>D104</f>
        <v>0</v>
      </c>
      <c r="D7" s="78" t="str">
        <f>D105</f>
        <v>#REF!</v>
      </c>
      <c r="E7" s="151" t="str">
        <f t="shared" si="1"/>
        <v>#REF!</v>
      </c>
      <c r="F7" s="179"/>
      <c r="G7" s="857"/>
      <c r="H7" s="609"/>
      <c r="I7" s="609"/>
      <c r="J7" s="179"/>
    </row>
    <row r="8">
      <c r="A8" s="179"/>
      <c r="B8" s="858" t="s">
        <v>821</v>
      </c>
      <c r="C8" s="200">
        <f>D135</f>
        <v>0</v>
      </c>
      <c r="D8" s="78">
        <f>D136</f>
        <v>12910590</v>
      </c>
      <c r="E8" s="151">
        <f t="shared" si="1"/>
        <v>0</v>
      </c>
      <c r="F8" s="179"/>
      <c r="G8" s="857"/>
      <c r="H8" s="609"/>
      <c r="I8" s="609"/>
      <c r="J8" s="179"/>
    </row>
    <row r="9">
      <c r="A9" s="179"/>
      <c r="B9" s="858" t="s">
        <v>822</v>
      </c>
      <c r="C9" s="200" t="str">
        <f>D166</f>
        <v>#REF!</v>
      </c>
      <c r="D9" s="78" t="str">
        <f>D167</f>
        <v>#REF!</v>
      </c>
      <c r="E9" s="151" t="str">
        <f t="shared" si="1"/>
        <v>#REF!</v>
      </c>
      <c r="F9" s="179"/>
      <c r="G9" s="857"/>
      <c r="H9" s="609"/>
      <c r="I9" s="609"/>
      <c r="J9" s="179"/>
    </row>
    <row r="10">
      <c r="A10" s="179"/>
      <c r="B10" s="858" t="s">
        <v>823</v>
      </c>
      <c r="C10" s="200">
        <f>D197</f>
        <v>0</v>
      </c>
      <c r="D10" s="78">
        <f>D198</f>
        <v>12910590</v>
      </c>
      <c r="E10" s="151">
        <f t="shared" si="1"/>
        <v>0</v>
      </c>
      <c r="F10" s="179"/>
      <c r="G10" s="857"/>
      <c r="H10" s="609"/>
      <c r="I10" s="609"/>
      <c r="J10" s="179"/>
    </row>
    <row r="11">
      <c r="A11" s="179"/>
      <c r="B11" s="858" t="s">
        <v>824</v>
      </c>
      <c r="C11" s="200">
        <f>D228</f>
        <v>0</v>
      </c>
      <c r="D11" s="78" t="str">
        <f>D229</f>
        <v>#REF!</v>
      </c>
      <c r="E11" s="151" t="str">
        <f t="shared" si="1"/>
        <v>#REF!</v>
      </c>
      <c r="F11" s="179"/>
      <c r="G11" s="857"/>
      <c r="H11" s="609"/>
      <c r="I11" s="609"/>
      <c r="J11" s="179"/>
    </row>
    <row r="12">
      <c r="A12" s="179"/>
      <c r="B12" s="859" t="s">
        <v>825</v>
      </c>
      <c r="C12" s="203">
        <f>D259</f>
        <v>0</v>
      </c>
      <c r="D12" s="80">
        <f>D260</f>
        <v>12910590</v>
      </c>
      <c r="E12" s="153">
        <f t="shared" si="1"/>
        <v>0</v>
      </c>
      <c r="F12" s="179"/>
      <c r="G12" s="126"/>
      <c r="H12" s="609"/>
      <c r="I12" s="609"/>
      <c r="J12" s="179"/>
    </row>
    <row r="13">
      <c r="A13" s="179"/>
      <c r="B13" s="179"/>
      <c r="C13" s="179"/>
      <c r="D13" s="205" t="str">
        <f>sum(D5:D12)</f>
        <v>#REF!</v>
      </c>
      <c r="E13" s="179"/>
      <c r="F13" s="179"/>
      <c r="G13" s="860"/>
      <c r="H13" s="609"/>
      <c r="I13" s="609"/>
      <c r="J13" s="179"/>
    </row>
    <row r="14">
      <c r="A14" s="179"/>
      <c r="B14" s="179"/>
      <c r="C14" s="179"/>
      <c r="D14" s="206"/>
      <c r="E14" s="179"/>
      <c r="F14" s="179"/>
      <c r="G14" s="860"/>
      <c r="H14" s="853"/>
      <c r="J14" s="179"/>
    </row>
    <row r="15">
      <c r="A15" s="179"/>
      <c r="B15" s="861" t="s">
        <v>826</v>
      </c>
      <c r="C15" s="179"/>
      <c r="D15" s="179"/>
      <c r="E15" s="179"/>
      <c r="F15" s="179"/>
      <c r="G15" s="862"/>
      <c r="H15" s="179"/>
      <c r="I15" s="209"/>
      <c r="J15" s="179"/>
    </row>
    <row r="16">
      <c r="A16" s="179"/>
      <c r="B16" s="179"/>
      <c r="C16" s="179"/>
      <c r="D16" s="210"/>
      <c r="E16" s="179"/>
      <c r="F16" s="179"/>
      <c r="G16" s="860"/>
      <c r="H16" s="179"/>
      <c r="I16" s="179"/>
      <c r="J16" s="179"/>
    </row>
    <row r="17">
      <c r="A17" s="179"/>
      <c r="B17" s="134" t="s">
        <v>827</v>
      </c>
      <c r="C17" s="211"/>
      <c r="D17" s="212">
        <f>'In-house (2-5yrs)'!D70/12</f>
        <v>13440</v>
      </c>
      <c r="E17" s="194"/>
      <c r="F17" s="179"/>
      <c r="G17" s="860"/>
      <c r="H17" s="179"/>
      <c r="I17" s="179"/>
      <c r="J17" s="179"/>
    </row>
    <row r="18">
      <c r="A18" s="179"/>
      <c r="B18" s="66" t="s">
        <v>828</v>
      </c>
      <c r="C18" s="213"/>
      <c r="D18" s="212">
        <f>'Third Party (2-5yrs)'!D42/12</f>
        <v>4480</v>
      </c>
      <c r="E18" s="194"/>
      <c r="F18" s="179"/>
      <c r="G18" s="860"/>
      <c r="H18" s="179"/>
      <c r="I18" s="179"/>
      <c r="J18" s="179"/>
    </row>
    <row r="19">
      <c r="A19" s="179"/>
      <c r="B19" s="66" t="s">
        <v>829</v>
      </c>
      <c r="C19" s="213"/>
      <c r="D19" s="214" t="str">
        <f>'In-house (2-5yrs)'!E91</f>
        <v/>
      </c>
      <c r="E19" s="179"/>
      <c r="F19" s="179"/>
      <c r="H19" s="179"/>
      <c r="I19" s="179"/>
      <c r="J19" s="179"/>
    </row>
    <row r="20">
      <c r="A20" s="179"/>
      <c r="B20" s="66" t="s">
        <v>830</v>
      </c>
      <c r="C20" s="213"/>
      <c r="D20" s="214" t="str">
        <f>'Third Party (2-5yrs)'!D63</f>
        <v/>
      </c>
      <c r="E20" s="179"/>
      <c r="F20" s="179"/>
      <c r="H20" s="179"/>
      <c r="I20" s="179"/>
      <c r="J20" s="179"/>
    </row>
    <row r="21">
      <c r="A21" s="179"/>
      <c r="B21" s="66" t="s">
        <v>831</v>
      </c>
      <c r="C21" s="213"/>
      <c r="D21" s="214" t="str">
        <f>'In-house (2-5yrs)'!D91</f>
        <v>#REF!</v>
      </c>
      <c r="E21" s="179"/>
      <c r="F21" s="179"/>
      <c r="H21" s="179"/>
      <c r="I21" s="179"/>
      <c r="J21" s="179"/>
    </row>
    <row r="22">
      <c r="A22" s="179"/>
      <c r="B22" s="66" t="s">
        <v>832</v>
      </c>
      <c r="C22" s="213"/>
      <c r="D22" s="214" t="str">
        <f>'Third Party (2-5yrs)'!C63</f>
        <v>#REF!</v>
      </c>
      <c r="E22" s="179"/>
      <c r="F22" s="179"/>
      <c r="G22" s="338"/>
      <c r="H22" s="179"/>
      <c r="I22" s="179"/>
      <c r="J22" s="179"/>
    </row>
    <row r="23">
      <c r="A23" s="179"/>
      <c r="B23" s="215" t="s">
        <v>227</v>
      </c>
      <c r="C23" s="216"/>
      <c r="D23" s="217" t="str">
        <f>((('Indirect Expenses'!$F$63/12)/4)*105%)*10^7</f>
        <v>#REF!</v>
      </c>
      <c r="E23" s="179"/>
      <c r="F23" s="179"/>
      <c r="H23" s="179"/>
      <c r="I23" s="179"/>
      <c r="J23" s="179"/>
    </row>
    <row r="24">
      <c r="A24" s="179"/>
      <c r="B24" s="179"/>
      <c r="C24" s="179"/>
      <c r="D24" s="179"/>
      <c r="E24" s="179"/>
      <c r="F24" s="179"/>
      <c r="G24" s="218" t="s">
        <v>228</v>
      </c>
      <c r="H24" s="179"/>
      <c r="I24" s="179"/>
      <c r="J24" s="179"/>
    </row>
    <row r="25">
      <c r="A25" s="179"/>
      <c r="B25" s="219" t="s">
        <v>229</v>
      </c>
      <c r="C25" s="220" t="s">
        <v>230</v>
      </c>
      <c r="D25" s="221" t="s">
        <v>231</v>
      </c>
      <c r="E25" s="156" t="s">
        <v>232</v>
      </c>
      <c r="F25" s="179"/>
      <c r="G25" s="168" t="s">
        <v>233</v>
      </c>
      <c r="H25" s="156" t="s">
        <v>234</v>
      </c>
      <c r="I25" s="222" t="s">
        <v>235</v>
      </c>
      <c r="J25" s="179"/>
    </row>
    <row r="26">
      <c r="A26" s="179"/>
      <c r="B26" s="223" t="s">
        <v>236</v>
      </c>
      <c r="C26" s="89" t="str">
        <f t="shared" ref="C26:C37" si="2">(D$17*D$19)+($D$18*$D$20)+D$23</f>
        <v>#REF!</v>
      </c>
      <c r="D26" s="89" t="str">
        <f t="shared" ref="D26:D37" si="3">($D$17*$D$21)+($D$18*$D$22)</f>
        <v>#REF!</v>
      </c>
      <c r="E26" s="197" t="str">
        <f t="shared" ref="E26:E38" si="4">D26-C26</f>
        <v>#REF!</v>
      </c>
      <c r="F26" s="179"/>
      <c r="G26" s="89" t="str">
        <f>C26+D40</f>
        <v>#REF!</v>
      </c>
      <c r="H26" s="89" t="str">
        <f t="shared" ref="H26:H37" si="5">E26</f>
        <v>#REF!</v>
      </c>
      <c r="I26" s="89" t="str">
        <f t="shared" ref="I26:I37" si="6">G26+H26</f>
        <v>#REF!</v>
      </c>
      <c r="J26" s="179"/>
    </row>
    <row r="27">
      <c r="A27" s="179"/>
      <c r="B27" s="224" t="s">
        <v>237</v>
      </c>
      <c r="C27" s="78" t="str">
        <f t="shared" si="2"/>
        <v>#REF!</v>
      </c>
      <c r="D27" s="78" t="str">
        <f t="shared" si="3"/>
        <v>#REF!</v>
      </c>
      <c r="E27" s="200" t="str">
        <f t="shared" si="4"/>
        <v>#REF!</v>
      </c>
      <c r="F27" s="179"/>
      <c r="G27" s="78" t="str">
        <f t="shared" ref="G27:G37" si="7">I26</f>
        <v>#REF!</v>
      </c>
      <c r="H27" s="78" t="str">
        <f t="shared" si="5"/>
        <v>#REF!</v>
      </c>
      <c r="I27" s="78" t="str">
        <f t="shared" si="6"/>
        <v>#REF!</v>
      </c>
      <c r="J27" s="179"/>
    </row>
    <row r="28">
      <c r="A28" s="179"/>
      <c r="B28" s="224" t="s">
        <v>238</v>
      </c>
      <c r="C28" s="78" t="str">
        <f t="shared" si="2"/>
        <v>#REF!</v>
      </c>
      <c r="D28" s="78" t="str">
        <f t="shared" si="3"/>
        <v>#REF!</v>
      </c>
      <c r="E28" s="200" t="str">
        <f t="shared" si="4"/>
        <v>#REF!</v>
      </c>
      <c r="F28" s="179"/>
      <c r="G28" s="78" t="str">
        <f t="shared" si="7"/>
        <v>#REF!</v>
      </c>
      <c r="H28" s="78" t="str">
        <f t="shared" si="5"/>
        <v>#REF!</v>
      </c>
      <c r="I28" s="78" t="str">
        <f t="shared" si="6"/>
        <v>#REF!</v>
      </c>
      <c r="J28" s="179"/>
    </row>
    <row r="29">
      <c r="A29" s="179"/>
      <c r="B29" s="224" t="s">
        <v>239</v>
      </c>
      <c r="C29" s="78" t="str">
        <f t="shared" si="2"/>
        <v>#REF!</v>
      </c>
      <c r="D29" s="78" t="str">
        <f t="shared" si="3"/>
        <v>#REF!</v>
      </c>
      <c r="E29" s="200" t="str">
        <f t="shared" si="4"/>
        <v>#REF!</v>
      </c>
      <c r="F29" s="179"/>
      <c r="G29" s="78" t="str">
        <f t="shared" si="7"/>
        <v>#REF!</v>
      </c>
      <c r="H29" s="78" t="str">
        <f t="shared" si="5"/>
        <v>#REF!</v>
      </c>
      <c r="I29" s="78" t="str">
        <f t="shared" si="6"/>
        <v>#REF!</v>
      </c>
      <c r="J29" s="179"/>
    </row>
    <row r="30">
      <c r="A30" s="179"/>
      <c r="B30" s="224" t="s">
        <v>240</v>
      </c>
      <c r="C30" s="78" t="str">
        <f t="shared" si="2"/>
        <v>#REF!</v>
      </c>
      <c r="D30" s="78" t="str">
        <f t="shared" si="3"/>
        <v>#REF!</v>
      </c>
      <c r="E30" s="200" t="str">
        <f t="shared" si="4"/>
        <v>#REF!</v>
      </c>
      <c r="F30" s="179"/>
      <c r="G30" s="78" t="str">
        <f t="shared" si="7"/>
        <v>#REF!</v>
      </c>
      <c r="H30" s="78" t="str">
        <f t="shared" si="5"/>
        <v>#REF!</v>
      </c>
      <c r="I30" s="78" t="str">
        <f t="shared" si="6"/>
        <v>#REF!</v>
      </c>
      <c r="J30" s="179"/>
    </row>
    <row r="31">
      <c r="A31" s="179"/>
      <c r="B31" s="224" t="s">
        <v>241</v>
      </c>
      <c r="C31" s="78" t="str">
        <f t="shared" si="2"/>
        <v>#REF!</v>
      </c>
      <c r="D31" s="78" t="str">
        <f t="shared" si="3"/>
        <v>#REF!</v>
      </c>
      <c r="E31" s="200" t="str">
        <f t="shared" si="4"/>
        <v>#REF!</v>
      </c>
      <c r="F31" s="179"/>
      <c r="G31" s="78" t="str">
        <f t="shared" si="7"/>
        <v>#REF!</v>
      </c>
      <c r="H31" s="78" t="str">
        <f t="shared" si="5"/>
        <v>#REF!</v>
      </c>
      <c r="I31" s="78" t="str">
        <f t="shared" si="6"/>
        <v>#REF!</v>
      </c>
      <c r="J31" s="179"/>
    </row>
    <row r="32">
      <c r="A32" s="179"/>
      <c r="B32" s="224" t="s">
        <v>242</v>
      </c>
      <c r="C32" s="78" t="str">
        <f t="shared" si="2"/>
        <v>#REF!</v>
      </c>
      <c r="D32" s="78" t="str">
        <f t="shared" si="3"/>
        <v>#REF!</v>
      </c>
      <c r="E32" s="200" t="str">
        <f t="shared" si="4"/>
        <v>#REF!</v>
      </c>
      <c r="F32" s="179"/>
      <c r="G32" s="78" t="str">
        <f t="shared" si="7"/>
        <v>#REF!</v>
      </c>
      <c r="H32" s="78" t="str">
        <f t="shared" si="5"/>
        <v>#REF!</v>
      </c>
      <c r="I32" s="78" t="str">
        <f t="shared" si="6"/>
        <v>#REF!</v>
      </c>
      <c r="J32" s="179"/>
    </row>
    <row r="33">
      <c r="A33" s="179"/>
      <c r="B33" s="224" t="s">
        <v>243</v>
      </c>
      <c r="C33" s="78" t="str">
        <f t="shared" si="2"/>
        <v>#REF!</v>
      </c>
      <c r="D33" s="78" t="str">
        <f t="shared" si="3"/>
        <v>#REF!</v>
      </c>
      <c r="E33" s="200" t="str">
        <f t="shared" si="4"/>
        <v>#REF!</v>
      </c>
      <c r="F33" s="179"/>
      <c r="G33" s="78" t="str">
        <f t="shared" si="7"/>
        <v>#REF!</v>
      </c>
      <c r="H33" s="78" t="str">
        <f t="shared" si="5"/>
        <v>#REF!</v>
      </c>
      <c r="I33" s="78" t="str">
        <f t="shared" si="6"/>
        <v>#REF!</v>
      </c>
      <c r="J33" s="179"/>
    </row>
    <row r="34">
      <c r="A34" s="179"/>
      <c r="B34" s="224" t="s">
        <v>244</v>
      </c>
      <c r="C34" s="78" t="str">
        <f t="shared" si="2"/>
        <v>#REF!</v>
      </c>
      <c r="D34" s="78" t="str">
        <f t="shared" si="3"/>
        <v>#REF!</v>
      </c>
      <c r="E34" s="200" t="str">
        <f t="shared" si="4"/>
        <v>#REF!</v>
      </c>
      <c r="F34" s="179"/>
      <c r="G34" s="78" t="str">
        <f t="shared" si="7"/>
        <v>#REF!</v>
      </c>
      <c r="H34" s="78" t="str">
        <f t="shared" si="5"/>
        <v>#REF!</v>
      </c>
      <c r="I34" s="78" t="str">
        <f t="shared" si="6"/>
        <v>#REF!</v>
      </c>
      <c r="J34" s="179"/>
    </row>
    <row r="35">
      <c r="A35" s="179"/>
      <c r="B35" s="224" t="s">
        <v>245</v>
      </c>
      <c r="C35" s="78" t="str">
        <f t="shared" si="2"/>
        <v>#REF!</v>
      </c>
      <c r="D35" s="78" t="str">
        <f t="shared" si="3"/>
        <v>#REF!</v>
      </c>
      <c r="E35" s="200" t="str">
        <f t="shared" si="4"/>
        <v>#REF!</v>
      </c>
      <c r="F35" s="179"/>
      <c r="G35" s="78" t="str">
        <f t="shared" si="7"/>
        <v>#REF!</v>
      </c>
      <c r="H35" s="78" t="str">
        <f t="shared" si="5"/>
        <v>#REF!</v>
      </c>
      <c r="I35" s="78" t="str">
        <f t="shared" si="6"/>
        <v>#REF!</v>
      </c>
      <c r="J35" s="179"/>
    </row>
    <row r="36">
      <c r="A36" s="179"/>
      <c r="B36" s="224" t="s">
        <v>246</v>
      </c>
      <c r="C36" s="78" t="str">
        <f t="shared" si="2"/>
        <v>#REF!</v>
      </c>
      <c r="D36" s="78" t="str">
        <f t="shared" si="3"/>
        <v>#REF!</v>
      </c>
      <c r="E36" s="200" t="str">
        <f t="shared" si="4"/>
        <v>#REF!</v>
      </c>
      <c r="F36" s="179"/>
      <c r="G36" s="78" t="str">
        <f t="shared" si="7"/>
        <v>#REF!</v>
      </c>
      <c r="H36" s="78" t="str">
        <f t="shared" si="5"/>
        <v>#REF!</v>
      </c>
      <c r="I36" s="78" t="str">
        <f t="shared" si="6"/>
        <v>#REF!</v>
      </c>
      <c r="J36" s="179"/>
    </row>
    <row r="37">
      <c r="A37" s="179"/>
      <c r="B37" s="225" t="s">
        <v>247</v>
      </c>
      <c r="C37" s="80" t="str">
        <f t="shared" si="2"/>
        <v>#REF!</v>
      </c>
      <c r="D37" s="80" t="str">
        <f t="shared" si="3"/>
        <v>#REF!</v>
      </c>
      <c r="E37" s="203" t="str">
        <f t="shared" si="4"/>
        <v>#REF!</v>
      </c>
      <c r="F37" s="179"/>
      <c r="G37" s="80" t="str">
        <f t="shared" si="7"/>
        <v>#REF!</v>
      </c>
      <c r="H37" s="80" t="str">
        <f t="shared" si="5"/>
        <v>#REF!</v>
      </c>
      <c r="I37" s="80" t="str">
        <f t="shared" si="6"/>
        <v>#REF!</v>
      </c>
      <c r="J37" s="179"/>
    </row>
    <row r="38">
      <c r="A38" s="179"/>
      <c r="B38" s="179"/>
      <c r="C38" s="226" t="str">
        <f t="shared" ref="C38:D38" si="8">SUM(C26:C37)</f>
        <v>#REF!</v>
      </c>
      <c r="D38" s="226" t="str">
        <f t="shared" si="8"/>
        <v>#REF!</v>
      </c>
      <c r="E38" s="143" t="str">
        <f t="shared" si="4"/>
        <v>#REF!</v>
      </c>
      <c r="F38" s="179"/>
      <c r="G38" s="179"/>
      <c r="H38" s="179"/>
      <c r="I38" s="179"/>
      <c r="J38" s="179"/>
    </row>
    <row r="39">
      <c r="A39" s="179"/>
      <c r="B39" s="179"/>
      <c r="C39" s="179"/>
      <c r="D39" s="179"/>
      <c r="E39" s="179"/>
      <c r="F39" s="179"/>
      <c r="G39" s="179"/>
      <c r="H39" s="179"/>
      <c r="I39" s="179"/>
      <c r="J39" s="179"/>
    </row>
    <row r="40">
      <c r="A40" s="179"/>
      <c r="B40" s="227" t="s">
        <v>833</v>
      </c>
      <c r="C40" s="2"/>
      <c r="D40" s="228" t="str">
        <f>C26*1.5</f>
        <v>#REF!</v>
      </c>
      <c r="E40" s="179"/>
      <c r="F40" s="179"/>
      <c r="G40" s="179"/>
      <c r="H40" s="179"/>
      <c r="I40" s="179"/>
      <c r="J40" s="179"/>
    </row>
    <row r="41">
      <c r="A41" s="179"/>
      <c r="B41" s="179"/>
      <c r="C41" s="179"/>
      <c r="D41" s="179"/>
      <c r="E41" s="179"/>
      <c r="F41" s="179"/>
      <c r="G41" s="179"/>
      <c r="H41" s="179"/>
      <c r="I41" s="179"/>
      <c r="J41" s="179"/>
    </row>
    <row r="42">
      <c r="A42" s="179"/>
      <c r="B42" s="229" t="s">
        <v>249</v>
      </c>
      <c r="C42" s="19"/>
      <c r="D42" s="230" t="str">
        <f>D38</f>
        <v>#REF!</v>
      </c>
      <c r="E42" s="231"/>
      <c r="F42" s="179"/>
      <c r="G42" s="179"/>
      <c r="H42" s="179"/>
      <c r="I42" s="179"/>
      <c r="J42" s="179"/>
    </row>
    <row r="43">
      <c r="A43" s="179"/>
      <c r="B43" s="232" t="s">
        <v>219</v>
      </c>
      <c r="C43" s="56"/>
      <c r="D43" s="233" t="str">
        <f>C26+D40</f>
        <v>#REF!</v>
      </c>
      <c r="E43" s="218" t="s">
        <v>250</v>
      </c>
      <c r="F43" s="179"/>
      <c r="G43" s="179"/>
      <c r="H43" s="179"/>
      <c r="I43" s="179"/>
      <c r="J43" s="179"/>
    </row>
    <row r="44">
      <c r="A44" s="179"/>
      <c r="B44" s="215" t="s">
        <v>251</v>
      </c>
      <c r="C44" s="58"/>
      <c r="D44" s="234" t="str">
        <f>D42/D43</f>
        <v>#REF!</v>
      </c>
      <c r="E44" s="179"/>
      <c r="F44" s="179"/>
      <c r="G44" s="179"/>
      <c r="H44" s="179"/>
      <c r="I44" s="179"/>
      <c r="J44" s="179"/>
    </row>
    <row r="45">
      <c r="A45" s="179"/>
      <c r="B45" s="179"/>
      <c r="C45" s="179"/>
      <c r="D45" s="235"/>
      <c r="E45" s="179"/>
      <c r="F45" s="179"/>
      <c r="G45" s="179"/>
      <c r="H45" s="179"/>
      <c r="I45" s="179"/>
      <c r="J45" s="179"/>
    </row>
    <row r="46">
      <c r="A46" s="179"/>
      <c r="B46" s="861" t="s">
        <v>834</v>
      </c>
      <c r="C46" s="179"/>
      <c r="D46" s="179"/>
      <c r="E46" s="179"/>
      <c r="F46" s="179"/>
      <c r="G46" s="209"/>
      <c r="H46" s="179"/>
      <c r="I46" s="209"/>
      <c r="J46" s="179"/>
    </row>
    <row r="47">
      <c r="A47" s="179"/>
      <c r="B47" s="179"/>
      <c r="C47" s="179"/>
      <c r="D47" s="210"/>
      <c r="E47" s="179"/>
      <c r="F47" s="179"/>
      <c r="G47" s="179"/>
      <c r="H47" s="179"/>
      <c r="I47" s="179"/>
      <c r="J47" s="179"/>
    </row>
    <row r="48">
      <c r="A48" s="179"/>
      <c r="B48" s="134" t="s">
        <v>827</v>
      </c>
      <c r="C48" s="211"/>
      <c r="D48" s="212">
        <f>'In-house (2-5yrs)'!D72/12</f>
        <v>269280</v>
      </c>
      <c r="E48" s="194"/>
      <c r="F48" s="179"/>
      <c r="G48" s="179"/>
      <c r="H48" s="179"/>
      <c r="I48" s="179"/>
      <c r="J48" s="179"/>
    </row>
    <row r="49">
      <c r="A49" s="179"/>
      <c r="B49" s="66" t="s">
        <v>828</v>
      </c>
      <c r="C49" s="213"/>
      <c r="D49" s="212">
        <f>'Third Party (2-5yrs)'!D44/12</f>
        <v>89760</v>
      </c>
      <c r="E49" s="194"/>
      <c r="F49" s="179"/>
      <c r="G49" s="179"/>
      <c r="H49" s="179"/>
      <c r="I49" s="179"/>
      <c r="J49" s="179"/>
    </row>
    <row r="50">
      <c r="A50" s="179"/>
      <c r="B50" s="66" t="s">
        <v>829</v>
      </c>
      <c r="C50" s="213"/>
      <c r="D50" s="214" t="str">
        <f>'In-house (2-5yrs)'!E93</f>
        <v/>
      </c>
      <c r="E50" s="179"/>
      <c r="F50" s="179"/>
      <c r="H50" s="179"/>
      <c r="I50" s="179"/>
      <c r="J50" s="179"/>
    </row>
    <row r="51">
      <c r="A51" s="179"/>
      <c r="B51" s="66" t="s">
        <v>830</v>
      </c>
      <c r="C51" s="213"/>
      <c r="D51" s="214" t="str">
        <f>'Third Party (2-5yrs)'!D65</f>
        <v/>
      </c>
      <c r="E51" s="179"/>
      <c r="F51" s="179"/>
      <c r="H51" s="179"/>
      <c r="I51" s="179"/>
      <c r="J51" s="179"/>
    </row>
    <row r="52">
      <c r="A52" s="179"/>
      <c r="B52" s="66" t="s">
        <v>831</v>
      </c>
      <c r="C52" s="213"/>
      <c r="D52" s="214" t="str">
        <f>'In-house (2-5yrs)'!D93</f>
        <v/>
      </c>
      <c r="E52" s="179"/>
      <c r="F52" s="179"/>
      <c r="H52" s="179"/>
      <c r="I52" s="179"/>
      <c r="J52" s="179"/>
    </row>
    <row r="53">
      <c r="A53" s="179"/>
      <c r="B53" s="66" t="s">
        <v>832</v>
      </c>
      <c r="C53" s="213"/>
      <c r="D53" s="214" t="str">
        <f>'Third Party (2-5yrs)'!C65</f>
        <v/>
      </c>
      <c r="E53" s="179"/>
      <c r="F53" s="179"/>
      <c r="H53" s="179"/>
      <c r="I53" s="179"/>
      <c r="J53" s="179"/>
    </row>
    <row r="54">
      <c r="A54" s="179"/>
      <c r="B54" s="215" t="s">
        <v>227</v>
      </c>
      <c r="C54" s="216"/>
      <c r="D54" s="217">
        <f>((('Indirect Expenses'!H63/12)/4)*105%)*10^7</f>
        <v>5164236</v>
      </c>
      <c r="E54" s="179"/>
      <c r="F54" s="179"/>
      <c r="H54" s="179"/>
      <c r="I54" s="179"/>
      <c r="J54" s="179"/>
    </row>
    <row r="55">
      <c r="A55" s="179"/>
      <c r="B55" s="179"/>
      <c r="C55" s="179"/>
      <c r="D55" s="179"/>
      <c r="E55" s="179"/>
      <c r="F55" s="179"/>
      <c r="G55" s="218" t="s">
        <v>228</v>
      </c>
      <c r="H55" s="179"/>
      <c r="I55" s="179"/>
      <c r="J55" s="179"/>
    </row>
    <row r="56">
      <c r="A56" s="179"/>
      <c r="B56" s="219" t="s">
        <v>229</v>
      </c>
      <c r="C56" s="220" t="s">
        <v>230</v>
      </c>
      <c r="D56" s="221" t="s">
        <v>231</v>
      </c>
      <c r="E56" s="156" t="s">
        <v>232</v>
      </c>
      <c r="F56" s="179"/>
      <c r="G56" s="168" t="s">
        <v>233</v>
      </c>
      <c r="H56" s="156" t="s">
        <v>234</v>
      </c>
      <c r="I56" s="222" t="s">
        <v>235</v>
      </c>
      <c r="J56" s="179"/>
    </row>
    <row r="57">
      <c r="A57" s="179"/>
      <c r="B57" s="223" t="s">
        <v>236</v>
      </c>
      <c r="C57" s="89">
        <f t="shared" ref="C57:C68" si="9">($D$48*$D$50)+$D$54+($D$49*$D$51)</f>
        <v>5164236</v>
      </c>
      <c r="D57" s="89">
        <f t="shared" ref="D57:D68" si="10">($D$48*$D$52)+($D$49*$D$53)</f>
        <v>0</v>
      </c>
      <c r="E57" s="197">
        <f t="shared" ref="E57:E69" si="11">D57-C57</f>
        <v>-5164236</v>
      </c>
      <c r="F57" s="179"/>
      <c r="G57" s="89">
        <f>C57+D71</f>
        <v>12910590</v>
      </c>
      <c r="H57" s="89">
        <f t="shared" ref="H57:H68" si="12">E57</f>
        <v>-5164236</v>
      </c>
      <c r="I57" s="89">
        <f t="shared" ref="I57:I68" si="13">G57+H57</f>
        <v>7746354</v>
      </c>
      <c r="J57" s="179"/>
    </row>
    <row r="58">
      <c r="A58" s="179"/>
      <c r="B58" s="224" t="s">
        <v>237</v>
      </c>
      <c r="C58" s="78">
        <f t="shared" si="9"/>
        <v>5164236</v>
      </c>
      <c r="D58" s="78">
        <f t="shared" si="10"/>
        <v>0</v>
      </c>
      <c r="E58" s="200">
        <f t="shared" si="11"/>
        <v>-5164236</v>
      </c>
      <c r="F58" s="179"/>
      <c r="G58" s="78">
        <f t="shared" ref="G58:G68" si="14">I57</f>
        <v>7746354</v>
      </c>
      <c r="H58" s="78">
        <f t="shared" si="12"/>
        <v>-5164236</v>
      </c>
      <c r="I58" s="78">
        <f t="shared" si="13"/>
        <v>2582118</v>
      </c>
      <c r="J58" s="179"/>
    </row>
    <row r="59">
      <c r="A59" s="179"/>
      <c r="B59" s="224" t="s">
        <v>238</v>
      </c>
      <c r="C59" s="78">
        <f t="shared" si="9"/>
        <v>5164236</v>
      </c>
      <c r="D59" s="78">
        <f t="shared" si="10"/>
        <v>0</v>
      </c>
      <c r="E59" s="200">
        <f t="shared" si="11"/>
        <v>-5164236</v>
      </c>
      <c r="F59" s="179"/>
      <c r="G59" s="78">
        <f t="shared" si="14"/>
        <v>2582118</v>
      </c>
      <c r="H59" s="78">
        <f t="shared" si="12"/>
        <v>-5164236</v>
      </c>
      <c r="I59" s="78">
        <f t="shared" si="13"/>
        <v>-2582118</v>
      </c>
      <c r="J59" s="179"/>
    </row>
    <row r="60">
      <c r="A60" s="179"/>
      <c r="B60" s="224" t="s">
        <v>239</v>
      </c>
      <c r="C60" s="78">
        <f t="shared" si="9"/>
        <v>5164236</v>
      </c>
      <c r="D60" s="78">
        <f t="shared" si="10"/>
        <v>0</v>
      </c>
      <c r="E60" s="200">
        <f t="shared" si="11"/>
        <v>-5164236</v>
      </c>
      <c r="F60" s="179"/>
      <c r="G60" s="78">
        <f t="shared" si="14"/>
        <v>-2582118</v>
      </c>
      <c r="H60" s="78">
        <f t="shared" si="12"/>
        <v>-5164236</v>
      </c>
      <c r="I60" s="78">
        <f t="shared" si="13"/>
        <v>-7746354</v>
      </c>
      <c r="J60" s="179"/>
    </row>
    <row r="61">
      <c r="A61" s="179"/>
      <c r="B61" s="224" t="s">
        <v>240</v>
      </c>
      <c r="C61" s="78">
        <f t="shared" si="9"/>
        <v>5164236</v>
      </c>
      <c r="D61" s="78">
        <f t="shared" si="10"/>
        <v>0</v>
      </c>
      <c r="E61" s="200">
        <f t="shared" si="11"/>
        <v>-5164236</v>
      </c>
      <c r="F61" s="179"/>
      <c r="G61" s="78">
        <f t="shared" si="14"/>
        <v>-7746354</v>
      </c>
      <c r="H61" s="78">
        <f t="shared" si="12"/>
        <v>-5164236</v>
      </c>
      <c r="I61" s="78">
        <f t="shared" si="13"/>
        <v>-12910590</v>
      </c>
      <c r="J61" s="179"/>
    </row>
    <row r="62">
      <c r="A62" s="179"/>
      <c r="B62" s="224" t="s">
        <v>241</v>
      </c>
      <c r="C62" s="78">
        <f t="shared" si="9"/>
        <v>5164236</v>
      </c>
      <c r="D62" s="78">
        <f t="shared" si="10"/>
        <v>0</v>
      </c>
      <c r="E62" s="200">
        <f t="shared" si="11"/>
        <v>-5164236</v>
      </c>
      <c r="F62" s="179"/>
      <c r="G62" s="78">
        <f t="shared" si="14"/>
        <v>-12910590</v>
      </c>
      <c r="H62" s="78">
        <f t="shared" si="12"/>
        <v>-5164236</v>
      </c>
      <c r="I62" s="78">
        <f t="shared" si="13"/>
        <v>-18074826</v>
      </c>
      <c r="J62" s="179"/>
    </row>
    <row r="63">
      <c r="A63" s="179"/>
      <c r="B63" s="224" t="s">
        <v>242</v>
      </c>
      <c r="C63" s="78">
        <f t="shared" si="9"/>
        <v>5164236</v>
      </c>
      <c r="D63" s="78">
        <f t="shared" si="10"/>
        <v>0</v>
      </c>
      <c r="E63" s="200">
        <f t="shared" si="11"/>
        <v>-5164236</v>
      </c>
      <c r="F63" s="179"/>
      <c r="G63" s="78">
        <f t="shared" si="14"/>
        <v>-18074826</v>
      </c>
      <c r="H63" s="78">
        <f t="shared" si="12"/>
        <v>-5164236</v>
      </c>
      <c r="I63" s="78">
        <f t="shared" si="13"/>
        <v>-23239062</v>
      </c>
      <c r="J63" s="179"/>
    </row>
    <row r="64">
      <c r="A64" s="179"/>
      <c r="B64" s="224" t="s">
        <v>243</v>
      </c>
      <c r="C64" s="78">
        <f t="shared" si="9"/>
        <v>5164236</v>
      </c>
      <c r="D64" s="78">
        <f t="shared" si="10"/>
        <v>0</v>
      </c>
      <c r="E64" s="200">
        <f t="shared" si="11"/>
        <v>-5164236</v>
      </c>
      <c r="F64" s="179"/>
      <c r="G64" s="78">
        <f t="shared" si="14"/>
        <v>-23239062</v>
      </c>
      <c r="H64" s="78">
        <f t="shared" si="12"/>
        <v>-5164236</v>
      </c>
      <c r="I64" s="78">
        <f t="shared" si="13"/>
        <v>-28403298</v>
      </c>
      <c r="J64" s="179"/>
    </row>
    <row r="65">
      <c r="A65" s="179"/>
      <c r="B65" s="224" t="s">
        <v>244</v>
      </c>
      <c r="C65" s="78">
        <f t="shared" si="9"/>
        <v>5164236</v>
      </c>
      <c r="D65" s="78">
        <f t="shared" si="10"/>
        <v>0</v>
      </c>
      <c r="E65" s="200">
        <f t="shared" si="11"/>
        <v>-5164236</v>
      </c>
      <c r="F65" s="179"/>
      <c r="G65" s="78">
        <f t="shared" si="14"/>
        <v>-28403298</v>
      </c>
      <c r="H65" s="78">
        <f t="shared" si="12"/>
        <v>-5164236</v>
      </c>
      <c r="I65" s="78">
        <f t="shared" si="13"/>
        <v>-33567534</v>
      </c>
      <c r="J65" s="179"/>
    </row>
    <row r="66">
      <c r="A66" s="179"/>
      <c r="B66" s="224" t="s">
        <v>245</v>
      </c>
      <c r="C66" s="78">
        <f t="shared" si="9"/>
        <v>5164236</v>
      </c>
      <c r="D66" s="78">
        <f t="shared" si="10"/>
        <v>0</v>
      </c>
      <c r="E66" s="200">
        <f t="shared" si="11"/>
        <v>-5164236</v>
      </c>
      <c r="F66" s="179"/>
      <c r="G66" s="78">
        <f t="shared" si="14"/>
        <v>-33567534</v>
      </c>
      <c r="H66" s="78">
        <f t="shared" si="12"/>
        <v>-5164236</v>
      </c>
      <c r="I66" s="78">
        <f t="shared" si="13"/>
        <v>-38731770</v>
      </c>
      <c r="J66" s="179"/>
    </row>
    <row r="67">
      <c r="A67" s="179"/>
      <c r="B67" s="224" t="s">
        <v>246</v>
      </c>
      <c r="C67" s="78">
        <f t="shared" si="9"/>
        <v>5164236</v>
      </c>
      <c r="D67" s="78">
        <f t="shared" si="10"/>
        <v>0</v>
      </c>
      <c r="E67" s="200">
        <f t="shared" si="11"/>
        <v>-5164236</v>
      </c>
      <c r="F67" s="179"/>
      <c r="G67" s="78">
        <f t="shared" si="14"/>
        <v>-38731770</v>
      </c>
      <c r="H67" s="78">
        <f t="shared" si="12"/>
        <v>-5164236</v>
      </c>
      <c r="I67" s="78">
        <f t="shared" si="13"/>
        <v>-43896006</v>
      </c>
      <c r="J67" s="179"/>
    </row>
    <row r="68">
      <c r="A68" s="179"/>
      <c r="B68" s="225" t="s">
        <v>247</v>
      </c>
      <c r="C68" s="80">
        <f t="shared" si="9"/>
        <v>5164236</v>
      </c>
      <c r="D68" s="80">
        <f t="shared" si="10"/>
        <v>0</v>
      </c>
      <c r="E68" s="203">
        <f t="shared" si="11"/>
        <v>-5164236</v>
      </c>
      <c r="F68" s="179"/>
      <c r="G68" s="80">
        <f t="shared" si="14"/>
        <v>-43896006</v>
      </c>
      <c r="H68" s="80">
        <f t="shared" si="12"/>
        <v>-5164236</v>
      </c>
      <c r="I68" s="80">
        <f t="shared" si="13"/>
        <v>-49060242</v>
      </c>
      <c r="J68" s="179"/>
    </row>
    <row r="69">
      <c r="A69" s="179"/>
      <c r="B69" s="179"/>
      <c r="C69" s="226">
        <f t="shared" ref="C69:D69" si="15">SUM(C57:C68)</f>
        <v>61970832</v>
      </c>
      <c r="D69" s="226">
        <f t="shared" si="15"/>
        <v>0</v>
      </c>
      <c r="E69" s="143">
        <f t="shared" si="11"/>
        <v>-61970832</v>
      </c>
      <c r="F69" s="179"/>
      <c r="G69" s="179"/>
      <c r="H69" s="179"/>
      <c r="I69" s="179"/>
      <c r="J69" s="17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</row>
    <row r="71">
      <c r="A71" s="179"/>
      <c r="B71" s="227" t="s">
        <v>835</v>
      </c>
      <c r="C71" s="2"/>
      <c r="D71" s="228">
        <f>C57*1.5</f>
        <v>7746354</v>
      </c>
      <c r="E71" s="179"/>
      <c r="F71" s="179"/>
      <c r="G71" s="179"/>
      <c r="H71" s="179"/>
      <c r="I71" s="179"/>
      <c r="J71" s="179"/>
    </row>
    <row r="72">
      <c r="A72" s="179"/>
      <c r="B72" s="179"/>
      <c r="C72" s="179"/>
      <c r="D72" s="179"/>
      <c r="E72" s="179"/>
      <c r="F72" s="179"/>
      <c r="G72" s="179"/>
      <c r="H72" s="179"/>
      <c r="I72" s="179"/>
      <c r="J72" s="179"/>
    </row>
    <row r="73">
      <c r="A73" s="179"/>
      <c r="B73" s="229" t="s">
        <v>249</v>
      </c>
      <c r="C73" s="19"/>
      <c r="D73" s="230">
        <f>D69</f>
        <v>0</v>
      </c>
      <c r="E73" s="231"/>
      <c r="F73" s="179"/>
      <c r="G73" s="179"/>
      <c r="H73" s="179"/>
      <c r="I73" s="179"/>
      <c r="J73" s="179"/>
    </row>
    <row r="74">
      <c r="A74" s="179"/>
      <c r="B74" s="232" t="s">
        <v>219</v>
      </c>
      <c r="C74" s="56"/>
      <c r="D74" s="233">
        <f>C57+D71</f>
        <v>12910590</v>
      </c>
      <c r="E74" s="218" t="s">
        <v>250</v>
      </c>
      <c r="F74" s="179"/>
      <c r="G74" s="179"/>
      <c r="H74" s="179"/>
      <c r="I74" s="179"/>
      <c r="J74" s="179"/>
    </row>
    <row r="75">
      <c r="A75" s="179"/>
      <c r="B75" s="215" t="s">
        <v>251</v>
      </c>
      <c r="C75" s="58"/>
      <c r="D75" s="234">
        <f>D73/D74</f>
        <v>0</v>
      </c>
      <c r="E75" s="179"/>
      <c r="F75" s="179"/>
      <c r="G75" s="179"/>
      <c r="H75" s="179"/>
      <c r="I75" s="179"/>
      <c r="J75" s="179"/>
    </row>
    <row r="76">
      <c r="A76" s="179"/>
      <c r="B76" s="179"/>
      <c r="C76" s="179"/>
      <c r="D76" s="235"/>
      <c r="E76" s="179"/>
      <c r="F76" s="179"/>
      <c r="G76" s="179"/>
      <c r="H76" s="179"/>
      <c r="I76" s="179"/>
      <c r="J76" s="179"/>
    </row>
    <row r="77">
      <c r="A77" s="194"/>
      <c r="B77" s="861" t="s">
        <v>836</v>
      </c>
      <c r="C77" s="194"/>
      <c r="D77" s="236"/>
      <c r="E77" s="194"/>
      <c r="F77" s="194"/>
      <c r="G77" s="194"/>
      <c r="H77" s="194"/>
      <c r="I77" s="194"/>
      <c r="J77" s="194"/>
    </row>
    <row r="78">
      <c r="A78" s="179"/>
      <c r="B78" s="179"/>
      <c r="C78" s="179"/>
      <c r="D78" s="179"/>
      <c r="E78" s="179"/>
      <c r="F78" s="179"/>
      <c r="G78" s="179"/>
      <c r="H78" s="179"/>
      <c r="I78" s="179"/>
      <c r="J78" s="179"/>
    </row>
    <row r="79">
      <c r="A79" s="194"/>
      <c r="B79" s="134" t="s">
        <v>827</v>
      </c>
      <c r="C79" s="211"/>
      <c r="D79" s="239">
        <f> 'In-house (2-5yrs)'!D75/12</f>
        <v>15600</v>
      </c>
      <c r="E79" s="194"/>
      <c r="F79" s="194"/>
      <c r="G79" s="194"/>
      <c r="H79" s="194"/>
      <c r="I79" s="194"/>
      <c r="J79" s="194"/>
    </row>
    <row r="80">
      <c r="A80" s="194"/>
      <c r="B80" s="66" t="s">
        <v>828</v>
      </c>
      <c r="C80" s="213"/>
      <c r="D80" s="863">
        <f>'Third Party (2-5yrs)'!D47/12</f>
        <v>5200</v>
      </c>
      <c r="E80" s="194"/>
      <c r="F80" s="194"/>
      <c r="G80" s="194"/>
      <c r="H80" s="194"/>
      <c r="I80" s="194"/>
      <c r="J80" s="194"/>
    </row>
    <row r="81">
      <c r="A81" s="194"/>
      <c r="B81" s="66" t="s">
        <v>829</v>
      </c>
      <c r="C81" s="213"/>
      <c r="D81" s="242" t="str">
        <f>'In-house (2-5yrs)'!E94</f>
        <v/>
      </c>
      <c r="E81" s="194"/>
      <c r="F81" s="194"/>
      <c r="G81" s="194"/>
      <c r="H81" s="194"/>
      <c r="I81" s="194"/>
      <c r="J81" s="194"/>
    </row>
    <row r="82">
      <c r="A82" s="194"/>
      <c r="B82" s="66" t="s">
        <v>830</v>
      </c>
      <c r="C82" s="213"/>
      <c r="D82" s="242" t="str">
        <f>'Third Party (2-5yrs)'!D66</f>
        <v/>
      </c>
      <c r="E82" s="194"/>
      <c r="F82" s="194"/>
      <c r="G82" s="194"/>
      <c r="H82" s="194"/>
      <c r="I82" s="194"/>
      <c r="J82" s="194"/>
    </row>
    <row r="83">
      <c r="A83" s="194"/>
      <c r="B83" s="66" t="s">
        <v>831</v>
      </c>
      <c r="C83" s="213"/>
      <c r="D83" s="242" t="str">
        <f>'In-house (2-5yrs)'!D94</f>
        <v/>
      </c>
      <c r="E83" s="194"/>
      <c r="F83" s="194"/>
      <c r="G83" s="194"/>
      <c r="H83" s="194"/>
      <c r="I83" s="194"/>
      <c r="J83" s="194"/>
    </row>
    <row r="84">
      <c r="A84" s="194"/>
      <c r="B84" s="66" t="s">
        <v>832</v>
      </c>
      <c r="C84" s="213"/>
      <c r="D84" s="242" t="str">
        <f>'Third Party (2-5yrs)'!C66</f>
        <v/>
      </c>
      <c r="E84" s="194"/>
      <c r="F84" s="194"/>
      <c r="G84" s="194"/>
      <c r="H84" s="194"/>
      <c r="I84" s="194"/>
      <c r="J84" s="194"/>
    </row>
    <row r="85">
      <c r="A85" s="194"/>
      <c r="B85" s="215" t="s">
        <v>227</v>
      </c>
      <c r="C85" s="216"/>
      <c r="D85" s="217" t="str">
        <f>D23</f>
        <v>#REF!</v>
      </c>
      <c r="E85" s="194"/>
      <c r="F85" s="194"/>
      <c r="G85" s="194"/>
      <c r="H85" s="194"/>
      <c r="I85" s="194"/>
      <c r="J85" s="194"/>
    </row>
    <row r="86">
      <c r="A86" s="179"/>
      <c r="B86" s="179"/>
      <c r="C86" s="179"/>
      <c r="D86" s="179"/>
      <c r="E86" s="179"/>
      <c r="F86" s="179"/>
      <c r="G86" s="245" t="s">
        <v>228</v>
      </c>
      <c r="H86" s="179"/>
      <c r="I86" s="179"/>
      <c r="J86" s="179"/>
    </row>
    <row r="87">
      <c r="A87" s="194"/>
      <c r="B87" s="246" t="s">
        <v>229</v>
      </c>
      <c r="C87" s="247" t="s">
        <v>230</v>
      </c>
      <c r="D87" s="248" t="s">
        <v>231</v>
      </c>
      <c r="E87" s="249" t="s">
        <v>232</v>
      </c>
      <c r="F87" s="194"/>
      <c r="G87" s="250" t="s">
        <v>233</v>
      </c>
      <c r="H87" s="249" t="s">
        <v>234</v>
      </c>
      <c r="I87" s="251" t="s">
        <v>235</v>
      </c>
      <c r="J87" s="194"/>
    </row>
    <row r="88">
      <c r="A88" s="194"/>
      <c r="B88" s="252" t="s">
        <v>236</v>
      </c>
      <c r="C88" s="255" t="str">
        <f t="shared" ref="C88:C99" si="16">($D$79*$D$81)+$D$85+($D$80*$D$82)</f>
        <v>#REF!</v>
      </c>
      <c r="D88" s="255">
        <f t="shared" ref="D88:D99" si="17">($D$79*$D$83)+($D$80*$D$84)</f>
        <v>0</v>
      </c>
      <c r="E88" s="253" t="str">
        <f t="shared" ref="E88:E100" si="18">D88-C88</f>
        <v>#REF!</v>
      </c>
      <c r="F88" s="254"/>
      <c r="G88" s="255" t="str">
        <f>C88+D102</f>
        <v>#REF!</v>
      </c>
      <c r="H88" s="255" t="str">
        <f t="shared" ref="H88:H99" si="19">E88</f>
        <v>#REF!</v>
      </c>
      <c r="I88" s="255" t="str">
        <f t="shared" ref="I88:I99" si="20">G88+H88</f>
        <v>#REF!</v>
      </c>
      <c r="J88" s="194"/>
    </row>
    <row r="89">
      <c r="A89" s="194"/>
      <c r="B89" s="161" t="s">
        <v>237</v>
      </c>
      <c r="C89" s="257" t="str">
        <f t="shared" si="16"/>
        <v>#REF!</v>
      </c>
      <c r="D89" s="257">
        <f t="shared" si="17"/>
        <v>0</v>
      </c>
      <c r="E89" s="256" t="str">
        <f t="shared" si="18"/>
        <v>#REF!</v>
      </c>
      <c r="F89" s="254"/>
      <c r="G89" s="257" t="str">
        <f t="shared" ref="G89:G99" si="21">I88</f>
        <v>#REF!</v>
      </c>
      <c r="H89" s="257" t="str">
        <f t="shared" si="19"/>
        <v>#REF!</v>
      </c>
      <c r="I89" s="257" t="str">
        <f t="shared" si="20"/>
        <v>#REF!</v>
      </c>
      <c r="J89" s="194"/>
    </row>
    <row r="90">
      <c r="A90" s="194"/>
      <c r="B90" s="161" t="s">
        <v>238</v>
      </c>
      <c r="C90" s="257" t="str">
        <f t="shared" si="16"/>
        <v>#REF!</v>
      </c>
      <c r="D90" s="257">
        <f t="shared" si="17"/>
        <v>0</v>
      </c>
      <c r="E90" s="256" t="str">
        <f t="shared" si="18"/>
        <v>#REF!</v>
      </c>
      <c r="F90" s="254"/>
      <c r="G90" s="257" t="str">
        <f t="shared" si="21"/>
        <v>#REF!</v>
      </c>
      <c r="H90" s="257" t="str">
        <f t="shared" si="19"/>
        <v>#REF!</v>
      </c>
      <c r="I90" s="257" t="str">
        <f t="shared" si="20"/>
        <v>#REF!</v>
      </c>
      <c r="J90" s="194"/>
    </row>
    <row r="91">
      <c r="A91" s="194"/>
      <c r="B91" s="161" t="s">
        <v>239</v>
      </c>
      <c r="C91" s="257" t="str">
        <f t="shared" si="16"/>
        <v>#REF!</v>
      </c>
      <c r="D91" s="257">
        <f t="shared" si="17"/>
        <v>0</v>
      </c>
      <c r="E91" s="256" t="str">
        <f t="shared" si="18"/>
        <v>#REF!</v>
      </c>
      <c r="F91" s="254"/>
      <c r="G91" s="257" t="str">
        <f t="shared" si="21"/>
        <v>#REF!</v>
      </c>
      <c r="H91" s="257" t="str">
        <f t="shared" si="19"/>
        <v>#REF!</v>
      </c>
      <c r="I91" s="257" t="str">
        <f t="shared" si="20"/>
        <v>#REF!</v>
      </c>
      <c r="J91" s="194"/>
    </row>
    <row r="92">
      <c r="A92" s="194"/>
      <c r="B92" s="161" t="s">
        <v>240</v>
      </c>
      <c r="C92" s="257" t="str">
        <f t="shared" si="16"/>
        <v>#REF!</v>
      </c>
      <c r="D92" s="257">
        <f t="shared" si="17"/>
        <v>0</v>
      </c>
      <c r="E92" s="256" t="str">
        <f t="shared" si="18"/>
        <v>#REF!</v>
      </c>
      <c r="F92" s="254"/>
      <c r="G92" s="257" t="str">
        <f t="shared" si="21"/>
        <v>#REF!</v>
      </c>
      <c r="H92" s="257" t="str">
        <f t="shared" si="19"/>
        <v>#REF!</v>
      </c>
      <c r="I92" s="257" t="str">
        <f t="shared" si="20"/>
        <v>#REF!</v>
      </c>
      <c r="J92" s="194"/>
    </row>
    <row r="93">
      <c r="A93" s="194"/>
      <c r="B93" s="161" t="s">
        <v>241</v>
      </c>
      <c r="C93" s="257" t="str">
        <f t="shared" si="16"/>
        <v>#REF!</v>
      </c>
      <c r="D93" s="257">
        <f t="shared" si="17"/>
        <v>0</v>
      </c>
      <c r="E93" s="256" t="str">
        <f t="shared" si="18"/>
        <v>#REF!</v>
      </c>
      <c r="F93" s="254"/>
      <c r="G93" s="257" t="str">
        <f t="shared" si="21"/>
        <v>#REF!</v>
      </c>
      <c r="H93" s="257" t="str">
        <f t="shared" si="19"/>
        <v>#REF!</v>
      </c>
      <c r="I93" s="257" t="str">
        <f t="shared" si="20"/>
        <v>#REF!</v>
      </c>
      <c r="J93" s="194"/>
    </row>
    <row r="94">
      <c r="A94" s="194"/>
      <c r="B94" s="161" t="s">
        <v>242</v>
      </c>
      <c r="C94" s="257" t="str">
        <f t="shared" si="16"/>
        <v>#REF!</v>
      </c>
      <c r="D94" s="257">
        <f t="shared" si="17"/>
        <v>0</v>
      </c>
      <c r="E94" s="256" t="str">
        <f t="shared" si="18"/>
        <v>#REF!</v>
      </c>
      <c r="F94" s="254"/>
      <c r="G94" s="257" t="str">
        <f t="shared" si="21"/>
        <v>#REF!</v>
      </c>
      <c r="H94" s="257" t="str">
        <f t="shared" si="19"/>
        <v>#REF!</v>
      </c>
      <c r="I94" s="257" t="str">
        <f t="shared" si="20"/>
        <v>#REF!</v>
      </c>
      <c r="J94" s="194"/>
    </row>
    <row r="95">
      <c r="A95" s="194"/>
      <c r="B95" s="161" t="s">
        <v>243</v>
      </c>
      <c r="C95" s="257" t="str">
        <f t="shared" si="16"/>
        <v>#REF!</v>
      </c>
      <c r="D95" s="257">
        <f t="shared" si="17"/>
        <v>0</v>
      </c>
      <c r="E95" s="256" t="str">
        <f t="shared" si="18"/>
        <v>#REF!</v>
      </c>
      <c r="F95" s="254"/>
      <c r="G95" s="257" t="str">
        <f t="shared" si="21"/>
        <v>#REF!</v>
      </c>
      <c r="H95" s="257" t="str">
        <f t="shared" si="19"/>
        <v>#REF!</v>
      </c>
      <c r="I95" s="257" t="str">
        <f t="shared" si="20"/>
        <v>#REF!</v>
      </c>
      <c r="J95" s="194"/>
    </row>
    <row r="96">
      <c r="A96" s="194"/>
      <c r="B96" s="161" t="s">
        <v>244</v>
      </c>
      <c r="C96" s="257" t="str">
        <f t="shared" si="16"/>
        <v>#REF!</v>
      </c>
      <c r="D96" s="257">
        <f t="shared" si="17"/>
        <v>0</v>
      </c>
      <c r="E96" s="256" t="str">
        <f t="shared" si="18"/>
        <v>#REF!</v>
      </c>
      <c r="F96" s="254"/>
      <c r="G96" s="257" t="str">
        <f t="shared" si="21"/>
        <v>#REF!</v>
      </c>
      <c r="H96" s="257" t="str">
        <f t="shared" si="19"/>
        <v>#REF!</v>
      </c>
      <c r="I96" s="257" t="str">
        <f t="shared" si="20"/>
        <v>#REF!</v>
      </c>
      <c r="J96" s="194"/>
    </row>
    <row r="97">
      <c r="A97" s="194"/>
      <c r="B97" s="161" t="s">
        <v>245</v>
      </c>
      <c r="C97" s="257" t="str">
        <f t="shared" si="16"/>
        <v>#REF!</v>
      </c>
      <c r="D97" s="257">
        <f t="shared" si="17"/>
        <v>0</v>
      </c>
      <c r="E97" s="256" t="str">
        <f t="shared" si="18"/>
        <v>#REF!</v>
      </c>
      <c r="F97" s="254"/>
      <c r="G97" s="257" t="str">
        <f t="shared" si="21"/>
        <v>#REF!</v>
      </c>
      <c r="H97" s="257" t="str">
        <f t="shared" si="19"/>
        <v>#REF!</v>
      </c>
      <c r="I97" s="257" t="str">
        <f t="shared" si="20"/>
        <v>#REF!</v>
      </c>
      <c r="J97" s="194"/>
    </row>
    <row r="98">
      <c r="A98" s="194"/>
      <c r="B98" s="161" t="s">
        <v>246</v>
      </c>
      <c r="C98" s="257" t="str">
        <f t="shared" si="16"/>
        <v>#REF!</v>
      </c>
      <c r="D98" s="257">
        <f t="shared" si="17"/>
        <v>0</v>
      </c>
      <c r="E98" s="256" t="str">
        <f t="shared" si="18"/>
        <v>#REF!</v>
      </c>
      <c r="F98" s="254"/>
      <c r="G98" s="257" t="str">
        <f t="shared" si="21"/>
        <v>#REF!</v>
      </c>
      <c r="H98" s="257" t="str">
        <f t="shared" si="19"/>
        <v>#REF!</v>
      </c>
      <c r="I98" s="257" t="str">
        <f t="shared" si="20"/>
        <v>#REF!</v>
      </c>
      <c r="J98" s="194"/>
    </row>
    <row r="99">
      <c r="A99" s="194"/>
      <c r="B99" s="258" t="s">
        <v>247</v>
      </c>
      <c r="C99" s="260" t="str">
        <f t="shared" si="16"/>
        <v>#REF!</v>
      </c>
      <c r="D99" s="260">
        <f t="shared" si="17"/>
        <v>0</v>
      </c>
      <c r="E99" s="259" t="str">
        <f t="shared" si="18"/>
        <v>#REF!</v>
      </c>
      <c r="F99" s="254"/>
      <c r="G99" s="260" t="str">
        <f t="shared" si="21"/>
        <v>#REF!</v>
      </c>
      <c r="H99" s="260" t="str">
        <f t="shared" si="19"/>
        <v>#REF!</v>
      </c>
      <c r="I99" s="260" t="str">
        <f t="shared" si="20"/>
        <v>#REF!</v>
      </c>
      <c r="J99" s="194"/>
    </row>
    <row r="100">
      <c r="A100" s="194"/>
      <c r="B100" s="194"/>
      <c r="C100" s="261" t="str">
        <f t="shared" ref="C100:D100" si="22">SUM(C88:C99)</f>
        <v>#REF!</v>
      </c>
      <c r="D100" s="261">
        <f t="shared" si="22"/>
        <v>0</v>
      </c>
      <c r="E100" s="262" t="str">
        <f t="shared" si="18"/>
        <v>#REF!</v>
      </c>
      <c r="F100" s="194"/>
      <c r="G100" s="194"/>
      <c r="H100" s="194"/>
      <c r="I100" s="194"/>
      <c r="J100" s="194"/>
    </row>
    <row r="10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</row>
    <row r="102">
      <c r="A102" s="194"/>
      <c r="B102" s="227" t="s">
        <v>837</v>
      </c>
      <c r="C102" s="2"/>
      <c r="D102" s="228" t="str">
        <f>C88*1.5</f>
        <v>#REF!</v>
      </c>
      <c r="E102" s="194"/>
      <c r="F102" s="194"/>
      <c r="G102" s="194"/>
      <c r="H102" s="194"/>
      <c r="I102" s="194"/>
      <c r="J102" s="194"/>
    </row>
    <row r="103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</row>
    <row r="104">
      <c r="A104" s="194"/>
      <c r="B104" s="263" t="s">
        <v>249</v>
      </c>
      <c r="C104" s="19"/>
      <c r="D104" s="264">
        <f>D100</f>
        <v>0</v>
      </c>
      <c r="E104" s="265"/>
      <c r="F104" s="194"/>
      <c r="G104" s="194"/>
      <c r="H104" s="194"/>
      <c r="I104" s="194"/>
      <c r="J104" s="194"/>
    </row>
    <row r="105">
      <c r="A105" s="194"/>
      <c r="B105" s="266" t="s">
        <v>219</v>
      </c>
      <c r="C105" s="56"/>
      <c r="D105" s="267" t="str">
        <f>C88+D102</f>
        <v>#REF!</v>
      </c>
      <c r="E105" s="245" t="s">
        <v>250</v>
      </c>
      <c r="F105" s="194"/>
      <c r="G105" s="194"/>
      <c r="H105" s="194"/>
      <c r="I105" s="194"/>
      <c r="J105" s="194"/>
    </row>
    <row r="106">
      <c r="A106" s="194"/>
      <c r="B106" s="243" t="s">
        <v>251</v>
      </c>
      <c r="C106" s="58"/>
      <c r="D106" s="268" t="str">
        <f>D104/D105</f>
        <v>#REF!</v>
      </c>
      <c r="E106" s="194"/>
      <c r="F106" s="194"/>
      <c r="G106" s="194"/>
      <c r="H106" s="194"/>
      <c r="I106" s="194"/>
      <c r="J106" s="194"/>
    </row>
    <row r="107">
      <c r="A107" s="179"/>
      <c r="B107" s="179"/>
      <c r="C107" s="179"/>
      <c r="D107" s="194"/>
      <c r="E107" s="179"/>
      <c r="F107" s="179"/>
      <c r="G107" s="179"/>
      <c r="H107" s="179"/>
      <c r="I107" s="179"/>
      <c r="J107" s="179"/>
    </row>
    <row r="108">
      <c r="A108" s="194"/>
      <c r="B108" s="861" t="s">
        <v>838</v>
      </c>
      <c r="C108" s="194"/>
      <c r="D108" s="236"/>
      <c r="E108" s="194"/>
      <c r="F108" s="194"/>
      <c r="G108" s="194"/>
      <c r="H108" s="194"/>
      <c r="I108" s="194"/>
      <c r="J108" s="194"/>
    </row>
    <row r="109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</row>
    <row r="110">
      <c r="A110" s="194"/>
      <c r="B110" s="134" t="s">
        <v>827</v>
      </c>
      <c r="C110" s="211"/>
      <c r="D110" s="239">
        <f>'In-house (2-5yrs)'!D77/12</f>
        <v>264480</v>
      </c>
      <c r="E110" s="194"/>
      <c r="F110" s="194"/>
      <c r="G110" s="194"/>
      <c r="H110" s="194"/>
      <c r="I110" s="194"/>
      <c r="J110" s="194"/>
    </row>
    <row r="111">
      <c r="A111" s="194"/>
      <c r="B111" s="66" t="s">
        <v>828</v>
      </c>
      <c r="C111" s="213"/>
      <c r="D111" s="863">
        <f>'Third Party (2-5yrs)'!D49/12</f>
        <v>88160</v>
      </c>
      <c r="E111" s="194"/>
      <c r="F111" s="194"/>
      <c r="G111" s="194"/>
      <c r="H111" s="194"/>
      <c r="I111" s="194"/>
      <c r="J111" s="194"/>
    </row>
    <row r="112">
      <c r="A112" s="194"/>
      <c r="B112" s="66" t="s">
        <v>829</v>
      </c>
      <c r="C112" s="213"/>
      <c r="D112" s="242" t="str">
        <f>'In-house (2-5yrs)'!E99</f>
        <v/>
      </c>
      <c r="E112" s="194"/>
      <c r="F112" s="194"/>
      <c r="G112" s="194"/>
      <c r="H112" s="194"/>
      <c r="I112" s="194"/>
      <c r="J112" s="194"/>
    </row>
    <row r="113">
      <c r="A113" s="194"/>
      <c r="B113" s="66" t="s">
        <v>830</v>
      </c>
      <c r="C113" s="213"/>
      <c r="D113" s="242" t="str">
        <f>'Third Party (2-5yrs)'!D68</f>
        <v/>
      </c>
      <c r="E113" s="194"/>
      <c r="F113" s="194"/>
      <c r="G113" s="194"/>
      <c r="H113" s="194"/>
      <c r="I113" s="194"/>
      <c r="J113" s="194"/>
    </row>
    <row r="114">
      <c r="A114" s="194"/>
      <c r="B114" s="66" t="s">
        <v>831</v>
      </c>
      <c r="C114" s="213"/>
      <c r="D114" s="242" t="str">
        <f>'In-house (2-5yrs)'!D99</f>
        <v/>
      </c>
      <c r="E114" s="194"/>
      <c r="F114" s="194"/>
      <c r="G114" s="194"/>
      <c r="H114" s="194"/>
      <c r="I114" s="194"/>
      <c r="J114" s="194"/>
    </row>
    <row r="115">
      <c r="A115" s="194"/>
      <c r="B115" s="66" t="s">
        <v>832</v>
      </c>
      <c r="C115" s="213"/>
      <c r="D115" s="242" t="str">
        <f>'Third Party (2-5yrs)'!C68</f>
        <v/>
      </c>
      <c r="E115" s="194"/>
      <c r="F115" s="194"/>
      <c r="G115" s="194"/>
      <c r="H115" s="194"/>
      <c r="I115" s="194"/>
      <c r="J115" s="194"/>
    </row>
    <row r="116">
      <c r="A116" s="194"/>
      <c r="B116" s="215" t="s">
        <v>227</v>
      </c>
      <c r="C116" s="216"/>
      <c r="D116" s="217">
        <f>D54</f>
        <v>5164236</v>
      </c>
      <c r="E116" s="194"/>
      <c r="F116" s="194"/>
      <c r="G116" s="194"/>
      <c r="H116" s="194"/>
      <c r="I116" s="194"/>
      <c r="J116" s="194"/>
    </row>
    <row r="117">
      <c r="A117" s="179"/>
      <c r="B117" s="179"/>
      <c r="C117" s="179"/>
      <c r="D117" s="179"/>
      <c r="E117" s="179"/>
      <c r="F117" s="179"/>
      <c r="G117" s="245" t="s">
        <v>228</v>
      </c>
      <c r="H117" s="179"/>
      <c r="I117" s="179"/>
      <c r="J117" s="179"/>
    </row>
    <row r="118">
      <c r="A118" s="194"/>
      <c r="B118" s="246" t="s">
        <v>229</v>
      </c>
      <c r="C118" s="247" t="s">
        <v>230</v>
      </c>
      <c r="D118" s="248" t="s">
        <v>231</v>
      </c>
      <c r="E118" s="249" t="s">
        <v>232</v>
      </c>
      <c r="F118" s="194"/>
      <c r="G118" s="250" t="s">
        <v>233</v>
      </c>
      <c r="H118" s="249" t="s">
        <v>234</v>
      </c>
      <c r="I118" s="251" t="s">
        <v>235</v>
      </c>
      <c r="J118" s="194"/>
    </row>
    <row r="119">
      <c r="A119" s="194"/>
      <c r="B119" s="864" t="s">
        <v>236</v>
      </c>
      <c r="C119" s="255">
        <f t="shared" ref="C119:C130" si="23">($D$110*$D$112)+$D$116+($D$111*$D$113)</f>
        <v>5164236</v>
      </c>
      <c r="D119" s="255">
        <f t="shared" ref="D119:D130" si="24">($D$110*$D$114)+($D$115*$D$111)</f>
        <v>0</v>
      </c>
      <c r="E119" s="253">
        <f t="shared" ref="E119:E131" si="25">D119-C119</f>
        <v>-5164236</v>
      </c>
      <c r="F119" s="254"/>
      <c r="G119" s="255">
        <f>C119+D133</f>
        <v>12910590</v>
      </c>
      <c r="H119" s="255">
        <f t="shared" ref="H119:H130" si="26">E119</f>
        <v>-5164236</v>
      </c>
      <c r="I119" s="255">
        <f t="shared" ref="I119:I130" si="27">G119+H119</f>
        <v>7746354</v>
      </c>
      <c r="J119" s="194"/>
    </row>
    <row r="120">
      <c r="A120" s="194"/>
      <c r="B120" s="865" t="s">
        <v>237</v>
      </c>
      <c r="C120" s="257">
        <f t="shared" si="23"/>
        <v>5164236</v>
      </c>
      <c r="D120" s="257">
        <f t="shared" si="24"/>
        <v>0</v>
      </c>
      <c r="E120" s="256">
        <f t="shared" si="25"/>
        <v>-5164236</v>
      </c>
      <c r="F120" s="254"/>
      <c r="G120" s="257">
        <f t="shared" ref="G120:G130" si="28">I119</f>
        <v>7746354</v>
      </c>
      <c r="H120" s="257">
        <f t="shared" si="26"/>
        <v>-5164236</v>
      </c>
      <c r="I120" s="257">
        <f t="shared" si="27"/>
        <v>2582118</v>
      </c>
      <c r="J120" s="194"/>
    </row>
    <row r="121">
      <c r="A121" s="194"/>
      <c r="B121" s="865" t="s">
        <v>238</v>
      </c>
      <c r="C121" s="257">
        <f t="shared" si="23"/>
        <v>5164236</v>
      </c>
      <c r="D121" s="257">
        <f t="shared" si="24"/>
        <v>0</v>
      </c>
      <c r="E121" s="256">
        <f t="shared" si="25"/>
        <v>-5164236</v>
      </c>
      <c r="F121" s="254"/>
      <c r="G121" s="257">
        <f t="shared" si="28"/>
        <v>2582118</v>
      </c>
      <c r="H121" s="257">
        <f t="shared" si="26"/>
        <v>-5164236</v>
      </c>
      <c r="I121" s="257">
        <f t="shared" si="27"/>
        <v>-2582118</v>
      </c>
      <c r="J121" s="194"/>
    </row>
    <row r="122">
      <c r="A122" s="194"/>
      <c r="B122" s="865" t="s">
        <v>239</v>
      </c>
      <c r="C122" s="257">
        <f t="shared" si="23"/>
        <v>5164236</v>
      </c>
      <c r="D122" s="257">
        <f t="shared" si="24"/>
        <v>0</v>
      </c>
      <c r="E122" s="256">
        <f t="shared" si="25"/>
        <v>-5164236</v>
      </c>
      <c r="F122" s="254"/>
      <c r="G122" s="257">
        <f t="shared" si="28"/>
        <v>-2582118</v>
      </c>
      <c r="H122" s="257">
        <f t="shared" si="26"/>
        <v>-5164236</v>
      </c>
      <c r="I122" s="257">
        <f t="shared" si="27"/>
        <v>-7746354</v>
      </c>
      <c r="J122" s="194"/>
    </row>
    <row r="123">
      <c r="A123" s="194"/>
      <c r="B123" s="865" t="s">
        <v>240</v>
      </c>
      <c r="C123" s="257">
        <f t="shared" si="23"/>
        <v>5164236</v>
      </c>
      <c r="D123" s="257">
        <f t="shared" si="24"/>
        <v>0</v>
      </c>
      <c r="E123" s="256">
        <f t="shared" si="25"/>
        <v>-5164236</v>
      </c>
      <c r="F123" s="254"/>
      <c r="G123" s="257">
        <f t="shared" si="28"/>
        <v>-7746354</v>
      </c>
      <c r="H123" s="257">
        <f t="shared" si="26"/>
        <v>-5164236</v>
      </c>
      <c r="I123" s="257">
        <f t="shared" si="27"/>
        <v>-12910590</v>
      </c>
      <c r="J123" s="194"/>
    </row>
    <row r="124">
      <c r="A124" s="194"/>
      <c r="B124" s="865" t="s">
        <v>241</v>
      </c>
      <c r="C124" s="257">
        <f t="shared" si="23"/>
        <v>5164236</v>
      </c>
      <c r="D124" s="257">
        <f t="shared" si="24"/>
        <v>0</v>
      </c>
      <c r="E124" s="256">
        <f t="shared" si="25"/>
        <v>-5164236</v>
      </c>
      <c r="F124" s="254"/>
      <c r="G124" s="257">
        <f t="shared" si="28"/>
        <v>-12910590</v>
      </c>
      <c r="H124" s="257">
        <f t="shared" si="26"/>
        <v>-5164236</v>
      </c>
      <c r="I124" s="257">
        <f t="shared" si="27"/>
        <v>-18074826</v>
      </c>
      <c r="J124" s="194"/>
    </row>
    <row r="125">
      <c r="A125" s="194"/>
      <c r="B125" s="865" t="s">
        <v>242</v>
      </c>
      <c r="C125" s="257">
        <f t="shared" si="23"/>
        <v>5164236</v>
      </c>
      <c r="D125" s="257">
        <f t="shared" si="24"/>
        <v>0</v>
      </c>
      <c r="E125" s="256">
        <f t="shared" si="25"/>
        <v>-5164236</v>
      </c>
      <c r="F125" s="254"/>
      <c r="G125" s="257">
        <f t="shared" si="28"/>
        <v>-18074826</v>
      </c>
      <c r="H125" s="257">
        <f t="shared" si="26"/>
        <v>-5164236</v>
      </c>
      <c r="I125" s="257">
        <f t="shared" si="27"/>
        <v>-23239062</v>
      </c>
      <c r="J125" s="194"/>
    </row>
    <row r="126">
      <c r="A126" s="194"/>
      <c r="B126" s="865" t="s">
        <v>243</v>
      </c>
      <c r="C126" s="257">
        <f t="shared" si="23"/>
        <v>5164236</v>
      </c>
      <c r="D126" s="257">
        <f t="shared" si="24"/>
        <v>0</v>
      </c>
      <c r="E126" s="256">
        <f t="shared" si="25"/>
        <v>-5164236</v>
      </c>
      <c r="F126" s="254"/>
      <c r="G126" s="257">
        <f t="shared" si="28"/>
        <v>-23239062</v>
      </c>
      <c r="H126" s="257">
        <f t="shared" si="26"/>
        <v>-5164236</v>
      </c>
      <c r="I126" s="257">
        <f t="shared" si="27"/>
        <v>-28403298</v>
      </c>
      <c r="J126" s="194"/>
    </row>
    <row r="127">
      <c r="A127" s="194"/>
      <c r="B127" s="865" t="s">
        <v>244</v>
      </c>
      <c r="C127" s="257">
        <f t="shared" si="23"/>
        <v>5164236</v>
      </c>
      <c r="D127" s="257">
        <f t="shared" si="24"/>
        <v>0</v>
      </c>
      <c r="E127" s="256">
        <f t="shared" si="25"/>
        <v>-5164236</v>
      </c>
      <c r="F127" s="254"/>
      <c r="G127" s="257">
        <f t="shared" si="28"/>
        <v>-28403298</v>
      </c>
      <c r="H127" s="257">
        <f t="shared" si="26"/>
        <v>-5164236</v>
      </c>
      <c r="I127" s="257">
        <f t="shared" si="27"/>
        <v>-33567534</v>
      </c>
      <c r="J127" s="194"/>
    </row>
    <row r="128">
      <c r="A128" s="194"/>
      <c r="B128" s="865" t="s">
        <v>245</v>
      </c>
      <c r="C128" s="257">
        <f t="shared" si="23"/>
        <v>5164236</v>
      </c>
      <c r="D128" s="257">
        <f t="shared" si="24"/>
        <v>0</v>
      </c>
      <c r="E128" s="256">
        <f t="shared" si="25"/>
        <v>-5164236</v>
      </c>
      <c r="F128" s="254"/>
      <c r="G128" s="257">
        <f t="shared" si="28"/>
        <v>-33567534</v>
      </c>
      <c r="H128" s="257">
        <f t="shared" si="26"/>
        <v>-5164236</v>
      </c>
      <c r="I128" s="257">
        <f t="shared" si="27"/>
        <v>-38731770</v>
      </c>
      <c r="J128" s="194"/>
    </row>
    <row r="129">
      <c r="A129" s="194"/>
      <c r="B129" s="865" t="s">
        <v>246</v>
      </c>
      <c r="C129" s="257">
        <f t="shared" si="23"/>
        <v>5164236</v>
      </c>
      <c r="D129" s="257">
        <f t="shared" si="24"/>
        <v>0</v>
      </c>
      <c r="E129" s="256">
        <f t="shared" si="25"/>
        <v>-5164236</v>
      </c>
      <c r="F129" s="254"/>
      <c r="G129" s="257">
        <f t="shared" si="28"/>
        <v>-38731770</v>
      </c>
      <c r="H129" s="257">
        <f t="shared" si="26"/>
        <v>-5164236</v>
      </c>
      <c r="I129" s="257">
        <f t="shared" si="27"/>
        <v>-43896006</v>
      </c>
      <c r="J129" s="194"/>
    </row>
    <row r="130">
      <c r="A130" s="194"/>
      <c r="B130" s="866" t="s">
        <v>247</v>
      </c>
      <c r="C130" s="260">
        <f t="shared" si="23"/>
        <v>5164236</v>
      </c>
      <c r="D130" s="260">
        <f t="shared" si="24"/>
        <v>0</v>
      </c>
      <c r="E130" s="259">
        <f t="shared" si="25"/>
        <v>-5164236</v>
      </c>
      <c r="F130" s="254"/>
      <c r="G130" s="260">
        <f t="shared" si="28"/>
        <v>-43896006</v>
      </c>
      <c r="H130" s="260">
        <f t="shared" si="26"/>
        <v>-5164236</v>
      </c>
      <c r="I130" s="260">
        <f t="shared" si="27"/>
        <v>-49060242</v>
      </c>
      <c r="J130" s="194"/>
    </row>
    <row r="131">
      <c r="A131" s="194"/>
      <c r="B131" s="194"/>
      <c r="C131" s="261">
        <f t="shared" ref="C131:D131" si="29">SUM(C119:C130)</f>
        <v>61970832</v>
      </c>
      <c r="D131" s="261">
        <f t="shared" si="29"/>
        <v>0</v>
      </c>
      <c r="E131" s="262">
        <f t="shared" si="25"/>
        <v>-61970832</v>
      </c>
      <c r="F131" s="194"/>
      <c r="G131" s="194"/>
      <c r="H131" s="194"/>
      <c r="I131" s="194"/>
      <c r="J131" s="194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</row>
    <row r="133">
      <c r="A133" s="194"/>
      <c r="B133" s="227" t="s">
        <v>839</v>
      </c>
      <c r="C133" s="2"/>
      <c r="D133" s="228">
        <f>C119*1.5</f>
        <v>7746354</v>
      </c>
      <c r="E133" s="194"/>
      <c r="F133" s="194"/>
      <c r="G133" s="194"/>
      <c r="H133" s="194"/>
      <c r="I133" s="194"/>
      <c r="J133" s="194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</row>
    <row r="135">
      <c r="A135" s="194"/>
      <c r="B135" s="263" t="s">
        <v>249</v>
      </c>
      <c r="C135" s="19"/>
      <c r="D135" s="264">
        <f>D131</f>
        <v>0</v>
      </c>
      <c r="E135" s="265"/>
      <c r="F135" s="194"/>
      <c r="G135" s="194"/>
      <c r="H135" s="194"/>
      <c r="I135" s="194"/>
      <c r="J135" s="194"/>
    </row>
    <row r="136">
      <c r="A136" s="194"/>
      <c r="B136" s="266" t="s">
        <v>219</v>
      </c>
      <c r="C136" s="56"/>
      <c r="D136" s="267">
        <f>C119+D133</f>
        <v>12910590</v>
      </c>
      <c r="E136" s="245" t="s">
        <v>250</v>
      </c>
      <c r="F136" s="194"/>
      <c r="G136" s="194"/>
      <c r="H136" s="194"/>
      <c r="I136" s="194"/>
      <c r="J136" s="194"/>
    </row>
    <row r="137">
      <c r="A137" s="194"/>
      <c r="B137" s="243" t="s">
        <v>251</v>
      </c>
      <c r="C137" s="58"/>
      <c r="D137" s="268">
        <f>D135/D136</f>
        <v>0</v>
      </c>
      <c r="E137" s="194"/>
      <c r="F137" s="194"/>
      <c r="G137" s="194"/>
      <c r="H137" s="194"/>
      <c r="I137" s="194"/>
      <c r="J137" s="194"/>
    </row>
    <row r="138">
      <c r="A138" s="179"/>
      <c r="B138" s="179"/>
      <c r="C138" s="179"/>
      <c r="D138" s="194"/>
      <c r="E138" s="179"/>
      <c r="F138" s="179"/>
      <c r="G138" s="179"/>
      <c r="H138" s="179"/>
      <c r="I138" s="179"/>
      <c r="J138" s="179"/>
    </row>
    <row r="139">
      <c r="A139" s="179"/>
      <c r="B139" s="861" t="s">
        <v>840</v>
      </c>
      <c r="C139" s="179"/>
      <c r="D139" s="179"/>
      <c r="E139" s="179"/>
      <c r="F139" s="179"/>
      <c r="G139" s="179"/>
      <c r="H139" s="179"/>
      <c r="I139" s="179"/>
      <c r="J139" s="179"/>
    </row>
    <row r="140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</row>
    <row r="141">
      <c r="A141" s="179"/>
      <c r="B141" s="134" t="s">
        <v>827</v>
      </c>
      <c r="C141" s="211"/>
      <c r="D141" s="239">
        <f>'In-house (2-5yrs)'!D80/12</f>
        <v>12000</v>
      </c>
      <c r="E141" s="194"/>
      <c r="F141" s="179"/>
      <c r="G141" s="179"/>
      <c r="H141" s="179"/>
      <c r="I141" s="179"/>
      <c r="J141" s="179"/>
    </row>
    <row r="142">
      <c r="A142" s="179"/>
      <c r="B142" s="66" t="s">
        <v>828</v>
      </c>
      <c r="C142" s="213"/>
      <c r="D142" s="863">
        <f>'Third Party (2-5yrs)'!D52/12</f>
        <v>4000</v>
      </c>
      <c r="E142" s="194"/>
      <c r="F142" s="179"/>
      <c r="G142" s="179"/>
      <c r="H142" s="179"/>
      <c r="I142" s="179"/>
      <c r="J142" s="179"/>
    </row>
    <row r="143">
      <c r="A143" s="179"/>
      <c r="B143" s="66" t="s">
        <v>829</v>
      </c>
      <c r="C143" s="213"/>
      <c r="D143" s="242" t="str">
        <f>'In-house (2-5yrs)'!E97</f>
        <v/>
      </c>
      <c r="E143" s="194"/>
      <c r="F143" s="209"/>
      <c r="G143" s="179"/>
      <c r="H143" s="179"/>
      <c r="I143" s="179"/>
      <c r="J143" s="179"/>
    </row>
    <row r="144">
      <c r="A144" s="179"/>
      <c r="B144" s="66" t="s">
        <v>830</v>
      </c>
      <c r="C144" s="213"/>
      <c r="D144" s="242" t="str">
        <f>'Third Party (2-5yrs)'!D69</f>
        <v/>
      </c>
      <c r="E144" s="194"/>
      <c r="F144" s="209"/>
      <c r="G144" s="179"/>
      <c r="H144" s="179"/>
      <c r="I144" s="179"/>
      <c r="J144" s="179"/>
    </row>
    <row r="145">
      <c r="A145" s="179"/>
      <c r="B145" s="66" t="s">
        <v>831</v>
      </c>
      <c r="C145" s="213"/>
      <c r="D145" s="242" t="str">
        <f>'In-house (2-5yrs)'!D97</f>
        <v>#REF!</v>
      </c>
      <c r="E145" s="179"/>
      <c r="F145" s="179"/>
      <c r="G145" s="179"/>
      <c r="H145" s="179"/>
      <c r="I145" s="179"/>
      <c r="J145" s="179"/>
    </row>
    <row r="146">
      <c r="A146" s="179"/>
      <c r="B146" s="66" t="s">
        <v>832</v>
      </c>
      <c r="C146" s="213"/>
      <c r="D146" s="242" t="str">
        <f>'Third Party (2-5yrs)'!C69</f>
        <v>#REF!</v>
      </c>
      <c r="E146" s="179"/>
      <c r="F146" s="179"/>
      <c r="G146" s="179"/>
      <c r="H146" s="179"/>
      <c r="I146" s="179"/>
      <c r="J146" s="179"/>
    </row>
    <row r="147">
      <c r="A147" s="179"/>
      <c r="B147" s="215" t="s">
        <v>227</v>
      </c>
      <c r="C147" s="216"/>
      <c r="D147" s="217" t="str">
        <f>D85</f>
        <v>#REF!</v>
      </c>
      <c r="E147" s="179"/>
      <c r="F147" s="179"/>
      <c r="G147" s="179"/>
      <c r="H147" s="179"/>
      <c r="I147" s="179"/>
      <c r="J147" s="179"/>
    </row>
    <row r="148">
      <c r="A148" s="179"/>
      <c r="B148" s="179"/>
      <c r="C148" s="179"/>
      <c r="D148" s="179"/>
      <c r="E148" s="179"/>
      <c r="F148" s="179"/>
      <c r="G148" s="218" t="s">
        <v>228</v>
      </c>
      <c r="H148" s="179"/>
      <c r="I148" s="179"/>
      <c r="J148" s="179"/>
    </row>
    <row r="149">
      <c r="A149" s="179"/>
      <c r="B149" s="219" t="s">
        <v>229</v>
      </c>
      <c r="C149" s="220" t="s">
        <v>230</v>
      </c>
      <c r="D149" s="221" t="s">
        <v>231</v>
      </c>
      <c r="E149" s="156" t="s">
        <v>232</v>
      </c>
      <c r="F149" s="179"/>
      <c r="G149" s="168" t="s">
        <v>233</v>
      </c>
      <c r="H149" s="156" t="s">
        <v>234</v>
      </c>
      <c r="I149" s="222" t="s">
        <v>235</v>
      </c>
      <c r="J149" s="179"/>
    </row>
    <row r="150">
      <c r="A150" s="179"/>
      <c r="B150" s="223" t="s">
        <v>236</v>
      </c>
      <c r="C150" s="89" t="str">
        <f t="shared" ref="C150:C161" si="30">($D$141*$D$143)+$D$147+($D$142*$D$144)</f>
        <v>#REF!</v>
      </c>
      <c r="D150" s="89" t="str">
        <f t="shared" ref="D150:D161" si="31">($D$141*$D$145)+($D$142*$D$146)</f>
        <v>#REF!</v>
      </c>
      <c r="E150" s="197" t="str">
        <f t="shared" ref="E150:E162" si="32">D150-C150</f>
        <v>#REF!</v>
      </c>
      <c r="F150" s="179"/>
      <c r="G150" s="89" t="str">
        <f>C150+D164</f>
        <v>#REF!</v>
      </c>
      <c r="H150" s="89" t="str">
        <f t="shared" ref="H150:H161" si="33">E150</f>
        <v>#REF!</v>
      </c>
      <c r="I150" s="89" t="str">
        <f t="shared" ref="I150:I161" si="34">G150+H150</f>
        <v>#REF!</v>
      </c>
      <c r="J150" s="179"/>
    </row>
    <row r="151">
      <c r="A151" s="179"/>
      <c r="B151" s="224" t="s">
        <v>237</v>
      </c>
      <c r="C151" s="78" t="str">
        <f t="shared" si="30"/>
        <v>#REF!</v>
      </c>
      <c r="D151" s="78" t="str">
        <f t="shared" si="31"/>
        <v>#REF!</v>
      </c>
      <c r="E151" s="200" t="str">
        <f t="shared" si="32"/>
        <v>#REF!</v>
      </c>
      <c r="F151" s="179"/>
      <c r="G151" s="78" t="str">
        <f t="shared" ref="G151:G161" si="35">I150</f>
        <v>#REF!</v>
      </c>
      <c r="H151" s="78" t="str">
        <f t="shared" si="33"/>
        <v>#REF!</v>
      </c>
      <c r="I151" s="78" t="str">
        <f t="shared" si="34"/>
        <v>#REF!</v>
      </c>
      <c r="J151" s="179"/>
    </row>
    <row r="152">
      <c r="A152" s="179"/>
      <c r="B152" s="224" t="s">
        <v>238</v>
      </c>
      <c r="C152" s="78" t="str">
        <f t="shared" si="30"/>
        <v>#REF!</v>
      </c>
      <c r="D152" s="78" t="str">
        <f t="shared" si="31"/>
        <v>#REF!</v>
      </c>
      <c r="E152" s="200" t="str">
        <f t="shared" si="32"/>
        <v>#REF!</v>
      </c>
      <c r="F152" s="179"/>
      <c r="G152" s="78" t="str">
        <f t="shared" si="35"/>
        <v>#REF!</v>
      </c>
      <c r="H152" s="78" t="str">
        <f t="shared" si="33"/>
        <v>#REF!</v>
      </c>
      <c r="I152" s="78" t="str">
        <f t="shared" si="34"/>
        <v>#REF!</v>
      </c>
      <c r="J152" s="179"/>
    </row>
    <row r="153">
      <c r="A153" s="179"/>
      <c r="B153" s="224" t="s">
        <v>239</v>
      </c>
      <c r="C153" s="78" t="str">
        <f t="shared" si="30"/>
        <v>#REF!</v>
      </c>
      <c r="D153" s="78" t="str">
        <f t="shared" si="31"/>
        <v>#REF!</v>
      </c>
      <c r="E153" s="200" t="str">
        <f t="shared" si="32"/>
        <v>#REF!</v>
      </c>
      <c r="F153" s="179"/>
      <c r="G153" s="78" t="str">
        <f t="shared" si="35"/>
        <v>#REF!</v>
      </c>
      <c r="H153" s="78" t="str">
        <f t="shared" si="33"/>
        <v>#REF!</v>
      </c>
      <c r="I153" s="78" t="str">
        <f t="shared" si="34"/>
        <v>#REF!</v>
      </c>
      <c r="J153" s="179"/>
    </row>
    <row r="154">
      <c r="A154" s="179"/>
      <c r="B154" s="224" t="s">
        <v>240</v>
      </c>
      <c r="C154" s="78" t="str">
        <f t="shared" si="30"/>
        <v>#REF!</v>
      </c>
      <c r="D154" s="78" t="str">
        <f t="shared" si="31"/>
        <v>#REF!</v>
      </c>
      <c r="E154" s="200" t="str">
        <f t="shared" si="32"/>
        <v>#REF!</v>
      </c>
      <c r="F154" s="179"/>
      <c r="G154" s="78" t="str">
        <f t="shared" si="35"/>
        <v>#REF!</v>
      </c>
      <c r="H154" s="78" t="str">
        <f t="shared" si="33"/>
        <v>#REF!</v>
      </c>
      <c r="I154" s="78" t="str">
        <f t="shared" si="34"/>
        <v>#REF!</v>
      </c>
      <c r="J154" s="179"/>
    </row>
    <row r="155">
      <c r="A155" s="179"/>
      <c r="B155" s="224" t="s">
        <v>241</v>
      </c>
      <c r="C155" s="78" t="str">
        <f t="shared" si="30"/>
        <v>#REF!</v>
      </c>
      <c r="D155" s="78" t="str">
        <f t="shared" si="31"/>
        <v>#REF!</v>
      </c>
      <c r="E155" s="200" t="str">
        <f t="shared" si="32"/>
        <v>#REF!</v>
      </c>
      <c r="F155" s="179"/>
      <c r="G155" s="78" t="str">
        <f t="shared" si="35"/>
        <v>#REF!</v>
      </c>
      <c r="H155" s="78" t="str">
        <f t="shared" si="33"/>
        <v>#REF!</v>
      </c>
      <c r="I155" s="78" t="str">
        <f t="shared" si="34"/>
        <v>#REF!</v>
      </c>
      <c r="J155" s="179"/>
    </row>
    <row r="156">
      <c r="A156" s="179"/>
      <c r="B156" s="224" t="s">
        <v>242</v>
      </c>
      <c r="C156" s="78" t="str">
        <f t="shared" si="30"/>
        <v>#REF!</v>
      </c>
      <c r="D156" s="78" t="str">
        <f t="shared" si="31"/>
        <v>#REF!</v>
      </c>
      <c r="E156" s="200" t="str">
        <f t="shared" si="32"/>
        <v>#REF!</v>
      </c>
      <c r="F156" s="179"/>
      <c r="G156" s="78" t="str">
        <f t="shared" si="35"/>
        <v>#REF!</v>
      </c>
      <c r="H156" s="78" t="str">
        <f t="shared" si="33"/>
        <v>#REF!</v>
      </c>
      <c r="I156" s="78" t="str">
        <f t="shared" si="34"/>
        <v>#REF!</v>
      </c>
      <c r="J156" s="179"/>
    </row>
    <row r="157">
      <c r="A157" s="179"/>
      <c r="B157" s="224" t="s">
        <v>243</v>
      </c>
      <c r="C157" s="78" t="str">
        <f t="shared" si="30"/>
        <v>#REF!</v>
      </c>
      <c r="D157" s="78" t="str">
        <f t="shared" si="31"/>
        <v>#REF!</v>
      </c>
      <c r="E157" s="200" t="str">
        <f t="shared" si="32"/>
        <v>#REF!</v>
      </c>
      <c r="F157" s="179"/>
      <c r="G157" s="78" t="str">
        <f t="shared" si="35"/>
        <v>#REF!</v>
      </c>
      <c r="H157" s="78" t="str">
        <f t="shared" si="33"/>
        <v>#REF!</v>
      </c>
      <c r="I157" s="78" t="str">
        <f t="shared" si="34"/>
        <v>#REF!</v>
      </c>
      <c r="J157" s="179"/>
    </row>
    <row r="158">
      <c r="A158" s="179"/>
      <c r="B158" s="224" t="s">
        <v>244</v>
      </c>
      <c r="C158" s="78" t="str">
        <f t="shared" si="30"/>
        <v>#REF!</v>
      </c>
      <c r="D158" s="78" t="str">
        <f t="shared" si="31"/>
        <v>#REF!</v>
      </c>
      <c r="E158" s="200" t="str">
        <f t="shared" si="32"/>
        <v>#REF!</v>
      </c>
      <c r="F158" s="179"/>
      <c r="G158" s="78" t="str">
        <f t="shared" si="35"/>
        <v>#REF!</v>
      </c>
      <c r="H158" s="78" t="str">
        <f t="shared" si="33"/>
        <v>#REF!</v>
      </c>
      <c r="I158" s="78" t="str">
        <f t="shared" si="34"/>
        <v>#REF!</v>
      </c>
      <c r="J158" s="179"/>
    </row>
    <row r="159">
      <c r="A159" s="179"/>
      <c r="B159" s="224" t="s">
        <v>245</v>
      </c>
      <c r="C159" s="78" t="str">
        <f t="shared" si="30"/>
        <v>#REF!</v>
      </c>
      <c r="D159" s="78" t="str">
        <f t="shared" si="31"/>
        <v>#REF!</v>
      </c>
      <c r="E159" s="200" t="str">
        <f t="shared" si="32"/>
        <v>#REF!</v>
      </c>
      <c r="F159" s="179"/>
      <c r="G159" s="78" t="str">
        <f t="shared" si="35"/>
        <v>#REF!</v>
      </c>
      <c r="H159" s="78" t="str">
        <f t="shared" si="33"/>
        <v>#REF!</v>
      </c>
      <c r="I159" s="78" t="str">
        <f t="shared" si="34"/>
        <v>#REF!</v>
      </c>
      <c r="J159" s="179"/>
    </row>
    <row r="160">
      <c r="A160" s="179"/>
      <c r="B160" s="224" t="s">
        <v>246</v>
      </c>
      <c r="C160" s="78" t="str">
        <f t="shared" si="30"/>
        <v>#REF!</v>
      </c>
      <c r="D160" s="78" t="str">
        <f t="shared" si="31"/>
        <v>#REF!</v>
      </c>
      <c r="E160" s="200" t="str">
        <f t="shared" si="32"/>
        <v>#REF!</v>
      </c>
      <c r="F160" s="179"/>
      <c r="G160" s="78" t="str">
        <f t="shared" si="35"/>
        <v>#REF!</v>
      </c>
      <c r="H160" s="78" t="str">
        <f t="shared" si="33"/>
        <v>#REF!</v>
      </c>
      <c r="I160" s="78" t="str">
        <f t="shared" si="34"/>
        <v>#REF!</v>
      </c>
      <c r="J160" s="179"/>
    </row>
    <row r="161">
      <c r="A161" s="179"/>
      <c r="B161" s="225" t="s">
        <v>247</v>
      </c>
      <c r="C161" s="80" t="str">
        <f t="shared" si="30"/>
        <v>#REF!</v>
      </c>
      <c r="D161" s="80" t="str">
        <f t="shared" si="31"/>
        <v>#REF!</v>
      </c>
      <c r="E161" s="203" t="str">
        <f t="shared" si="32"/>
        <v>#REF!</v>
      </c>
      <c r="F161" s="179"/>
      <c r="G161" s="80" t="str">
        <f t="shared" si="35"/>
        <v>#REF!</v>
      </c>
      <c r="H161" s="80" t="str">
        <f t="shared" si="33"/>
        <v>#REF!</v>
      </c>
      <c r="I161" s="80" t="str">
        <f t="shared" si="34"/>
        <v>#REF!</v>
      </c>
      <c r="J161" s="179"/>
    </row>
    <row r="162">
      <c r="A162" s="179"/>
      <c r="B162" s="179"/>
      <c r="C162" s="226" t="str">
        <f t="shared" ref="C162:D162" si="36">SUM(C150:C161)</f>
        <v>#REF!</v>
      </c>
      <c r="D162" s="226" t="str">
        <f t="shared" si="36"/>
        <v>#REF!</v>
      </c>
      <c r="E162" s="143" t="str">
        <f t="shared" si="32"/>
        <v>#REF!</v>
      </c>
      <c r="F162" s="179"/>
      <c r="G162" s="179"/>
      <c r="H162" s="179"/>
      <c r="I162" s="179"/>
      <c r="J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</row>
    <row r="164">
      <c r="A164" s="179"/>
      <c r="B164" s="227" t="s">
        <v>841</v>
      </c>
      <c r="C164" s="2"/>
      <c r="D164" s="228" t="str">
        <f>C150*1.5</f>
        <v>#REF!</v>
      </c>
      <c r="E164" s="179"/>
      <c r="F164" s="179"/>
      <c r="G164" s="179"/>
      <c r="H164" s="179"/>
      <c r="I164" s="179"/>
      <c r="J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</row>
    <row r="166">
      <c r="A166" s="179"/>
      <c r="B166" s="229" t="s">
        <v>249</v>
      </c>
      <c r="C166" s="19"/>
      <c r="D166" s="230" t="str">
        <f>D162</f>
        <v>#REF!</v>
      </c>
      <c r="E166" s="231"/>
      <c r="F166" s="179"/>
      <c r="G166" s="179"/>
      <c r="H166" s="179"/>
      <c r="I166" s="179"/>
      <c r="J166" s="179"/>
    </row>
    <row r="167">
      <c r="A167" s="179"/>
      <c r="B167" s="232" t="s">
        <v>219</v>
      </c>
      <c r="C167" s="56"/>
      <c r="D167" s="233" t="str">
        <f>C150+D164</f>
        <v>#REF!</v>
      </c>
      <c r="E167" s="218" t="s">
        <v>250</v>
      </c>
      <c r="F167" s="179"/>
      <c r="G167" s="179"/>
      <c r="H167" s="179"/>
      <c r="I167" s="179"/>
      <c r="J167" s="179"/>
    </row>
    <row r="168">
      <c r="A168" s="179"/>
      <c r="B168" s="215" t="s">
        <v>251</v>
      </c>
      <c r="C168" s="58"/>
      <c r="D168" s="234" t="str">
        <f>D166/D167</f>
        <v>#REF!</v>
      </c>
      <c r="E168" s="179"/>
      <c r="F168" s="179"/>
      <c r="G168" s="179"/>
      <c r="H168" s="179"/>
      <c r="I168" s="179"/>
      <c r="J168" s="179"/>
    </row>
    <row r="169">
      <c r="A169" s="179"/>
      <c r="B169" s="179"/>
      <c r="C169" s="179"/>
      <c r="D169" s="235"/>
      <c r="E169" s="179"/>
      <c r="F169" s="179"/>
      <c r="G169" s="179"/>
      <c r="H169" s="179"/>
      <c r="I169" s="179"/>
      <c r="J169" s="179"/>
    </row>
    <row r="170">
      <c r="A170" s="179"/>
      <c r="B170" s="861" t="s">
        <v>842</v>
      </c>
      <c r="C170" s="179"/>
      <c r="D170" s="179"/>
      <c r="E170" s="179"/>
      <c r="F170" s="179"/>
      <c r="G170" s="179"/>
      <c r="H170" s="179"/>
      <c r="I170" s="179"/>
      <c r="J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</row>
    <row r="172">
      <c r="A172" s="179"/>
      <c r="B172" s="134" t="s">
        <v>827</v>
      </c>
      <c r="C172" s="211"/>
      <c r="D172" s="239">
        <f>'In-house (2-5yrs)'!D82/12</f>
        <v>344400</v>
      </c>
      <c r="E172" s="194"/>
      <c r="F172" s="179"/>
      <c r="G172" s="179"/>
      <c r="H172" s="179"/>
      <c r="I172" s="179"/>
      <c r="J172" s="179"/>
    </row>
    <row r="173">
      <c r="A173" s="179"/>
      <c r="B173" s="66" t="s">
        <v>828</v>
      </c>
      <c r="C173" s="213"/>
      <c r="D173" s="863">
        <f>'Third Party (2-5yrs)'!D54/12</f>
        <v>114800</v>
      </c>
      <c r="E173" s="194"/>
      <c r="F173" s="179"/>
      <c r="G173" s="179"/>
      <c r="H173" s="179"/>
      <c r="I173" s="179"/>
      <c r="J173" s="179"/>
    </row>
    <row r="174">
      <c r="A174" s="179"/>
      <c r="B174" s="66" t="s">
        <v>829</v>
      </c>
      <c r="C174" s="213"/>
      <c r="D174" s="242" t="str">
        <f>'In-house (2-5yrs)'!E99</f>
        <v/>
      </c>
      <c r="E174" s="194"/>
      <c r="F174" s="209"/>
      <c r="G174" s="179"/>
      <c r="H174" s="179"/>
      <c r="I174" s="179"/>
      <c r="J174" s="179"/>
    </row>
    <row r="175">
      <c r="A175" s="179"/>
      <c r="B175" s="66" t="s">
        <v>830</v>
      </c>
      <c r="C175" s="213"/>
      <c r="D175" s="242" t="str">
        <f>'Third Party (2-5yrs)'!D71</f>
        <v/>
      </c>
      <c r="E175" s="194"/>
      <c r="F175" s="209"/>
      <c r="G175" s="179"/>
      <c r="H175" s="179"/>
      <c r="I175" s="179"/>
      <c r="J175" s="179"/>
    </row>
    <row r="176">
      <c r="A176" s="179"/>
      <c r="B176" s="66" t="s">
        <v>831</v>
      </c>
      <c r="C176" s="213"/>
      <c r="D176" s="242" t="str">
        <f>'In-house (2-5yrs)'!D99</f>
        <v/>
      </c>
      <c r="E176" s="179"/>
      <c r="F176" s="179"/>
      <c r="G176" s="179"/>
      <c r="H176" s="179"/>
      <c r="I176" s="179"/>
      <c r="J176" s="179"/>
    </row>
    <row r="177">
      <c r="A177" s="179"/>
      <c r="B177" s="66" t="s">
        <v>832</v>
      </c>
      <c r="C177" s="213"/>
      <c r="D177" s="242" t="str">
        <f>'Third Party (2-5yrs)'!C71</f>
        <v/>
      </c>
      <c r="E177" s="179"/>
      <c r="F177" s="179"/>
      <c r="G177" s="179"/>
      <c r="H177" s="179"/>
      <c r="I177" s="179"/>
      <c r="J177" s="179"/>
    </row>
    <row r="178">
      <c r="A178" s="179"/>
      <c r="B178" s="215" t="s">
        <v>227</v>
      </c>
      <c r="C178" s="216"/>
      <c r="D178" s="217">
        <f>D116</f>
        <v>5164236</v>
      </c>
      <c r="E178" s="179"/>
      <c r="F178" s="179"/>
      <c r="G178" s="179"/>
      <c r="H178" s="179"/>
      <c r="I178" s="179"/>
      <c r="J178" s="179"/>
    </row>
    <row r="179">
      <c r="A179" s="179"/>
      <c r="B179" s="179"/>
      <c r="C179" s="179"/>
      <c r="D179" s="179"/>
      <c r="E179" s="179"/>
      <c r="F179" s="179"/>
      <c r="G179" s="218" t="s">
        <v>228</v>
      </c>
      <c r="H179" s="179"/>
      <c r="I179" s="179"/>
      <c r="J179" s="179"/>
    </row>
    <row r="180">
      <c r="A180" s="179"/>
      <c r="B180" s="219" t="s">
        <v>229</v>
      </c>
      <c r="C180" s="220" t="s">
        <v>230</v>
      </c>
      <c r="D180" s="221" t="s">
        <v>231</v>
      </c>
      <c r="E180" s="156" t="s">
        <v>232</v>
      </c>
      <c r="F180" s="179"/>
      <c r="G180" s="168" t="s">
        <v>233</v>
      </c>
      <c r="H180" s="156" t="s">
        <v>234</v>
      </c>
      <c r="I180" s="222" t="s">
        <v>235</v>
      </c>
      <c r="J180" s="179"/>
    </row>
    <row r="181">
      <c r="A181" s="179"/>
      <c r="B181" s="223" t="s">
        <v>236</v>
      </c>
      <c r="C181" s="89">
        <f t="shared" ref="C181:C192" si="37">($D$172*$D$174)+$D$178+($D$173*$D$175)</f>
        <v>5164236</v>
      </c>
      <c r="D181" s="89">
        <f t="shared" ref="D181:D192" si="38">($D$172*$D$174)+($D$173*$D$177)</f>
        <v>0</v>
      </c>
      <c r="E181" s="197">
        <f t="shared" ref="E181:E193" si="39">D181-C181</f>
        <v>-5164236</v>
      </c>
      <c r="F181" s="179"/>
      <c r="G181" s="89">
        <f>C181+D195</f>
        <v>12910590</v>
      </c>
      <c r="H181" s="89">
        <f t="shared" ref="H181:H192" si="40">E181</f>
        <v>-5164236</v>
      </c>
      <c r="I181" s="89">
        <f t="shared" ref="I181:I192" si="41">G181+H181</f>
        <v>7746354</v>
      </c>
      <c r="J181" s="179"/>
    </row>
    <row r="182">
      <c r="A182" s="179"/>
      <c r="B182" s="224" t="s">
        <v>237</v>
      </c>
      <c r="C182" s="78">
        <f t="shared" si="37"/>
        <v>5164236</v>
      </c>
      <c r="D182" s="78">
        <f t="shared" si="38"/>
        <v>0</v>
      </c>
      <c r="E182" s="200">
        <f t="shared" si="39"/>
        <v>-5164236</v>
      </c>
      <c r="F182" s="179"/>
      <c r="G182" s="78">
        <f t="shared" ref="G182:G192" si="42">I181</f>
        <v>7746354</v>
      </c>
      <c r="H182" s="78">
        <f t="shared" si="40"/>
        <v>-5164236</v>
      </c>
      <c r="I182" s="78">
        <f t="shared" si="41"/>
        <v>2582118</v>
      </c>
      <c r="J182" s="179"/>
    </row>
    <row r="183">
      <c r="A183" s="179"/>
      <c r="B183" s="224" t="s">
        <v>238</v>
      </c>
      <c r="C183" s="78">
        <f t="shared" si="37"/>
        <v>5164236</v>
      </c>
      <c r="D183" s="78">
        <f t="shared" si="38"/>
        <v>0</v>
      </c>
      <c r="E183" s="200">
        <f t="shared" si="39"/>
        <v>-5164236</v>
      </c>
      <c r="F183" s="179"/>
      <c r="G183" s="78">
        <f t="shared" si="42"/>
        <v>2582118</v>
      </c>
      <c r="H183" s="78">
        <f t="shared" si="40"/>
        <v>-5164236</v>
      </c>
      <c r="I183" s="78">
        <f t="shared" si="41"/>
        <v>-2582118</v>
      </c>
      <c r="J183" s="179"/>
    </row>
    <row r="184">
      <c r="A184" s="179"/>
      <c r="B184" s="224" t="s">
        <v>239</v>
      </c>
      <c r="C184" s="78">
        <f t="shared" si="37"/>
        <v>5164236</v>
      </c>
      <c r="D184" s="78">
        <f t="shared" si="38"/>
        <v>0</v>
      </c>
      <c r="E184" s="200">
        <f t="shared" si="39"/>
        <v>-5164236</v>
      </c>
      <c r="F184" s="179"/>
      <c r="G184" s="78">
        <f t="shared" si="42"/>
        <v>-2582118</v>
      </c>
      <c r="H184" s="78">
        <f t="shared" si="40"/>
        <v>-5164236</v>
      </c>
      <c r="I184" s="78">
        <f t="shared" si="41"/>
        <v>-7746354</v>
      </c>
      <c r="J184" s="179"/>
    </row>
    <row r="185">
      <c r="A185" s="179"/>
      <c r="B185" s="224" t="s">
        <v>240</v>
      </c>
      <c r="C185" s="78">
        <f t="shared" si="37"/>
        <v>5164236</v>
      </c>
      <c r="D185" s="78">
        <f t="shared" si="38"/>
        <v>0</v>
      </c>
      <c r="E185" s="200">
        <f t="shared" si="39"/>
        <v>-5164236</v>
      </c>
      <c r="F185" s="179"/>
      <c r="G185" s="78">
        <f t="shared" si="42"/>
        <v>-7746354</v>
      </c>
      <c r="H185" s="78">
        <f t="shared" si="40"/>
        <v>-5164236</v>
      </c>
      <c r="I185" s="78">
        <f t="shared" si="41"/>
        <v>-12910590</v>
      </c>
      <c r="J185" s="179"/>
    </row>
    <row r="186">
      <c r="A186" s="179"/>
      <c r="B186" s="224" t="s">
        <v>241</v>
      </c>
      <c r="C186" s="78">
        <f t="shared" si="37"/>
        <v>5164236</v>
      </c>
      <c r="D186" s="78">
        <f t="shared" si="38"/>
        <v>0</v>
      </c>
      <c r="E186" s="200">
        <f t="shared" si="39"/>
        <v>-5164236</v>
      </c>
      <c r="F186" s="179"/>
      <c r="G186" s="78">
        <f t="shared" si="42"/>
        <v>-12910590</v>
      </c>
      <c r="H186" s="78">
        <f t="shared" si="40"/>
        <v>-5164236</v>
      </c>
      <c r="I186" s="78">
        <f t="shared" si="41"/>
        <v>-18074826</v>
      </c>
      <c r="J186" s="179"/>
    </row>
    <row r="187">
      <c r="A187" s="179"/>
      <c r="B187" s="224" t="s">
        <v>242</v>
      </c>
      <c r="C187" s="78">
        <f t="shared" si="37"/>
        <v>5164236</v>
      </c>
      <c r="D187" s="78">
        <f t="shared" si="38"/>
        <v>0</v>
      </c>
      <c r="E187" s="200">
        <f t="shared" si="39"/>
        <v>-5164236</v>
      </c>
      <c r="F187" s="179"/>
      <c r="G187" s="78">
        <f t="shared" si="42"/>
        <v>-18074826</v>
      </c>
      <c r="H187" s="78">
        <f t="shared" si="40"/>
        <v>-5164236</v>
      </c>
      <c r="I187" s="78">
        <f t="shared" si="41"/>
        <v>-23239062</v>
      </c>
      <c r="J187" s="179"/>
    </row>
    <row r="188">
      <c r="A188" s="179"/>
      <c r="B188" s="224" t="s">
        <v>243</v>
      </c>
      <c r="C188" s="78">
        <f t="shared" si="37"/>
        <v>5164236</v>
      </c>
      <c r="D188" s="78">
        <f t="shared" si="38"/>
        <v>0</v>
      </c>
      <c r="E188" s="200">
        <f t="shared" si="39"/>
        <v>-5164236</v>
      </c>
      <c r="F188" s="179"/>
      <c r="G188" s="78">
        <f t="shared" si="42"/>
        <v>-23239062</v>
      </c>
      <c r="H188" s="78">
        <f t="shared" si="40"/>
        <v>-5164236</v>
      </c>
      <c r="I188" s="78">
        <f t="shared" si="41"/>
        <v>-28403298</v>
      </c>
      <c r="J188" s="179"/>
    </row>
    <row r="189">
      <c r="A189" s="179"/>
      <c r="B189" s="224" t="s">
        <v>244</v>
      </c>
      <c r="C189" s="78">
        <f t="shared" si="37"/>
        <v>5164236</v>
      </c>
      <c r="D189" s="78">
        <f t="shared" si="38"/>
        <v>0</v>
      </c>
      <c r="E189" s="200">
        <f t="shared" si="39"/>
        <v>-5164236</v>
      </c>
      <c r="F189" s="179"/>
      <c r="G189" s="78">
        <f t="shared" si="42"/>
        <v>-28403298</v>
      </c>
      <c r="H189" s="78">
        <f t="shared" si="40"/>
        <v>-5164236</v>
      </c>
      <c r="I189" s="78">
        <f t="shared" si="41"/>
        <v>-33567534</v>
      </c>
      <c r="J189" s="179"/>
    </row>
    <row r="190">
      <c r="A190" s="179"/>
      <c r="B190" s="224" t="s">
        <v>245</v>
      </c>
      <c r="C190" s="78">
        <f t="shared" si="37"/>
        <v>5164236</v>
      </c>
      <c r="D190" s="78">
        <f t="shared" si="38"/>
        <v>0</v>
      </c>
      <c r="E190" s="200">
        <f t="shared" si="39"/>
        <v>-5164236</v>
      </c>
      <c r="F190" s="179"/>
      <c r="G190" s="78">
        <f t="shared" si="42"/>
        <v>-33567534</v>
      </c>
      <c r="H190" s="78">
        <f t="shared" si="40"/>
        <v>-5164236</v>
      </c>
      <c r="I190" s="78">
        <f t="shared" si="41"/>
        <v>-38731770</v>
      </c>
      <c r="J190" s="179"/>
    </row>
    <row r="191">
      <c r="A191" s="179"/>
      <c r="B191" s="224" t="s">
        <v>246</v>
      </c>
      <c r="C191" s="78">
        <f t="shared" si="37"/>
        <v>5164236</v>
      </c>
      <c r="D191" s="78">
        <f t="shared" si="38"/>
        <v>0</v>
      </c>
      <c r="E191" s="200">
        <f t="shared" si="39"/>
        <v>-5164236</v>
      </c>
      <c r="F191" s="179"/>
      <c r="G191" s="78">
        <f t="shared" si="42"/>
        <v>-38731770</v>
      </c>
      <c r="H191" s="78">
        <f t="shared" si="40"/>
        <v>-5164236</v>
      </c>
      <c r="I191" s="78">
        <f t="shared" si="41"/>
        <v>-43896006</v>
      </c>
      <c r="J191" s="179"/>
    </row>
    <row r="192">
      <c r="A192" s="179"/>
      <c r="B192" s="225" t="s">
        <v>247</v>
      </c>
      <c r="C192" s="80">
        <f t="shared" si="37"/>
        <v>5164236</v>
      </c>
      <c r="D192" s="80">
        <f t="shared" si="38"/>
        <v>0</v>
      </c>
      <c r="E192" s="203">
        <f t="shared" si="39"/>
        <v>-5164236</v>
      </c>
      <c r="F192" s="179"/>
      <c r="G192" s="80">
        <f t="shared" si="42"/>
        <v>-43896006</v>
      </c>
      <c r="H192" s="80">
        <f t="shared" si="40"/>
        <v>-5164236</v>
      </c>
      <c r="I192" s="80">
        <f t="shared" si="41"/>
        <v>-49060242</v>
      </c>
      <c r="J192" s="179"/>
    </row>
    <row r="193">
      <c r="A193" s="179"/>
      <c r="B193" s="179"/>
      <c r="C193" s="226">
        <f t="shared" ref="C193:D193" si="43">SUM(C181:C192)</f>
        <v>61970832</v>
      </c>
      <c r="D193" s="226">
        <f t="shared" si="43"/>
        <v>0</v>
      </c>
      <c r="E193" s="143">
        <f t="shared" si="39"/>
        <v>-61970832</v>
      </c>
      <c r="F193" s="179"/>
      <c r="G193" s="179"/>
      <c r="H193" s="179"/>
      <c r="I193" s="179"/>
      <c r="J193" s="179"/>
    </row>
    <row r="194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</row>
    <row r="195">
      <c r="A195" s="179"/>
      <c r="B195" s="227" t="s">
        <v>843</v>
      </c>
      <c r="C195" s="2"/>
      <c r="D195" s="228">
        <f>C181*1.5</f>
        <v>7746354</v>
      </c>
      <c r="E195" s="179"/>
      <c r="F195" s="179"/>
      <c r="G195" s="179"/>
      <c r="H195" s="179"/>
      <c r="I195" s="179"/>
      <c r="J195" s="179"/>
    </row>
    <row r="19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</row>
    <row r="197">
      <c r="A197" s="179"/>
      <c r="B197" s="229" t="s">
        <v>249</v>
      </c>
      <c r="C197" s="19"/>
      <c r="D197" s="230">
        <f>D193</f>
        <v>0</v>
      </c>
      <c r="E197" s="231"/>
      <c r="F197" s="179"/>
      <c r="G197" s="179"/>
      <c r="H197" s="179"/>
      <c r="I197" s="179"/>
      <c r="J197" s="179"/>
    </row>
    <row r="198">
      <c r="A198" s="179"/>
      <c r="B198" s="232" t="s">
        <v>219</v>
      </c>
      <c r="C198" s="56"/>
      <c r="D198" s="233">
        <f>C181+D195</f>
        <v>12910590</v>
      </c>
      <c r="E198" s="218" t="s">
        <v>250</v>
      </c>
      <c r="F198" s="179"/>
      <c r="G198" s="179"/>
      <c r="H198" s="179"/>
      <c r="I198" s="179"/>
      <c r="J198" s="179"/>
    </row>
    <row r="199">
      <c r="A199" s="179"/>
      <c r="B199" s="215" t="s">
        <v>251</v>
      </c>
      <c r="C199" s="58"/>
      <c r="D199" s="234">
        <f>D197/D198</f>
        <v>0</v>
      </c>
      <c r="E199" s="179"/>
      <c r="F199" s="179"/>
      <c r="G199" s="179"/>
      <c r="H199" s="179"/>
      <c r="I199" s="179"/>
      <c r="J199" s="179"/>
    </row>
    <row r="200">
      <c r="A200" s="179"/>
      <c r="B200" s="179"/>
      <c r="C200" s="179"/>
      <c r="D200" s="235"/>
      <c r="E200" s="179"/>
      <c r="F200" s="179"/>
      <c r="G200" s="179"/>
      <c r="H200" s="179"/>
      <c r="I200" s="179"/>
      <c r="J200" s="179"/>
    </row>
    <row r="201">
      <c r="A201" s="194"/>
      <c r="B201" s="208" t="s">
        <v>844</v>
      </c>
      <c r="C201" s="194"/>
      <c r="D201" s="236"/>
      <c r="E201" s="194"/>
      <c r="F201" s="194"/>
      <c r="G201" s="194"/>
      <c r="H201" s="194"/>
      <c r="I201" s="194"/>
      <c r="J201" s="194"/>
    </row>
    <row r="20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</row>
    <row r="203">
      <c r="A203" s="194"/>
      <c r="B203" s="134" t="s">
        <v>827</v>
      </c>
      <c r="C203" s="211"/>
      <c r="D203" s="239">
        <f>'In-house (2-5yrs)'!D85/12</f>
        <v>16800</v>
      </c>
      <c r="E203" s="194"/>
      <c r="F203" s="179"/>
      <c r="G203" s="179"/>
      <c r="H203" s="179"/>
      <c r="I203" s="194"/>
      <c r="J203" s="194"/>
    </row>
    <row r="204">
      <c r="A204" s="194"/>
      <c r="B204" s="66" t="s">
        <v>828</v>
      </c>
      <c r="C204" s="213"/>
      <c r="D204" s="863">
        <f>'Third Party (2-5yrs)'!D57/12</f>
        <v>5600</v>
      </c>
      <c r="E204" s="194"/>
      <c r="F204" s="179"/>
      <c r="G204" s="179"/>
      <c r="H204" s="179"/>
      <c r="I204" s="194"/>
      <c r="J204" s="194"/>
    </row>
    <row r="205">
      <c r="A205" s="194"/>
      <c r="B205" s="66" t="s">
        <v>829</v>
      </c>
      <c r="C205" s="213"/>
      <c r="D205" s="242" t="str">
        <f>'In-house (2-5yrs)'!E100</f>
        <v/>
      </c>
      <c r="E205" s="194"/>
      <c r="F205" s="209"/>
      <c r="G205" s="179"/>
      <c r="H205" s="179"/>
      <c r="I205" s="194"/>
      <c r="J205" s="194"/>
    </row>
    <row r="206">
      <c r="A206" s="194"/>
      <c r="B206" s="66" t="s">
        <v>830</v>
      </c>
      <c r="C206" s="213"/>
      <c r="D206" s="242" t="str">
        <f>'Third Party (2-5yrs)'!D72</f>
        <v/>
      </c>
      <c r="E206" s="194"/>
      <c r="F206" s="209"/>
      <c r="G206" s="179"/>
      <c r="H206" s="179"/>
      <c r="I206" s="194"/>
      <c r="J206" s="194"/>
    </row>
    <row r="207">
      <c r="A207" s="194"/>
      <c r="B207" s="66" t="s">
        <v>831</v>
      </c>
      <c r="C207" s="213"/>
      <c r="D207" s="242" t="str">
        <f>'In-house (2-5yrs)'!D100</f>
        <v/>
      </c>
      <c r="E207" s="179"/>
      <c r="F207" s="179"/>
      <c r="G207" s="179"/>
      <c r="H207" s="179"/>
      <c r="I207" s="194"/>
      <c r="J207" s="194"/>
    </row>
    <row r="208">
      <c r="A208" s="194"/>
      <c r="B208" s="66" t="s">
        <v>832</v>
      </c>
      <c r="C208" s="213"/>
      <c r="D208" s="242" t="str">
        <f>'Third Party (2-5yrs)'!C72</f>
        <v/>
      </c>
      <c r="E208" s="179"/>
      <c r="F208" s="179"/>
      <c r="G208" s="179"/>
      <c r="H208" s="179"/>
      <c r="I208" s="194"/>
      <c r="J208" s="194"/>
    </row>
    <row r="209">
      <c r="A209" s="194"/>
      <c r="B209" s="215" t="s">
        <v>227</v>
      </c>
      <c r="C209" s="216"/>
      <c r="D209" s="217" t="str">
        <f>D147</f>
        <v>#REF!</v>
      </c>
      <c r="E209" s="179"/>
      <c r="F209" s="179"/>
      <c r="G209" s="179"/>
      <c r="H209" s="179"/>
      <c r="I209" s="194"/>
      <c r="J209" s="194"/>
    </row>
    <row r="210">
      <c r="A210" s="194"/>
      <c r="B210" s="179"/>
      <c r="C210" s="179"/>
      <c r="D210" s="179"/>
      <c r="E210" s="179"/>
      <c r="F210" s="179"/>
      <c r="G210" s="218" t="s">
        <v>228</v>
      </c>
      <c r="H210" s="179"/>
      <c r="I210" s="194"/>
      <c r="J210" s="194"/>
    </row>
    <row r="211">
      <c r="A211" s="194"/>
      <c r="B211" s="246" t="s">
        <v>229</v>
      </c>
      <c r="C211" s="247" t="s">
        <v>230</v>
      </c>
      <c r="D211" s="248" t="s">
        <v>231</v>
      </c>
      <c r="E211" s="249" t="s">
        <v>232</v>
      </c>
      <c r="F211" s="194"/>
      <c r="G211" s="250" t="s">
        <v>233</v>
      </c>
      <c r="H211" s="249" t="s">
        <v>234</v>
      </c>
      <c r="I211" s="251" t="s">
        <v>235</v>
      </c>
      <c r="J211" s="194"/>
    </row>
    <row r="212">
      <c r="A212" s="194"/>
      <c r="B212" s="252" t="s">
        <v>236</v>
      </c>
      <c r="C212" s="255" t="str">
        <f t="shared" ref="C212:C223" si="44">($D$203*$D$205)+$D$209+($D$204*$D$206)</f>
        <v>#REF!</v>
      </c>
      <c r="D212" s="255">
        <f t="shared" ref="D212:D223" si="45">($D$203*$D$207)+($D$204*$D$208)</f>
        <v>0</v>
      </c>
      <c r="E212" s="253" t="str">
        <f t="shared" ref="E212:E224" si="46">D212-C212</f>
        <v>#REF!</v>
      </c>
      <c r="F212" s="254"/>
      <c r="G212" s="255" t="str">
        <f>C212+D226</f>
        <v>#REF!</v>
      </c>
      <c r="H212" s="255" t="str">
        <f t="shared" ref="H212:H223" si="47">E212</f>
        <v>#REF!</v>
      </c>
      <c r="I212" s="255" t="str">
        <f t="shared" ref="I212:I223" si="48">G212+H212</f>
        <v>#REF!</v>
      </c>
      <c r="J212" s="194"/>
    </row>
    <row r="213">
      <c r="A213" s="194"/>
      <c r="B213" s="161" t="s">
        <v>237</v>
      </c>
      <c r="C213" s="257" t="str">
        <f t="shared" si="44"/>
        <v>#REF!</v>
      </c>
      <c r="D213" s="257">
        <f t="shared" si="45"/>
        <v>0</v>
      </c>
      <c r="E213" s="256" t="str">
        <f t="shared" si="46"/>
        <v>#REF!</v>
      </c>
      <c r="F213" s="254"/>
      <c r="G213" s="257" t="str">
        <f t="shared" ref="G213:G223" si="49">I212</f>
        <v>#REF!</v>
      </c>
      <c r="H213" s="257" t="str">
        <f t="shared" si="47"/>
        <v>#REF!</v>
      </c>
      <c r="I213" s="257" t="str">
        <f t="shared" si="48"/>
        <v>#REF!</v>
      </c>
      <c r="J213" s="194"/>
    </row>
    <row r="214">
      <c r="A214" s="194"/>
      <c r="B214" s="161" t="s">
        <v>238</v>
      </c>
      <c r="C214" s="257" t="str">
        <f t="shared" si="44"/>
        <v>#REF!</v>
      </c>
      <c r="D214" s="257">
        <f t="shared" si="45"/>
        <v>0</v>
      </c>
      <c r="E214" s="256" t="str">
        <f t="shared" si="46"/>
        <v>#REF!</v>
      </c>
      <c r="F214" s="254"/>
      <c r="G214" s="257" t="str">
        <f t="shared" si="49"/>
        <v>#REF!</v>
      </c>
      <c r="H214" s="257" t="str">
        <f t="shared" si="47"/>
        <v>#REF!</v>
      </c>
      <c r="I214" s="257" t="str">
        <f t="shared" si="48"/>
        <v>#REF!</v>
      </c>
      <c r="J214" s="194"/>
    </row>
    <row r="215">
      <c r="A215" s="194"/>
      <c r="B215" s="161" t="s">
        <v>239</v>
      </c>
      <c r="C215" s="257" t="str">
        <f t="shared" si="44"/>
        <v>#REF!</v>
      </c>
      <c r="D215" s="257">
        <f t="shared" si="45"/>
        <v>0</v>
      </c>
      <c r="E215" s="256" t="str">
        <f t="shared" si="46"/>
        <v>#REF!</v>
      </c>
      <c r="F215" s="254"/>
      <c r="G215" s="257" t="str">
        <f t="shared" si="49"/>
        <v>#REF!</v>
      </c>
      <c r="H215" s="257" t="str">
        <f t="shared" si="47"/>
        <v>#REF!</v>
      </c>
      <c r="I215" s="257" t="str">
        <f t="shared" si="48"/>
        <v>#REF!</v>
      </c>
      <c r="J215" s="194"/>
    </row>
    <row r="216">
      <c r="A216" s="194"/>
      <c r="B216" s="161" t="s">
        <v>240</v>
      </c>
      <c r="C216" s="257" t="str">
        <f t="shared" si="44"/>
        <v>#REF!</v>
      </c>
      <c r="D216" s="257">
        <f t="shared" si="45"/>
        <v>0</v>
      </c>
      <c r="E216" s="256" t="str">
        <f t="shared" si="46"/>
        <v>#REF!</v>
      </c>
      <c r="F216" s="254"/>
      <c r="G216" s="257" t="str">
        <f t="shared" si="49"/>
        <v>#REF!</v>
      </c>
      <c r="H216" s="257" t="str">
        <f t="shared" si="47"/>
        <v>#REF!</v>
      </c>
      <c r="I216" s="257" t="str">
        <f t="shared" si="48"/>
        <v>#REF!</v>
      </c>
      <c r="J216" s="194"/>
    </row>
    <row r="217">
      <c r="A217" s="194"/>
      <c r="B217" s="161" t="s">
        <v>241</v>
      </c>
      <c r="C217" s="257" t="str">
        <f t="shared" si="44"/>
        <v>#REF!</v>
      </c>
      <c r="D217" s="257">
        <f t="shared" si="45"/>
        <v>0</v>
      </c>
      <c r="E217" s="256" t="str">
        <f t="shared" si="46"/>
        <v>#REF!</v>
      </c>
      <c r="F217" s="254"/>
      <c r="G217" s="257" t="str">
        <f t="shared" si="49"/>
        <v>#REF!</v>
      </c>
      <c r="H217" s="257" t="str">
        <f t="shared" si="47"/>
        <v>#REF!</v>
      </c>
      <c r="I217" s="257" t="str">
        <f t="shared" si="48"/>
        <v>#REF!</v>
      </c>
      <c r="J217" s="194"/>
    </row>
    <row r="218">
      <c r="A218" s="194"/>
      <c r="B218" s="161" t="s">
        <v>242</v>
      </c>
      <c r="C218" s="257" t="str">
        <f t="shared" si="44"/>
        <v>#REF!</v>
      </c>
      <c r="D218" s="257">
        <f t="shared" si="45"/>
        <v>0</v>
      </c>
      <c r="E218" s="256" t="str">
        <f t="shared" si="46"/>
        <v>#REF!</v>
      </c>
      <c r="F218" s="254"/>
      <c r="G218" s="257" t="str">
        <f t="shared" si="49"/>
        <v>#REF!</v>
      </c>
      <c r="H218" s="257" t="str">
        <f t="shared" si="47"/>
        <v>#REF!</v>
      </c>
      <c r="I218" s="257" t="str">
        <f t="shared" si="48"/>
        <v>#REF!</v>
      </c>
      <c r="J218" s="194"/>
    </row>
    <row r="219">
      <c r="A219" s="194"/>
      <c r="B219" s="161" t="s">
        <v>243</v>
      </c>
      <c r="C219" s="257" t="str">
        <f t="shared" si="44"/>
        <v>#REF!</v>
      </c>
      <c r="D219" s="257">
        <f t="shared" si="45"/>
        <v>0</v>
      </c>
      <c r="E219" s="256" t="str">
        <f t="shared" si="46"/>
        <v>#REF!</v>
      </c>
      <c r="F219" s="254"/>
      <c r="G219" s="257" t="str">
        <f t="shared" si="49"/>
        <v>#REF!</v>
      </c>
      <c r="H219" s="257" t="str">
        <f t="shared" si="47"/>
        <v>#REF!</v>
      </c>
      <c r="I219" s="257" t="str">
        <f t="shared" si="48"/>
        <v>#REF!</v>
      </c>
      <c r="J219" s="194"/>
    </row>
    <row r="220">
      <c r="A220" s="194"/>
      <c r="B220" s="161" t="s">
        <v>244</v>
      </c>
      <c r="C220" s="257" t="str">
        <f t="shared" si="44"/>
        <v>#REF!</v>
      </c>
      <c r="D220" s="257">
        <f t="shared" si="45"/>
        <v>0</v>
      </c>
      <c r="E220" s="256" t="str">
        <f t="shared" si="46"/>
        <v>#REF!</v>
      </c>
      <c r="F220" s="254"/>
      <c r="G220" s="257" t="str">
        <f t="shared" si="49"/>
        <v>#REF!</v>
      </c>
      <c r="H220" s="257" t="str">
        <f t="shared" si="47"/>
        <v>#REF!</v>
      </c>
      <c r="I220" s="257" t="str">
        <f t="shared" si="48"/>
        <v>#REF!</v>
      </c>
      <c r="J220" s="194"/>
    </row>
    <row r="221">
      <c r="A221" s="194"/>
      <c r="B221" s="161" t="s">
        <v>245</v>
      </c>
      <c r="C221" s="257" t="str">
        <f t="shared" si="44"/>
        <v>#REF!</v>
      </c>
      <c r="D221" s="257">
        <f t="shared" si="45"/>
        <v>0</v>
      </c>
      <c r="E221" s="256" t="str">
        <f t="shared" si="46"/>
        <v>#REF!</v>
      </c>
      <c r="F221" s="254"/>
      <c r="G221" s="257" t="str">
        <f t="shared" si="49"/>
        <v>#REF!</v>
      </c>
      <c r="H221" s="257" t="str">
        <f t="shared" si="47"/>
        <v>#REF!</v>
      </c>
      <c r="I221" s="257" t="str">
        <f t="shared" si="48"/>
        <v>#REF!</v>
      </c>
      <c r="J221" s="194"/>
    </row>
    <row r="222">
      <c r="A222" s="194"/>
      <c r="B222" s="161" t="s">
        <v>246</v>
      </c>
      <c r="C222" s="257" t="str">
        <f t="shared" si="44"/>
        <v>#REF!</v>
      </c>
      <c r="D222" s="257">
        <f t="shared" si="45"/>
        <v>0</v>
      </c>
      <c r="E222" s="256" t="str">
        <f t="shared" si="46"/>
        <v>#REF!</v>
      </c>
      <c r="F222" s="254"/>
      <c r="G222" s="257" t="str">
        <f t="shared" si="49"/>
        <v>#REF!</v>
      </c>
      <c r="H222" s="257" t="str">
        <f t="shared" si="47"/>
        <v>#REF!</v>
      </c>
      <c r="I222" s="257" t="str">
        <f t="shared" si="48"/>
        <v>#REF!</v>
      </c>
      <c r="J222" s="194"/>
    </row>
    <row r="223">
      <c r="A223" s="194"/>
      <c r="B223" s="258" t="s">
        <v>247</v>
      </c>
      <c r="C223" s="260" t="str">
        <f t="shared" si="44"/>
        <v>#REF!</v>
      </c>
      <c r="D223" s="260">
        <f t="shared" si="45"/>
        <v>0</v>
      </c>
      <c r="E223" s="259" t="str">
        <f t="shared" si="46"/>
        <v>#REF!</v>
      </c>
      <c r="F223" s="254"/>
      <c r="G223" s="260" t="str">
        <f t="shared" si="49"/>
        <v>#REF!</v>
      </c>
      <c r="H223" s="260" t="str">
        <f t="shared" si="47"/>
        <v>#REF!</v>
      </c>
      <c r="I223" s="260" t="str">
        <f t="shared" si="48"/>
        <v>#REF!</v>
      </c>
      <c r="J223" s="194"/>
    </row>
    <row r="224">
      <c r="A224" s="194"/>
      <c r="B224" s="194"/>
      <c r="C224" s="261" t="str">
        <f t="shared" ref="C224:D224" si="50">SUM(C212:C223)</f>
        <v>#REF!</v>
      </c>
      <c r="D224" s="261">
        <f t="shared" si="50"/>
        <v>0</v>
      </c>
      <c r="E224" s="262" t="str">
        <f t="shared" si="46"/>
        <v>#REF!</v>
      </c>
      <c r="F224" s="194"/>
      <c r="G224" s="194"/>
      <c r="H224" s="194"/>
      <c r="I224" s="194"/>
      <c r="J224" s="194"/>
    </row>
    <row r="225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</row>
    <row r="226">
      <c r="A226" s="194"/>
      <c r="B226" s="227" t="s">
        <v>845</v>
      </c>
      <c r="C226" s="2"/>
      <c r="D226" s="228" t="str">
        <f>C212*1.5</f>
        <v>#REF!</v>
      </c>
      <c r="E226" s="194"/>
      <c r="F226" s="194"/>
      <c r="G226" s="194"/>
      <c r="H226" s="194"/>
      <c r="I226" s="194"/>
      <c r="J226" s="194"/>
    </row>
    <row r="227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</row>
    <row r="228">
      <c r="A228" s="194"/>
      <c r="B228" s="263" t="s">
        <v>249</v>
      </c>
      <c r="C228" s="19"/>
      <c r="D228" s="264">
        <f>D224</f>
        <v>0</v>
      </c>
      <c r="E228" s="265"/>
      <c r="F228" s="194"/>
      <c r="G228" s="194"/>
      <c r="H228" s="194"/>
      <c r="I228" s="194"/>
      <c r="J228" s="194"/>
    </row>
    <row r="229">
      <c r="A229" s="194"/>
      <c r="B229" s="266" t="s">
        <v>219</v>
      </c>
      <c r="C229" s="56"/>
      <c r="D229" s="267" t="str">
        <f>C212+D226</f>
        <v>#REF!</v>
      </c>
      <c r="E229" s="245" t="s">
        <v>250</v>
      </c>
      <c r="F229" s="194"/>
      <c r="G229" s="194"/>
      <c r="H229" s="194"/>
      <c r="I229" s="194"/>
      <c r="J229" s="194"/>
    </row>
    <row r="230">
      <c r="A230" s="194"/>
      <c r="B230" s="243" t="s">
        <v>251</v>
      </c>
      <c r="C230" s="58"/>
      <c r="D230" s="268" t="str">
        <f>D228/D229</f>
        <v>#REF!</v>
      </c>
      <c r="E230" s="194"/>
      <c r="F230" s="194"/>
      <c r="G230" s="194"/>
      <c r="H230" s="194"/>
      <c r="I230" s="194"/>
      <c r="J230" s="194"/>
    </row>
    <row r="231">
      <c r="A231" s="194"/>
      <c r="B231" s="194"/>
      <c r="C231" s="194"/>
      <c r="D231" s="236"/>
      <c r="E231" s="194"/>
      <c r="F231" s="194"/>
      <c r="G231" s="194"/>
      <c r="H231" s="194"/>
      <c r="I231" s="194"/>
      <c r="J231" s="194"/>
    </row>
    <row r="232">
      <c r="A232" s="194"/>
      <c r="B232" s="208" t="s">
        <v>846</v>
      </c>
      <c r="C232" s="194"/>
      <c r="D232" s="236"/>
      <c r="E232" s="194"/>
      <c r="F232" s="194"/>
      <c r="G232" s="194"/>
      <c r="H232" s="194"/>
      <c r="I232" s="194"/>
      <c r="J232" s="194"/>
    </row>
    <row r="233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</row>
    <row r="234">
      <c r="A234" s="194"/>
      <c r="B234" s="134" t="s">
        <v>827</v>
      </c>
      <c r="C234" s="211"/>
      <c r="D234" s="239">
        <f>'In-house (2-5yrs)'!D87/12</f>
        <v>336240</v>
      </c>
      <c r="E234" s="194"/>
      <c r="F234" s="179"/>
      <c r="G234" s="179"/>
      <c r="H234" s="179"/>
      <c r="I234" s="194"/>
      <c r="J234" s="194"/>
    </row>
    <row r="235">
      <c r="A235" s="194"/>
      <c r="B235" s="66" t="s">
        <v>828</v>
      </c>
      <c r="C235" s="213"/>
      <c r="D235" s="863">
        <f>'Third Party (2-5yrs)'!D59/12</f>
        <v>112080</v>
      </c>
      <c r="E235" s="194"/>
      <c r="F235" s="179"/>
      <c r="G235" s="179"/>
      <c r="H235" s="179"/>
      <c r="I235" s="194"/>
      <c r="J235" s="194"/>
    </row>
    <row r="236">
      <c r="A236" s="194"/>
      <c r="B236" s="66" t="s">
        <v>829</v>
      </c>
      <c r="C236" s="213"/>
      <c r="D236" s="242" t="str">
        <f>'In-house (2-5yrs)'!E102</f>
        <v/>
      </c>
      <c r="E236" s="194"/>
      <c r="F236" s="209"/>
      <c r="G236" s="179"/>
      <c r="H236" s="179"/>
      <c r="I236" s="194"/>
      <c r="J236" s="194"/>
    </row>
    <row r="237">
      <c r="A237" s="194"/>
      <c r="B237" s="66" t="s">
        <v>830</v>
      </c>
      <c r="C237" s="213"/>
      <c r="D237" s="242" t="str">
        <f>'Third Party (2-5yrs)'!D74</f>
        <v/>
      </c>
      <c r="E237" s="194"/>
      <c r="F237" s="209"/>
      <c r="G237" s="179"/>
      <c r="H237" s="179"/>
      <c r="I237" s="194"/>
      <c r="J237" s="194"/>
    </row>
    <row r="238">
      <c r="A238" s="194"/>
      <c r="B238" s="66" t="s">
        <v>831</v>
      </c>
      <c r="C238" s="213"/>
      <c r="D238" s="242" t="str">
        <f>'In-house (2-5yrs)'!D102</f>
        <v/>
      </c>
      <c r="E238" s="179"/>
      <c r="F238" s="179"/>
      <c r="G238" s="179"/>
      <c r="H238" s="179"/>
      <c r="I238" s="194"/>
      <c r="J238" s="194"/>
    </row>
    <row r="239">
      <c r="A239" s="194"/>
      <c r="B239" s="66" t="s">
        <v>832</v>
      </c>
      <c r="C239" s="213"/>
      <c r="D239" s="242" t="str">
        <f>'Third Party (2-5yrs)'!C74</f>
        <v/>
      </c>
      <c r="E239" s="179"/>
      <c r="F239" s="179"/>
      <c r="G239" s="179"/>
      <c r="H239" s="179"/>
      <c r="I239" s="194"/>
      <c r="J239" s="194"/>
    </row>
    <row r="240">
      <c r="A240" s="194"/>
      <c r="B240" s="215" t="s">
        <v>227</v>
      </c>
      <c r="C240" s="216"/>
      <c r="D240" s="217">
        <f>D178</f>
        <v>5164236</v>
      </c>
      <c r="E240" s="179"/>
      <c r="F240" s="179"/>
      <c r="G240" s="179"/>
      <c r="H240" s="179"/>
      <c r="I240" s="194"/>
      <c r="J240" s="194"/>
    </row>
    <row r="241">
      <c r="A241" s="194"/>
      <c r="B241" s="179"/>
      <c r="C241" s="179"/>
      <c r="D241" s="179"/>
      <c r="E241" s="179"/>
      <c r="F241" s="179"/>
      <c r="G241" s="218" t="s">
        <v>228</v>
      </c>
      <c r="H241" s="179"/>
      <c r="I241" s="194"/>
      <c r="J241" s="194"/>
    </row>
    <row r="242">
      <c r="A242" s="194"/>
      <c r="B242" s="246" t="s">
        <v>229</v>
      </c>
      <c r="C242" s="247" t="s">
        <v>230</v>
      </c>
      <c r="D242" s="248" t="s">
        <v>231</v>
      </c>
      <c r="E242" s="249" t="s">
        <v>232</v>
      </c>
      <c r="F242" s="194"/>
      <c r="G242" s="250" t="s">
        <v>233</v>
      </c>
      <c r="H242" s="249" t="s">
        <v>234</v>
      </c>
      <c r="I242" s="251" t="s">
        <v>235</v>
      </c>
      <c r="J242" s="194"/>
    </row>
    <row r="243">
      <c r="A243" s="194"/>
      <c r="B243" s="252" t="s">
        <v>236</v>
      </c>
      <c r="C243" s="255">
        <f t="shared" ref="C243:C254" si="51">($D$234*$D$236)+$D$240+($D$235*$D$237)</f>
        <v>5164236</v>
      </c>
      <c r="D243" s="255">
        <f t="shared" ref="D243:D254" si="52">($D$234*$D$238)+($D$235*$D$239)</f>
        <v>0</v>
      </c>
      <c r="E243" s="253">
        <f t="shared" ref="E243:E255" si="53">D243-C243</f>
        <v>-5164236</v>
      </c>
      <c r="F243" s="254"/>
      <c r="G243" s="255">
        <f>C243+D257</f>
        <v>12910590</v>
      </c>
      <c r="H243" s="255">
        <f t="shared" ref="H243:H254" si="54">E243</f>
        <v>-5164236</v>
      </c>
      <c r="I243" s="255">
        <f t="shared" ref="I243:I254" si="55">G243+H243</f>
        <v>7746354</v>
      </c>
      <c r="J243" s="194"/>
    </row>
    <row r="244">
      <c r="A244" s="194"/>
      <c r="B244" s="161" t="s">
        <v>237</v>
      </c>
      <c r="C244" s="257">
        <f t="shared" si="51"/>
        <v>5164236</v>
      </c>
      <c r="D244" s="257">
        <f t="shared" si="52"/>
        <v>0</v>
      </c>
      <c r="E244" s="256">
        <f t="shared" si="53"/>
        <v>-5164236</v>
      </c>
      <c r="F244" s="254"/>
      <c r="G244" s="257">
        <f t="shared" ref="G244:G254" si="56">I243</f>
        <v>7746354</v>
      </c>
      <c r="H244" s="257">
        <f t="shared" si="54"/>
        <v>-5164236</v>
      </c>
      <c r="I244" s="257">
        <f t="shared" si="55"/>
        <v>2582118</v>
      </c>
      <c r="J244" s="194"/>
    </row>
    <row r="245">
      <c r="A245" s="194"/>
      <c r="B245" s="161" t="s">
        <v>238</v>
      </c>
      <c r="C245" s="257">
        <f t="shared" si="51"/>
        <v>5164236</v>
      </c>
      <c r="D245" s="257">
        <f t="shared" si="52"/>
        <v>0</v>
      </c>
      <c r="E245" s="256">
        <f t="shared" si="53"/>
        <v>-5164236</v>
      </c>
      <c r="F245" s="254"/>
      <c r="G245" s="257">
        <f t="shared" si="56"/>
        <v>2582118</v>
      </c>
      <c r="H245" s="257">
        <f t="shared" si="54"/>
        <v>-5164236</v>
      </c>
      <c r="I245" s="257">
        <f t="shared" si="55"/>
        <v>-2582118</v>
      </c>
      <c r="J245" s="194"/>
    </row>
    <row r="246">
      <c r="A246" s="194"/>
      <c r="B246" s="161" t="s">
        <v>239</v>
      </c>
      <c r="C246" s="257">
        <f t="shared" si="51"/>
        <v>5164236</v>
      </c>
      <c r="D246" s="257">
        <f t="shared" si="52"/>
        <v>0</v>
      </c>
      <c r="E246" s="256">
        <f t="shared" si="53"/>
        <v>-5164236</v>
      </c>
      <c r="F246" s="254"/>
      <c r="G246" s="257">
        <f t="shared" si="56"/>
        <v>-2582118</v>
      </c>
      <c r="H246" s="257">
        <f t="shared" si="54"/>
        <v>-5164236</v>
      </c>
      <c r="I246" s="257">
        <f t="shared" si="55"/>
        <v>-7746354</v>
      </c>
      <c r="J246" s="194"/>
    </row>
    <row r="247">
      <c r="A247" s="194"/>
      <c r="B247" s="161" t="s">
        <v>240</v>
      </c>
      <c r="C247" s="257">
        <f t="shared" si="51"/>
        <v>5164236</v>
      </c>
      <c r="D247" s="257">
        <f t="shared" si="52"/>
        <v>0</v>
      </c>
      <c r="E247" s="256">
        <f t="shared" si="53"/>
        <v>-5164236</v>
      </c>
      <c r="F247" s="254"/>
      <c r="G247" s="257">
        <f t="shared" si="56"/>
        <v>-7746354</v>
      </c>
      <c r="H247" s="257">
        <f t="shared" si="54"/>
        <v>-5164236</v>
      </c>
      <c r="I247" s="257">
        <f t="shared" si="55"/>
        <v>-12910590</v>
      </c>
      <c r="J247" s="194"/>
    </row>
    <row r="248">
      <c r="A248" s="194"/>
      <c r="B248" s="161" t="s">
        <v>241</v>
      </c>
      <c r="C248" s="257">
        <f t="shared" si="51"/>
        <v>5164236</v>
      </c>
      <c r="D248" s="257">
        <f t="shared" si="52"/>
        <v>0</v>
      </c>
      <c r="E248" s="256">
        <f t="shared" si="53"/>
        <v>-5164236</v>
      </c>
      <c r="F248" s="254"/>
      <c r="G248" s="257">
        <f t="shared" si="56"/>
        <v>-12910590</v>
      </c>
      <c r="H248" s="257">
        <f t="shared" si="54"/>
        <v>-5164236</v>
      </c>
      <c r="I248" s="257">
        <f t="shared" si="55"/>
        <v>-18074826</v>
      </c>
      <c r="J248" s="194"/>
    </row>
    <row r="249">
      <c r="A249" s="194"/>
      <c r="B249" s="161" t="s">
        <v>242</v>
      </c>
      <c r="C249" s="257">
        <f t="shared" si="51"/>
        <v>5164236</v>
      </c>
      <c r="D249" s="257">
        <f t="shared" si="52"/>
        <v>0</v>
      </c>
      <c r="E249" s="256">
        <f t="shared" si="53"/>
        <v>-5164236</v>
      </c>
      <c r="F249" s="254"/>
      <c r="G249" s="257">
        <f t="shared" si="56"/>
        <v>-18074826</v>
      </c>
      <c r="H249" s="257">
        <f t="shared" si="54"/>
        <v>-5164236</v>
      </c>
      <c r="I249" s="257">
        <f t="shared" si="55"/>
        <v>-23239062</v>
      </c>
      <c r="J249" s="194"/>
    </row>
    <row r="250">
      <c r="A250" s="194"/>
      <c r="B250" s="161" t="s">
        <v>243</v>
      </c>
      <c r="C250" s="257">
        <f t="shared" si="51"/>
        <v>5164236</v>
      </c>
      <c r="D250" s="257">
        <f t="shared" si="52"/>
        <v>0</v>
      </c>
      <c r="E250" s="256">
        <f t="shared" si="53"/>
        <v>-5164236</v>
      </c>
      <c r="F250" s="254"/>
      <c r="G250" s="257">
        <f t="shared" si="56"/>
        <v>-23239062</v>
      </c>
      <c r="H250" s="257">
        <f t="shared" si="54"/>
        <v>-5164236</v>
      </c>
      <c r="I250" s="257">
        <f t="shared" si="55"/>
        <v>-28403298</v>
      </c>
      <c r="J250" s="194"/>
    </row>
    <row r="251">
      <c r="A251" s="194"/>
      <c r="B251" s="161" t="s">
        <v>244</v>
      </c>
      <c r="C251" s="257">
        <f t="shared" si="51"/>
        <v>5164236</v>
      </c>
      <c r="D251" s="257">
        <f t="shared" si="52"/>
        <v>0</v>
      </c>
      <c r="E251" s="256">
        <f t="shared" si="53"/>
        <v>-5164236</v>
      </c>
      <c r="F251" s="254"/>
      <c r="G251" s="257">
        <f t="shared" si="56"/>
        <v>-28403298</v>
      </c>
      <c r="H251" s="257">
        <f t="shared" si="54"/>
        <v>-5164236</v>
      </c>
      <c r="I251" s="257">
        <f t="shared" si="55"/>
        <v>-33567534</v>
      </c>
      <c r="J251" s="194"/>
    </row>
    <row r="252">
      <c r="A252" s="194"/>
      <c r="B252" s="161" t="s">
        <v>245</v>
      </c>
      <c r="C252" s="257">
        <f t="shared" si="51"/>
        <v>5164236</v>
      </c>
      <c r="D252" s="257">
        <f t="shared" si="52"/>
        <v>0</v>
      </c>
      <c r="E252" s="256">
        <f t="shared" si="53"/>
        <v>-5164236</v>
      </c>
      <c r="F252" s="254"/>
      <c r="G252" s="257">
        <f t="shared" si="56"/>
        <v>-33567534</v>
      </c>
      <c r="H252" s="257">
        <f t="shared" si="54"/>
        <v>-5164236</v>
      </c>
      <c r="I252" s="257">
        <f t="shared" si="55"/>
        <v>-38731770</v>
      </c>
      <c r="J252" s="194"/>
    </row>
    <row r="253">
      <c r="A253" s="194"/>
      <c r="B253" s="161" t="s">
        <v>246</v>
      </c>
      <c r="C253" s="257">
        <f t="shared" si="51"/>
        <v>5164236</v>
      </c>
      <c r="D253" s="257">
        <f t="shared" si="52"/>
        <v>0</v>
      </c>
      <c r="E253" s="256">
        <f t="shared" si="53"/>
        <v>-5164236</v>
      </c>
      <c r="F253" s="254"/>
      <c r="G253" s="257">
        <f t="shared" si="56"/>
        <v>-38731770</v>
      </c>
      <c r="H253" s="257">
        <f t="shared" si="54"/>
        <v>-5164236</v>
      </c>
      <c r="I253" s="257">
        <f t="shared" si="55"/>
        <v>-43896006</v>
      </c>
      <c r="J253" s="194"/>
    </row>
    <row r="254">
      <c r="A254" s="194"/>
      <c r="B254" s="258" t="s">
        <v>247</v>
      </c>
      <c r="C254" s="260">
        <f t="shared" si="51"/>
        <v>5164236</v>
      </c>
      <c r="D254" s="260">
        <f t="shared" si="52"/>
        <v>0</v>
      </c>
      <c r="E254" s="259">
        <f t="shared" si="53"/>
        <v>-5164236</v>
      </c>
      <c r="F254" s="254"/>
      <c r="G254" s="260">
        <f t="shared" si="56"/>
        <v>-43896006</v>
      </c>
      <c r="H254" s="260">
        <f t="shared" si="54"/>
        <v>-5164236</v>
      </c>
      <c r="I254" s="260">
        <f t="shared" si="55"/>
        <v>-49060242</v>
      </c>
      <c r="J254" s="194"/>
    </row>
    <row r="255">
      <c r="A255" s="194"/>
      <c r="B255" s="194"/>
      <c r="C255" s="261">
        <f t="shared" ref="C255:D255" si="57">SUM(C243:C254)</f>
        <v>61970832</v>
      </c>
      <c r="D255" s="261">
        <f t="shared" si="57"/>
        <v>0</v>
      </c>
      <c r="E255" s="262">
        <f t="shared" si="53"/>
        <v>-61970832</v>
      </c>
      <c r="F255" s="194"/>
      <c r="G255" s="194"/>
      <c r="H255" s="194"/>
      <c r="I255" s="194"/>
      <c r="J255" s="194"/>
    </row>
    <row r="25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</row>
    <row r="257">
      <c r="A257" s="194"/>
      <c r="B257" s="227" t="s">
        <v>847</v>
      </c>
      <c r="C257" s="2"/>
      <c r="D257" s="228">
        <f>C243*1.5</f>
        <v>7746354</v>
      </c>
      <c r="E257" s="194"/>
      <c r="F257" s="194"/>
      <c r="G257" s="194"/>
      <c r="H257" s="194"/>
      <c r="I257" s="194"/>
      <c r="J257" s="194"/>
    </row>
    <row r="258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</row>
    <row r="259">
      <c r="A259" s="194"/>
      <c r="B259" s="263" t="s">
        <v>249</v>
      </c>
      <c r="C259" s="19"/>
      <c r="D259" s="264">
        <f>D255</f>
        <v>0</v>
      </c>
      <c r="E259" s="265"/>
      <c r="F259" s="194"/>
      <c r="G259" s="194"/>
      <c r="H259" s="194"/>
      <c r="I259" s="194"/>
      <c r="J259" s="194"/>
    </row>
    <row r="260">
      <c r="A260" s="194"/>
      <c r="B260" s="266" t="s">
        <v>219</v>
      </c>
      <c r="C260" s="56"/>
      <c r="D260" s="267">
        <f>C243+D257</f>
        <v>12910590</v>
      </c>
      <c r="E260" s="245" t="s">
        <v>250</v>
      </c>
      <c r="F260" s="194"/>
      <c r="G260" s="194"/>
      <c r="H260" s="194"/>
      <c r="I260" s="194"/>
      <c r="J260" s="194"/>
    </row>
    <row r="261">
      <c r="A261" s="194"/>
      <c r="B261" s="243" t="s">
        <v>251</v>
      </c>
      <c r="C261" s="58"/>
      <c r="D261" s="268">
        <f>D259/D260</f>
        <v>0</v>
      </c>
      <c r="E261" s="194"/>
      <c r="F261" s="194"/>
      <c r="G261" s="194"/>
      <c r="H261" s="194"/>
      <c r="I261" s="194"/>
      <c r="J261" s="194"/>
    </row>
    <row r="262">
      <c r="A262" s="194"/>
      <c r="B262" s="194"/>
      <c r="C262" s="194"/>
      <c r="D262" s="236"/>
      <c r="E262" s="194"/>
      <c r="F262" s="194"/>
      <c r="G262" s="194"/>
      <c r="H262" s="194"/>
      <c r="I262" s="194"/>
      <c r="J262" s="194"/>
    </row>
  </sheetData>
  <mergeCells count="34">
    <mergeCell ref="B2:E2"/>
    <mergeCell ref="H14:I14"/>
    <mergeCell ref="B40:C40"/>
    <mergeCell ref="B42:C42"/>
    <mergeCell ref="B43:C43"/>
    <mergeCell ref="B44:C44"/>
    <mergeCell ref="B71:C71"/>
    <mergeCell ref="B73:C73"/>
    <mergeCell ref="B74:C74"/>
    <mergeCell ref="B75:C75"/>
    <mergeCell ref="B102:C102"/>
    <mergeCell ref="B104:C104"/>
    <mergeCell ref="B105:C105"/>
    <mergeCell ref="B106:C106"/>
    <mergeCell ref="B133:C133"/>
    <mergeCell ref="B135:C135"/>
    <mergeCell ref="B136:C136"/>
    <mergeCell ref="B137:C137"/>
    <mergeCell ref="B164:C164"/>
    <mergeCell ref="B166:C166"/>
    <mergeCell ref="B167:C167"/>
    <mergeCell ref="B229:C229"/>
    <mergeCell ref="B230:C230"/>
    <mergeCell ref="B257:C257"/>
    <mergeCell ref="B259:C259"/>
    <mergeCell ref="B260:C260"/>
    <mergeCell ref="B261:C261"/>
    <mergeCell ref="B168:C168"/>
    <mergeCell ref="B195:C195"/>
    <mergeCell ref="B197:C197"/>
    <mergeCell ref="B198:C198"/>
    <mergeCell ref="B199:C199"/>
    <mergeCell ref="B226:C226"/>
    <mergeCell ref="B228:C22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0"/>
    <col customWidth="1" min="3" max="3" width="23.63"/>
    <col customWidth="1" min="4" max="4" width="20.13"/>
    <col customWidth="1" min="5" max="5" width="16.88"/>
    <col customWidth="1" min="6" max="6" width="4.25"/>
    <col customWidth="1" min="9" max="9" width="15.13"/>
  </cols>
  <sheetData>
    <row r="1">
      <c r="A1" s="179"/>
      <c r="B1" s="179"/>
      <c r="C1" s="179"/>
      <c r="D1" s="194"/>
      <c r="E1" s="179"/>
      <c r="F1" s="179"/>
      <c r="G1" s="179"/>
      <c r="H1" s="179"/>
      <c r="I1" s="179"/>
      <c r="J1" s="179"/>
    </row>
    <row r="2">
      <c r="A2" s="179"/>
      <c r="B2" s="195" t="s">
        <v>216</v>
      </c>
      <c r="C2" s="15"/>
      <c r="D2" s="15"/>
      <c r="E2" s="2"/>
      <c r="F2" s="179"/>
      <c r="G2" s="852"/>
      <c r="H2" s="852"/>
      <c r="I2" s="852"/>
      <c r="J2" s="179"/>
    </row>
    <row r="3" ht="6.7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</row>
    <row r="4">
      <c r="A4" s="179"/>
      <c r="B4" s="196"/>
      <c r="C4" s="156" t="s">
        <v>218</v>
      </c>
      <c r="D4" s="156" t="s">
        <v>219</v>
      </c>
      <c r="E4" s="156" t="s">
        <v>220</v>
      </c>
      <c r="F4" s="179"/>
      <c r="G4" s="179"/>
      <c r="H4" s="853"/>
      <c r="I4" s="853"/>
      <c r="J4" s="179"/>
    </row>
    <row r="5">
      <c r="A5" s="179"/>
      <c r="B5" s="854" t="s">
        <v>848</v>
      </c>
      <c r="C5" s="197" t="str">
        <f>D46</f>
        <v>#REF!</v>
      </c>
      <c r="D5" s="855" t="str">
        <f>D47</f>
        <v>#REF!</v>
      </c>
      <c r="E5" s="856" t="str">
        <f t="shared" ref="E5:E16" si="1">C5/D5</f>
        <v>#REF!</v>
      </c>
      <c r="F5" s="179"/>
      <c r="G5" s="857"/>
      <c r="H5" s="609"/>
      <c r="I5" s="609"/>
      <c r="J5" s="179"/>
    </row>
    <row r="6">
      <c r="A6" s="179"/>
      <c r="B6" s="858" t="s">
        <v>849</v>
      </c>
      <c r="C6" s="200">
        <f>D77</f>
        <v>0</v>
      </c>
      <c r="D6" s="78">
        <f>D78</f>
        <v>995085</v>
      </c>
      <c r="E6" s="151">
        <f t="shared" si="1"/>
        <v>0</v>
      </c>
      <c r="F6" s="179"/>
      <c r="G6" s="857"/>
      <c r="H6" s="609"/>
      <c r="I6" s="609"/>
      <c r="J6" s="179"/>
    </row>
    <row r="7">
      <c r="A7" s="179"/>
      <c r="B7" s="858" t="s">
        <v>850</v>
      </c>
      <c r="C7" s="200">
        <f>D108</f>
        <v>0</v>
      </c>
      <c r="D7" s="78">
        <f>D109</f>
        <v>15492708</v>
      </c>
      <c r="E7" s="151">
        <f t="shared" si="1"/>
        <v>0</v>
      </c>
      <c r="F7" s="179"/>
      <c r="G7" s="857"/>
      <c r="H7" s="609"/>
      <c r="I7" s="609"/>
      <c r="J7" s="179"/>
    </row>
    <row r="8">
      <c r="A8" s="179"/>
      <c r="B8" s="858" t="s">
        <v>851</v>
      </c>
      <c r="C8" s="200">
        <f>D139</f>
        <v>0</v>
      </c>
      <c r="D8" s="78" t="str">
        <f>D140</f>
        <v>#REF!</v>
      </c>
      <c r="E8" s="151" t="str">
        <f t="shared" si="1"/>
        <v>#REF!</v>
      </c>
      <c r="F8" s="179"/>
      <c r="G8" s="857"/>
      <c r="H8" s="609"/>
      <c r="I8" s="609"/>
      <c r="J8" s="179"/>
    </row>
    <row r="9">
      <c r="A9" s="179"/>
      <c r="B9" s="858" t="s">
        <v>852</v>
      </c>
      <c r="C9" s="200">
        <f>D170</f>
        <v>0</v>
      </c>
      <c r="D9" s="140">
        <f>D171</f>
        <v>995085</v>
      </c>
      <c r="E9" s="867">
        <f t="shared" si="1"/>
        <v>0</v>
      </c>
      <c r="F9" s="179"/>
      <c r="G9" s="857"/>
      <c r="H9" s="609"/>
      <c r="I9" s="609"/>
      <c r="J9" s="179"/>
    </row>
    <row r="10">
      <c r="A10" s="179"/>
      <c r="B10" s="858" t="s">
        <v>853</v>
      </c>
      <c r="C10" s="200">
        <f>D201</f>
        <v>0</v>
      </c>
      <c r="D10" s="78">
        <f>D202</f>
        <v>15492708</v>
      </c>
      <c r="E10" s="151">
        <f t="shared" si="1"/>
        <v>0</v>
      </c>
      <c r="F10" s="179"/>
      <c r="G10" s="857"/>
      <c r="H10" s="609"/>
      <c r="I10" s="609"/>
      <c r="J10" s="179"/>
    </row>
    <row r="11">
      <c r="A11" s="179"/>
      <c r="B11" s="858" t="s">
        <v>854</v>
      </c>
      <c r="C11" s="200" t="str">
        <f>D232</f>
        <v>#REF!</v>
      </c>
      <c r="D11" s="78" t="str">
        <f>D233</f>
        <v>#REF!</v>
      </c>
      <c r="E11" s="151" t="str">
        <f t="shared" si="1"/>
        <v>#REF!</v>
      </c>
      <c r="F11" s="179"/>
      <c r="G11" s="857"/>
      <c r="H11" s="609"/>
      <c r="I11" s="609"/>
      <c r="J11" s="179"/>
    </row>
    <row r="12">
      <c r="A12" s="179"/>
      <c r="B12" s="858" t="s">
        <v>855</v>
      </c>
      <c r="C12" s="200">
        <f>D263</f>
        <v>0</v>
      </c>
      <c r="D12" s="78">
        <f>D264</f>
        <v>995085</v>
      </c>
      <c r="E12" s="151">
        <f t="shared" si="1"/>
        <v>0</v>
      </c>
      <c r="F12" s="179"/>
      <c r="G12" s="857"/>
      <c r="H12" s="609"/>
      <c r="I12" s="609"/>
      <c r="J12" s="179"/>
    </row>
    <row r="13">
      <c r="A13" s="179"/>
      <c r="B13" s="858" t="s">
        <v>856</v>
      </c>
      <c r="C13" s="200">
        <f>D294</f>
        <v>0</v>
      </c>
      <c r="D13" s="78">
        <f>D295</f>
        <v>15492708</v>
      </c>
      <c r="E13" s="151">
        <f t="shared" si="1"/>
        <v>0</v>
      </c>
      <c r="F13" s="179"/>
      <c r="G13" s="857"/>
      <c r="H13" s="609"/>
      <c r="I13" s="609"/>
      <c r="J13" s="179"/>
    </row>
    <row r="14">
      <c r="A14" s="179"/>
      <c r="B14" s="858" t="s">
        <v>857</v>
      </c>
      <c r="C14" s="200">
        <f>D325</f>
        <v>0</v>
      </c>
      <c r="D14" s="78" t="str">
        <f>D326</f>
        <v>#REF!</v>
      </c>
      <c r="E14" s="151" t="str">
        <f t="shared" si="1"/>
        <v>#REF!</v>
      </c>
      <c r="F14" s="179"/>
      <c r="G14" s="857"/>
      <c r="H14" s="609"/>
      <c r="I14" s="609"/>
      <c r="J14" s="179"/>
    </row>
    <row r="15">
      <c r="A15" s="179"/>
      <c r="B15" s="858" t="s">
        <v>858</v>
      </c>
      <c r="C15" s="200">
        <f>D356</f>
        <v>0</v>
      </c>
      <c r="D15" s="78">
        <f>D357</f>
        <v>995085</v>
      </c>
      <c r="E15" s="151">
        <f t="shared" si="1"/>
        <v>0</v>
      </c>
      <c r="F15" s="179"/>
      <c r="G15" s="857"/>
      <c r="H15" s="609"/>
      <c r="I15" s="609"/>
      <c r="J15" s="179"/>
    </row>
    <row r="16">
      <c r="A16" s="179"/>
      <c r="B16" s="859" t="s">
        <v>859</v>
      </c>
      <c r="C16" s="203">
        <f>D387</f>
        <v>0</v>
      </c>
      <c r="D16" s="80">
        <f>D388</f>
        <v>15492708</v>
      </c>
      <c r="E16" s="153">
        <f t="shared" si="1"/>
        <v>0</v>
      </c>
      <c r="F16" s="179"/>
      <c r="G16" s="857"/>
      <c r="H16" s="609"/>
      <c r="I16" s="609"/>
      <c r="J16" s="179"/>
    </row>
    <row r="17">
      <c r="A17" s="179"/>
      <c r="B17" s="179"/>
      <c r="C17" s="179"/>
      <c r="D17" s="205" t="str">
        <f>sum(D5:D16)</f>
        <v>#REF!</v>
      </c>
      <c r="E17" s="179"/>
      <c r="F17" s="179"/>
      <c r="G17" s="179"/>
      <c r="H17" s="609"/>
      <c r="I17" s="609"/>
      <c r="J17" s="179"/>
    </row>
    <row r="18">
      <c r="A18" s="179"/>
      <c r="B18" s="179"/>
      <c r="C18" s="179"/>
      <c r="D18" s="206"/>
      <c r="E18" s="179"/>
      <c r="F18" s="179"/>
      <c r="G18" s="179"/>
      <c r="H18" s="853"/>
      <c r="J18" s="179"/>
    </row>
    <row r="19">
      <c r="A19" s="179"/>
      <c r="B19" s="861" t="s">
        <v>860</v>
      </c>
      <c r="C19" s="179"/>
      <c r="D19" s="179"/>
      <c r="E19" s="179"/>
      <c r="F19" s="179"/>
      <c r="G19" s="209"/>
      <c r="H19" s="179"/>
      <c r="I19" s="209"/>
      <c r="J19" s="179"/>
    </row>
    <row r="20">
      <c r="A20" s="179"/>
      <c r="B20" s="179"/>
      <c r="C20" s="179"/>
      <c r="D20" s="210"/>
      <c r="E20" s="179"/>
      <c r="F20" s="179"/>
      <c r="G20" s="179"/>
      <c r="H20" s="179"/>
      <c r="I20" s="179"/>
      <c r="J20" s="179"/>
    </row>
    <row r="21">
      <c r="A21" s="179"/>
      <c r="B21" s="134" t="s">
        <v>827</v>
      </c>
      <c r="C21" s="211"/>
      <c r="D21" s="212">
        <f>'In-house (2-5yrs)'!E70/12</f>
        <v>13440</v>
      </c>
      <c r="E21" s="194"/>
      <c r="F21" s="179"/>
      <c r="G21" s="179"/>
      <c r="H21" s="179"/>
      <c r="I21" s="179"/>
      <c r="J21" s="179"/>
    </row>
    <row r="22">
      <c r="A22" s="179"/>
      <c r="B22" s="66" t="s">
        <v>828</v>
      </c>
      <c r="C22" s="213"/>
      <c r="D22" s="214">
        <f>'Third Party (2-5yrs)'!E42/12</f>
        <v>4480</v>
      </c>
      <c r="E22" s="179"/>
      <c r="F22" s="179"/>
      <c r="H22" s="179"/>
      <c r="I22" s="179"/>
      <c r="J22" s="179"/>
    </row>
    <row r="23">
      <c r="A23" s="179"/>
      <c r="B23" s="66" t="s">
        <v>829</v>
      </c>
      <c r="C23" s="213"/>
      <c r="D23" s="214" t="str">
        <f>'In-house (2-5yrs)'!E91</f>
        <v/>
      </c>
      <c r="E23" s="179"/>
      <c r="F23" s="179"/>
      <c r="H23" s="179"/>
      <c r="I23" s="179"/>
      <c r="J23" s="179"/>
    </row>
    <row r="24">
      <c r="A24" s="179"/>
      <c r="B24" s="66" t="s">
        <v>830</v>
      </c>
      <c r="C24" s="213"/>
      <c r="D24" s="214" t="str">
        <f>'Third Party (2-5yrs)'!D63</f>
        <v/>
      </c>
      <c r="E24" s="179"/>
      <c r="F24" s="179"/>
      <c r="H24" s="179"/>
      <c r="I24" s="179"/>
      <c r="J24" s="179"/>
    </row>
    <row r="25">
      <c r="A25" s="179"/>
      <c r="B25" s="66" t="s">
        <v>831</v>
      </c>
      <c r="C25" s="213"/>
      <c r="D25" s="214" t="str">
        <f>'In-house (2-5yrs)'!D91</f>
        <v>#REF!</v>
      </c>
      <c r="E25" s="179"/>
      <c r="F25" s="179"/>
      <c r="H25" s="179"/>
      <c r="I25" s="179"/>
      <c r="J25" s="179"/>
    </row>
    <row r="26">
      <c r="A26" s="179"/>
      <c r="B26" s="66" t="s">
        <v>832</v>
      </c>
      <c r="C26" s="213"/>
      <c r="D26" s="214" t="str">
        <f>'Third Party (2-5yrs)'!C63</f>
        <v>#REF!</v>
      </c>
      <c r="E26" s="179"/>
      <c r="F26" s="179"/>
      <c r="H26" s="179"/>
      <c r="I26" s="179"/>
      <c r="J26" s="179"/>
    </row>
    <row r="27">
      <c r="A27" s="179"/>
      <c r="B27" s="215" t="s">
        <v>227</v>
      </c>
      <c r="C27" s="216"/>
      <c r="D27" s="217" t="str">
        <f>((('Indirect Expenses'!I63/4)/12/'In-house (2-5yrs)'!$D$5)*105%)*10^7</f>
        <v>#REF!</v>
      </c>
      <c r="E27" s="179"/>
      <c r="F27" s="179"/>
      <c r="H27" s="179"/>
      <c r="I27" s="179"/>
      <c r="J27" s="179"/>
    </row>
    <row r="28">
      <c r="A28" s="179"/>
      <c r="B28" s="179"/>
      <c r="C28" s="179"/>
      <c r="D28" s="179"/>
      <c r="E28" s="179"/>
      <c r="F28" s="179"/>
      <c r="G28" s="218" t="s">
        <v>228</v>
      </c>
      <c r="H28" s="179"/>
      <c r="I28" s="179"/>
      <c r="J28" s="179"/>
    </row>
    <row r="29">
      <c r="A29" s="179"/>
      <c r="B29" s="219" t="s">
        <v>229</v>
      </c>
      <c r="C29" s="220" t="s">
        <v>230</v>
      </c>
      <c r="D29" s="221" t="s">
        <v>231</v>
      </c>
      <c r="E29" s="156" t="s">
        <v>232</v>
      </c>
      <c r="F29" s="179"/>
      <c r="G29" s="168" t="s">
        <v>233</v>
      </c>
      <c r="H29" s="156" t="s">
        <v>234</v>
      </c>
      <c r="I29" s="222" t="s">
        <v>235</v>
      </c>
      <c r="J29" s="179"/>
    </row>
    <row r="30">
      <c r="A30" s="179"/>
      <c r="B30" s="223" t="s">
        <v>236</v>
      </c>
      <c r="C30" s="89" t="str">
        <f t="shared" ref="C30:C41" si="2">($D$21*$D$23)+$D$27+($D$22*$D$24)</f>
        <v>#REF!</v>
      </c>
      <c r="D30" s="89" t="str">
        <f t="shared" ref="D30:D41" si="3">($D$21*$D$25)+($D$22*$D$26)</f>
        <v>#REF!</v>
      </c>
      <c r="E30" s="197" t="str">
        <f t="shared" ref="E30:E42" si="4">D30-C30</f>
        <v>#REF!</v>
      </c>
      <c r="F30" s="179"/>
      <c r="G30" s="89" t="str">
        <f>C30+D44</f>
        <v>#REF!</v>
      </c>
      <c r="H30" s="89" t="str">
        <f t="shared" ref="H30:H41" si="5">E30</f>
        <v>#REF!</v>
      </c>
      <c r="I30" s="89" t="str">
        <f t="shared" ref="I30:I41" si="6">G30+H30</f>
        <v>#REF!</v>
      </c>
      <c r="J30" s="179"/>
    </row>
    <row r="31">
      <c r="A31" s="179"/>
      <c r="B31" s="224" t="s">
        <v>237</v>
      </c>
      <c r="C31" s="78" t="str">
        <f t="shared" si="2"/>
        <v>#REF!</v>
      </c>
      <c r="D31" s="78" t="str">
        <f t="shared" si="3"/>
        <v>#REF!</v>
      </c>
      <c r="E31" s="200" t="str">
        <f t="shared" si="4"/>
        <v>#REF!</v>
      </c>
      <c r="F31" s="179"/>
      <c r="G31" s="78" t="str">
        <f t="shared" ref="G31:G41" si="7">I30</f>
        <v>#REF!</v>
      </c>
      <c r="H31" s="78" t="str">
        <f t="shared" si="5"/>
        <v>#REF!</v>
      </c>
      <c r="I31" s="78" t="str">
        <f t="shared" si="6"/>
        <v>#REF!</v>
      </c>
      <c r="J31" s="179"/>
    </row>
    <row r="32">
      <c r="A32" s="179"/>
      <c r="B32" s="224" t="s">
        <v>238</v>
      </c>
      <c r="C32" s="78" t="str">
        <f t="shared" si="2"/>
        <v>#REF!</v>
      </c>
      <c r="D32" s="78" t="str">
        <f t="shared" si="3"/>
        <v>#REF!</v>
      </c>
      <c r="E32" s="200" t="str">
        <f t="shared" si="4"/>
        <v>#REF!</v>
      </c>
      <c r="F32" s="179"/>
      <c r="G32" s="78" t="str">
        <f t="shared" si="7"/>
        <v>#REF!</v>
      </c>
      <c r="H32" s="78" t="str">
        <f t="shared" si="5"/>
        <v>#REF!</v>
      </c>
      <c r="I32" s="78" t="str">
        <f t="shared" si="6"/>
        <v>#REF!</v>
      </c>
      <c r="J32" s="179"/>
    </row>
    <row r="33">
      <c r="A33" s="179"/>
      <c r="B33" s="224" t="s">
        <v>239</v>
      </c>
      <c r="C33" s="78" t="str">
        <f t="shared" si="2"/>
        <v>#REF!</v>
      </c>
      <c r="D33" s="78" t="str">
        <f t="shared" si="3"/>
        <v>#REF!</v>
      </c>
      <c r="E33" s="200" t="str">
        <f t="shared" si="4"/>
        <v>#REF!</v>
      </c>
      <c r="F33" s="179"/>
      <c r="G33" s="78" t="str">
        <f t="shared" si="7"/>
        <v>#REF!</v>
      </c>
      <c r="H33" s="78" t="str">
        <f t="shared" si="5"/>
        <v>#REF!</v>
      </c>
      <c r="I33" s="78" t="str">
        <f t="shared" si="6"/>
        <v>#REF!</v>
      </c>
      <c r="J33" s="179"/>
    </row>
    <row r="34">
      <c r="A34" s="179"/>
      <c r="B34" s="224" t="s">
        <v>240</v>
      </c>
      <c r="C34" s="78" t="str">
        <f t="shared" si="2"/>
        <v>#REF!</v>
      </c>
      <c r="D34" s="78" t="str">
        <f t="shared" si="3"/>
        <v>#REF!</v>
      </c>
      <c r="E34" s="200" t="str">
        <f t="shared" si="4"/>
        <v>#REF!</v>
      </c>
      <c r="F34" s="179"/>
      <c r="G34" s="78" t="str">
        <f t="shared" si="7"/>
        <v>#REF!</v>
      </c>
      <c r="H34" s="78" t="str">
        <f t="shared" si="5"/>
        <v>#REF!</v>
      </c>
      <c r="I34" s="78" t="str">
        <f t="shared" si="6"/>
        <v>#REF!</v>
      </c>
      <c r="J34" s="179"/>
    </row>
    <row r="35">
      <c r="A35" s="179"/>
      <c r="B35" s="224" t="s">
        <v>241</v>
      </c>
      <c r="C35" s="78" t="str">
        <f t="shared" si="2"/>
        <v>#REF!</v>
      </c>
      <c r="D35" s="78" t="str">
        <f t="shared" si="3"/>
        <v>#REF!</v>
      </c>
      <c r="E35" s="200" t="str">
        <f t="shared" si="4"/>
        <v>#REF!</v>
      </c>
      <c r="F35" s="179"/>
      <c r="G35" s="78" t="str">
        <f t="shared" si="7"/>
        <v>#REF!</v>
      </c>
      <c r="H35" s="78" t="str">
        <f t="shared" si="5"/>
        <v>#REF!</v>
      </c>
      <c r="I35" s="78" t="str">
        <f t="shared" si="6"/>
        <v>#REF!</v>
      </c>
      <c r="J35" s="179"/>
    </row>
    <row r="36">
      <c r="A36" s="179"/>
      <c r="B36" s="224" t="s">
        <v>242</v>
      </c>
      <c r="C36" s="78" t="str">
        <f t="shared" si="2"/>
        <v>#REF!</v>
      </c>
      <c r="D36" s="78" t="str">
        <f t="shared" si="3"/>
        <v>#REF!</v>
      </c>
      <c r="E36" s="200" t="str">
        <f t="shared" si="4"/>
        <v>#REF!</v>
      </c>
      <c r="F36" s="179"/>
      <c r="G36" s="78" t="str">
        <f t="shared" si="7"/>
        <v>#REF!</v>
      </c>
      <c r="H36" s="78" t="str">
        <f t="shared" si="5"/>
        <v>#REF!</v>
      </c>
      <c r="I36" s="78" t="str">
        <f t="shared" si="6"/>
        <v>#REF!</v>
      </c>
      <c r="J36" s="179"/>
    </row>
    <row r="37">
      <c r="A37" s="179"/>
      <c r="B37" s="224" t="s">
        <v>243</v>
      </c>
      <c r="C37" s="78" t="str">
        <f t="shared" si="2"/>
        <v>#REF!</v>
      </c>
      <c r="D37" s="78" t="str">
        <f t="shared" si="3"/>
        <v>#REF!</v>
      </c>
      <c r="E37" s="200" t="str">
        <f t="shared" si="4"/>
        <v>#REF!</v>
      </c>
      <c r="F37" s="179"/>
      <c r="G37" s="78" t="str">
        <f t="shared" si="7"/>
        <v>#REF!</v>
      </c>
      <c r="H37" s="78" t="str">
        <f t="shared" si="5"/>
        <v>#REF!</v>
      </c>
      <c r="I37" s="78" t="str">
        <f t="shared" si="6"/>
        <v>#REF!</v>
      </c>
      <c r="J37" s="179"/>
    </row>
    <row r="38">
      <c r="A38" s="179"/>
      <c r="B38" s="224" t="s">
        <v>244</v>
      </c>
      <c r="C38" s="78" t="str">
        <f t="shared" si="2"/>
        <v>#REF!</v>
      </c>
      <c r="D38" s="78" t="str">
        <f t="shared" si="3"/>
        <v>#REF!</v>
      </c>
      <c r="E38" s="200" t="str">
        <f t="shared" si="4"/>
        <v>#REF!</v>
      </c>
      <c r="F38" s="179"/>
      <c r="G38" s="78" t="str">
        <f t="shared" si="7"/>
        <v>#REF!</v>
      </c>
      <c r="H38" s="78" t="str">
        <f t="shared" si="5"/>
        <v>#REF!</v>
      </c>
      <c r="I38" s="78" t="str">
        <f t="shared" si="6"/>
        <v>#REF!</v>
      </c>
      <c r="J38" s="179"/>
    </row>
    <row r="39">
      <c r="A39" s="179"/>
      <c r="B39" s="224" t="s">
        <v>245</v>
      </c>
      <c r="C39" s="78" t="str">
        <f t="shared" si="2"/>
        <v>#REF!</v>
      </c>
      <c r="D39" s="78" t="str">
        <f t="shared" si="3"/>
        <v>#REF!</v>
      </c>
      <c r="E39" s="200" t="str">
        <f t="shared" si="4"/>
        <v>#REF!</v>
      </c>
      <c r="F39" s="179"/>
      <c r="G39" s="78" t="str">
        <f t="shared" si="7"/>
        <v>#REF!</v>
      </c>
      <c r="H39" s="78" t="str">
        <f t="shared" si="5"/>
        <v>#REF!</v>
      </c>
      <c r="I39" s="78" t="str">
        <f t="shared" si="6"/>
        <v>#REF!</v>
      </c>
      <c r="J39" s="179"/>
    </row>
    <row r="40">
      <c r="A40" s="179"/>
      <c r="B40" s="224" t="s">
        <v>246</v>
      </c>
      <c r="C40" s="78" t="str">
        <f t="shared" si="2"/>
        <v>#REF!</v>
      </c>
      <c r="D40" s="78" t="str">
        <f t="shared" si="3"/>
        <v>#REF!</v>
      </c>
      <c r="E40" s="200" t="str">
        <f t="shared" si="4"/>
        <v>#REF!</v>
      </c>
      <c r="F40" s="179"/>
      <c r="G40" s="78" t="str">
        <f t="shared" si="7"/>
        <v>#REF!</v>
      </c>
      <c r="H40" s="78" t="str">
        <f t="shared" si="5"/>
        <v>#REF!</v>
      </c>
      <c r="I40" s="78" t="str">
        <f t="shared" si="6"/>
        <v>#REF!</v>
      </c>
      <c r="J40" s="179"/>
    </row>
    <row r="41">
      <c r="A41" s="179"/>
      <c r="B41" s="225" t="s">
        <v>247</v>
      </c>
      <c r="C41" s="80" t="str">
        <f t="shared" si="2"/>
        <v>#REF!</v>
      </c>
      <c r="D41" s="80" t="str">
        <f t="shared" si="3"/>
        <v>#REF!</v>
      </c>
      <c r="E41" s="203" t="str">
        <f t="shared" si="4"/>
        <v>#REF!</v>
      </c>
      <c r="F41" s="179"/>
      <c r="G41" s="80" t="str">
        <f t="shared" si="7"/>
        <v>#REF!</v>
      </c>
      <c r="H41" s="80" t="str">
        <f t="shared" si="5"/>
        <v>#REF!</v>
      </c>
      <c r="I41" s="80" t="str">
        <f t="shared" si="6"/>
        <v>#REF!</v>
      </c>
      <c r="J41" s="179"/>
    </row>
    <row r="42">
      <c r="A42" s="179"/>
      <c r="B42" s="179"/>
      <c r="C42" s="226" t="str">
        <f t="shared" ref="C42:D42" si="8">SUM(C30:C41)</f>
        <v>#REF!</v>
      </c>
      <c r="D42" s="226" t="str">
        <f t="shared" si="8"/>
        <v>#REF!</v>
      </c>
      <c r="E42" s="143" t="str">
        <f t="shared" si="4"/>
        <v>#REF!</v>
      </c>
      <c r="F42" s="179"/>
      <c r="G42" s="179"/>
      <c r="H42" s="179"/>
      <c r="I42" s="179"/>
      <c r="J42" s="179"/>
    </row>
    <row r="43">
      <c r="A43" s="179"/>
      <c r="B43" s="179"/>
      <c r="C43" s="179"/>
      <c r="D43" s="179"/>
      <c r="E43" s="179"/>
      <c r="F43" s="179"/>
      <c r="G43" s="179"/>
      <c r="H43" s="179"/>
      <c r="I43" s="179"/>
      <c r="J43" s="179"/>
    </row>
    <row r="44">
      <c r="A44" s="179"/>
      <c r="B44" s="227" t="s">
        <v>861</v>
      </c>
      <c r="C44" s="2"/>
      <c r="D44" s="228" t="str">
        <f>C30*2</f>
        <v>#REF!</v>
      </c>
      <c r="E44" s="179"/>
      <c r="F44" s="179"/>
      <c r="G44" s="179"/>
      <c r="H44" s="179"/>
      <c r="I44" s="179"/>
      <c r="J44" s="179"/>
    </row>
    <row r="45">
      <c r="A45" s="179"/>
      <c r="B45" s="179"/>
      <c r="C45" s="179"/>
      <c r="D45" s="179"/>
      <c r="E45" s="179"/>
      <c r="F45" s="179"/>
      <c r="G45" s="179"/>
      <c r="H45" s="179"/>
      <c r="I45" s="179"/>
      <c r="J45" s="179"/>
    </row>
    <row r="46">
      <c r="A46" s="179"/>
      <c r="B46" s="229" t="s">
        <v>249</v>
      </c>
      <c r="C46" s="19"/>
      <c r="D46" s="230" t="str">
        <f>D42</f>
        <v>#REF!</v>
      </c>
      <c r="E46" s="231"/>
      <c r="F46" s="179"/>
      <c r="G46" s="179"/>
      <c r="H46" s="179"/>
      <c r="I46" s="179"/>
      <c r="J46" s="179"/>
    </row>
    <row r="47">
      <c r="A47" s="179"/>
      <c r="B47" s="232" t="s">
        <v>219</v>
      </c>
      <c r="C47" s="56"/>
      <c r="D47" s="233" t="str">
        <f>C30+D44</f>
        <v>#REF!</v>
      </c>
      <c r="E47" s="218" t="s">
        <v>250</v>
      </c>
      <c r="F47" s="179"/>
      <c r="G47" s="179"/>
      <c r="H47" s="179"/>
      <c r="I47" s="179"/>
      <c r="J47" s="179"/>
    </row>
    <row r="48">
      <c r="A48" s="179"/>
      <c r="B48" s="215" t="s">
        <v>251</v>
      </c>
      <c r="C48" s="58"/>
      <c r="D48" s="234" t="str">
        <f>D46/D47</f>
        <v>#REF!</v>
      </c>
      <c r="E48" s="179"/>
      <c r="F48" s="179"/>
      <c r="G48" s="179"/>
      <c r="H48" s="179"/>
      <c r="I48" s="179"/>
      <c r="J48" s="179"/>
    </row>
    <row r="49">
      <c r="A49" s="179"/>
      <c r="B49" s="179"/>
      <c r="C49" s="179"/>
      <c r="D49" s="235"/>
      <c r="E49" s="179"/>
      <c r="F49" s="179"/>
      <c r="G49" s="179"/>
      <c r="H49" s="179"/>
      <c r="I49" s="179"/>
      <c r="J49" s="179"/>
    </row>
    <row r="50">
      <c r="A50" s="179"/>
      <c r="B50" s="861" t="s">
        <v>862</v>
      </c>
      <c r="C50" s="179"/>
      <c r="D50" s="179"/>
      <c r="E50" s="179"/>
      <c r="F50" s="179"/>
      <c r="G50" s="209"/>
      <c r="H50" s="179"/>
      <c r="I50" s="209"/>
      <c r="J50" s="179"/>
    </row>
    <row r="51">
      <c r="A51" s="179"/>
      <c r="B51" s="179"/>
      <c r="C51" s="179"/>
      <c r="D51" s="210"/>
      <c r="E51" s="179"/>
      <c r="F51" s="179"/>
      <c r="G51" s="179"/>
      <c r="H51" s="179"/>
      <c r="I51" s="179"/>
      <c r="J51" s="179"/>
    </row>
    <row r="52">
      <c r="A52" s="179"/>
      <c r="B52" s="134" t="s">
        <v>827</v>
      </c>
      <c r="C52" s="211"/>
      <c r="D52" s="212">
        <f>'In-house (2-5yrs)'!E71/12</f>
        <v>17520</v>
      </c>
      <c r="E52" s="194"/>
      <c r="F52" s="179"/>
      <c r="G52" s="179"/>
      <c r="H52" s="179"/>
      <c r="I52" s="179"/>
      <c r="J52" s="179"/>
    </row>
    <row r="53">
      <c r="A53" s="179"/>
      <c r="B53" s="66" t="s">
        <v>828</v>
      </c>
      <c r="C53" s="213"/>
      <c r="D53" s="214">
        <f>'Third Party (2-5yrs)'!E43/12</f>
        <v>5840</v>
      </c>
      <c r="E53" s="179"/>
      <c r="F53" s="179"/>
      <c r="H53" s="179"/>
      <c r="I53" s="179"/>
      <c r="J53" s="179"/>
    </row>
    <row r="54">
      <c r="A54" s="179"/>
      <c r="B54" s="66" t="s">
        <v>829</v>
      </c>
      <c r="C54" s="213"/>
      <c r="D54" s="214" t="str">
        <f>'In-house (2-5yrs)'!E92</f>
        <v/>
      </c>
      <c r="E54" s="179"/>
      <c r="F54" s="179"/>
      <c r="H54" s="179"/>
      <c r="I54" s="179"/>
      <c r="J54" s="179"/>
    </row>
    <row r="55">
      <c r="A55" s="179"/>
      <c r="B55" s="66" t="s">
        <v>830</v>
      </c>
      <c r="C55" s="213"/>
      <c r="D55" s="214" t="str">
        <f>'Third Party (2-5yrs)'!D64</f>
        <v/>
      </c>
      <c r="E55" s="179"/>
      <c r="F55" s="179"/>
      <c r="H55" s="179"/>
      <c r="I55" s="179"/>
      <c r="J55" s="179"/>
    </row>
    <row r="56">
      <c r="A56" s="179"/>
      <c r="B56" s="66" t="s">
        <v>831</v>
      </c>
      <c r="C56" s="213"/>
      <c r="D56" s="214" t="str">
        <f>'In-house (2-5yrs)'!D92</f>
        <v/>
      </c>
      <c r="E56" s="179"/>
      <c r="F56" s="179"/>
      <c r="H56" s="179"/>
      <c r="I56" s="179"/>
      <c r="J56" s="179"/>
    </row>
    <row r="57">
      <c r="A57" s="179"/>
      <c r="B57" s="66" t="s">
        <v>832</v>
      </c>
      <c r="C57" s="213"/>
      <c r="D57" s="214" t="str">
        <f>'Third Party (2-5yrs)'!C64</f>
        <v/>
      </c>
      <c r="E57" s="179"/>
      <c r="F57" s="179"/>
      <c r="H57" s="179"/>
      <c r="I57" s="179"/>
      <c r="J57" s="179"/>
    </row>
    <row r="58">
      <c r="A58" s="179"/>
      <c r="B58" s="215" t="s">
        <v>227</v>
      </c>
      <c r="C58" s="216"/>
      <c r="D58" s="217">
        <f>((('Indirect Expenses'!J63/4)/12/'In-house (2-5yrs)'!$D$5)*105%)*10^7</f>
        <v>331695</v>
      </c>
      <c r="E58" s="179"/>
      <c r="F58" s="179"/>
      <c r="H58" s="179"/>
      <c r="I58" s="179"/>
      <c r="J58" s="179"/>
    </row>
    <row r="59">
      <c r="A59" s="179"/>
      <c r="B59" s="179"/>
      <c r="C59" s="179"/>
      <c r="D59" s="179"/>
      <c r="E59" s="179"/>
      <c r="F59" s="179"/>
      <c r="G59" s="218" t="s">
        <v>228</v>
      </c>
      <c r="H59" s="179"/>
      <c r="I59" s="179"/>
      <c r="J59" s="179"/>
    </row>
    <row r="60">
      <c r="A60" s="179"/>
      <c r="B60" s="219" t="s">
        <v>229</v>
      </c>
      <c r="C60" s="220" t="s">
        <v>230</v>
      </c>
      <c r="D60" s="221" t="s">
        <v>231</v>
      </c>
      <c r="E60" s="156" t="s">
        <v>232</v>
      </c>
      <c r="F60" s="179"/>
      <c r="G60" s="168" t="s">
        <v>233</v>
      </c>
      <c r="H60" s="156" t="s">
        <v>234</v>
      </c>
      <c r="I60" s="222" t="s">
        <v>235</v>
      </c>
      <c r="J60" s="179"/>
    </row>
    <row r="61">
      <c r="A61" s="179"/>
      <c r="B61" s="223" t="s">
        <v>236</v>
      </c>
      <c r="C61" s="89">
        <f t="shared" ref="C61:C72" si="9">($D$52*$D$54)+$D$58+($D$53*$D$55)</f>
        <v>331695</v>
      </c>
      <c r="D61" s="89">
        <f t="shared" ref="D61:D72" si="10">($D$52*$D$56)+($D$53*$D$57)</f>
        <v>0</v>
      </c>
      <c r="E61" s="197">
        <f t="shared" ref="E61:E73" si="11">D61-C61</f>
        <v>-331695</v>
      </c>
      <c r="F61" s="179"/>
      <c r="G61" s="89">
        <f>C61+D75</f>
        <v>995085</v>
      </c>
      <c r="H61" s="89">
        <f t="shared" ref="H61:H72" si="12">E61</f>
        <v>-331695</v>
      </c>
      <c r="I61" s="89">
        <f t="shared" ref="I61:I72" si="13">G61+H61</f>
        <v>663390</v>
      </c>
      <c r="J61" s="179"/>
    </row>
    <row r="62">
      <c r="A62" s="179"/>
      <c r="B62" s="224" t="s">
        <v>237</v>
      </c>
      <c r="C62" s="78">
        <f t="shared" si="9"/>
        <v>331695</v>
      </c>
      <c r="D62" s="78">
        <f t="shared" si="10"/>
        <v>0</v>
      </c>
      <c r="E62" s="200">
        <f t="shared" si="11"/>
        <v>-331695</v>
      </c>
      <c r="F62" s="179"/>
      <c r="G62" s="78">
        <f t="shared" ref="G62:G72" si="14">I61</f>
        <v>663390</v>
      </c>
      <c r="H62" s="78">
        <f t="shared" si="12"/>
        <v>-331695</v>
      </c>
      <c r="I62" s="78">
        <f t="shared" si="13"/>
        <v>331695</v>
      </c>
      <c r="J62" s="179"/>
    </row>
    <row r="63">
      <c r="A63" s="179"/>
      <c r="B63" s="224" t="s">
        <v>238</v>
      </c>
      <c r="C63" s="78">
        <f t="shared" si="9"/>
        <v>331695</v>
      </c>
      <c r="D63" s="78">
        <f t="shared" si="10"/>
        <v>0</v>
      </c>
      <c r="E63" s="200">
        <f t="shared" si="11"/>
        <v>-331695</v>
      </c>
      <c r="F63" s="179"/>
      <c r="G63" s="78">
        <f t="shared" si="14"/>
        <v>331695</v>
      </c>
      <c r="H63" s="78">
        <f t="shared" si="12"/>
        <v>-331695</v>
      </c>
      <c r="I63" s="78">
        <f t="shared" si="13"/>
        <v>0</v>
      </c>
      <c r="J63" s="179"/>
    </row>
    <row r="64">
      <c r="A64" s="179"/>
      <c r="B64" s="224" t="s">
        <v>239</v>
      </c>
      <c r="C64" s="78">
        <f t="shared" si="9"/>
        <v>331695</v>
      </c>
      <c r="D64" s="78">
        <f t="shared" si="10"/>
        <v>0</v>
      </c>
      <c r="E64" s="200">
        <f t="shared" si="11"/>
        <v>-331695</v>
      </c>
      <c r="F64" s="179"/>
      <c r="G64" s="78">
        <f t="shared" si="14"/>
        <v>0</v>
      </c>
      <c r="H64" s="78">
        <f t="shared" si="12"/>
        <v>-331695</v>
      </c>
      <c r="I64" s="78">
        <f t="shared" si="13"/>
        <v>-331695</v>
      </c>
      <c r="J64" s="179"/>
    </row>
    <row r="65">
      <c r="A65" s="179"/>
      <c r="B65" s="224" t="s">
        <v>240</v>
      </c>
      <c r="C65" s="78">
        <f t="shared" si="9"/>
        <v>331695</v>
      </c>
      <c r="D65" s="78">
        <f t="shared" si="10"/>
        <v>0</v>
      </c>
      <c r="E65" s="200">
        <f t="shared" si="11"/>
        <v>-331695</v>
      </c>
      <c r="F65" s="179"/>
      <c r="G65" s="78">
        <f t="shared" si="14"/>
        <v>-331695</v>
      </c>
      <c r="H65" s="78">
        <f t="shared" si="12"/>
        <v>-331695</v>
      </c>
      <c r="I65" s="78">
        <f t="shared" si="13"/>
        <v>-663390</v>
      </c>
      <c r="J65" s="179"/>
    </row>
    <row r="66">
      <c r="A66" s="179"/>
      <c r="B66" s="224" t="s">
        <v>241</v>
      </c>
      <c r="C66" s="78">
        <f t="shared" si="9"/>
        <v>331695</v>
      </c>
      <c r="D66" s="78">
        <f t="shared" si="10"/>
        <v>0</v>
      </c>
      <c r="E66" s="200">
        <f t="shared" si="11"/>
        <v>-331695</v>
      </c>
      <c r="F66" s="179"/>
      <c r="G66" s="78">
        <f t="shared" si="14"/>
        <v>-663390</v>
      </c>
      <c r="H66" s="78">
        <f t="shared" si="12"/>
        <v>-331695</v>
      </c>
      <c r="I66" s="78">
        <f t="shared" si="13"/>
        <v>-995085</v>
      </c>
      <c r="J66" s="179"/>
    </row>
    <row r="67">
      <c r="A67" s="179"/>
      <c r="B67" s="224" t="s">
        <v>242</v>
      </c>
      <c r="C67" s="78">
        <f t="shared" si="9"/>
        <v>331695</v>
      </c>
      <c r="D67" s="78">
        <f t="shared" si="10"/>
        <v>0</v>
      </c>
      <c r="E67" s="200">
        <f t="shared" si="11"/>
        <v>-331695</v>
      </c>
      <c r="F67" s="179"/>
      <c r="G67" s="78">
        <f t="shared" si="14"/>
        <v>-995085</v>
      </c>
      <c r="H67" s="78">
        <f t="shared" si="12"/>
        <v>-331695</v>
      </c>
      <c r="I67" s="78">
        <f t="shared" si="13"/>
        <v>-1326780</v>
      </c>
      <c r="J67" s="179"/>
    </row>
    <row r="68">
      <c r="A68" s="179"/>
      <c r="B68" s="224" t="s">
        <v>243</v>
      </c>
      <c r="C68" s="78">
        <f t="shared" si="9"/>
        <v>331695</v>
      </c>
      <c r="D68" s="78">
        <f t="shared" si="10"/>
        <v>0</v>
      </c>
      <c r="E68" s="200">
        <f t="shared" si="11"/>
        <v>-331695</v>
      </c>
      <c r="F68" s="179"/>
      <c r="G68" s="78">
        <f t="shared" si="14"/>
        <v>-1326780</v>
      </c>
      <c r="H68" s="78">
        <f t="shared" si="12"/>
        <v>-331695</v>
      </c>
      <c r="I68" s="78">
        <f t="shared" si="13"/>
        <v>-1658475</v>
      </c>
      <c r="J68" s="179"/>
    </row>
    <row r="69">
      <c r="A69" s="179"/>
      <c r="B69" s="224" t="s">
        <v>244</v>
      </c>
      <c r="C69" s="78">
        <f t="shared" si="9"/>
        <v>331695</v>
      </c>
      <c r="D69" s="78">
        <f t="shared" si="10"/>
        <v>0</v>
      </c>
      <c r="E69" s="200">
        <f t="shared" si="11"/>
        <v>-331695</v>
      </c>
      <c r="F69" s="179"/>
      <c r="G69" s="78">
        <f t="shared" si="14"/>
        <v>-1658475</v>
      </c>
      <c r="H69" s="78">
        <f t="shared" si="12"/>
        <v>-331695</v>
      </c>
      <c r="I69" s="78">
        <f t="shared" si="13"/>
        <v>-1990170</v>
      </c>
      <c r="J69" s="179"/>
    </row>
    <row r="70">
      <c r="A70" s="179"/>
      <c r="B70" s="224" t="s">
        <v>245</v>
      </c>
      <c r="C70" s="78">
        <f t="shared" si="9"/>
        <v>331695</v>
      </c>
      <c r="D70" s="78">
        <f t="shared" si="10"/>
        <v>0</v>
      </c>
      <c r="E70" s="200">
        <f t="shared" si="11"/>
        <v>-331695</v>
      </c>
      <c r="F70" s="179"/>
      <c r="G70" s="78">
        <f t="shared" si="14"/>
        <v>-1990170</v>
      </c>
      <c r="H70" s="78">
        <f t="shared" si="12"/>
        <v>-331695</v>
      </c>
      <c r="I70" s="78">
        <f t="shared" si="13"/>
        <v>-2321865</v>
      </c>
      <c r="J70" s="179"/>
    </row>
    <row r="71">
      <c r="A71" s="179"/>
      <c r="B71" s="224" t="s">
        <v>246</v>
      </c>
      <c r="C71" s="78">
        <f t="shared" si="9"/>
        <v>331695</v>
      </c>
      <c r="D71" s="78">
        <f t="shared" si="10"/>
        <v>0</v>
      </c>
      <c r="E71" s="200">
        <f t="shared" si="11"/>
        <v>-331695</v>
      </c>
      <c r="F71" s="179"/>
      <c r="G71" s="78">
        <f t="shared" si="14"/>
        <v>-2321865</v>
      </c>
      <c r="H71" s="78">
        <f t="shared" si="12"/>
        <v>-331695</v>
      </c>
      <c r="I71" s="78">
        <f t="shared" si="13"/>
        <v>-2653560</v>
      </c>
      <c r="J71" s="179"/>
    </row>
    <row r="72">
      <c r="A72" s="179"/>
      <c r="B72" s="225" t="s">
        <v>247</v>
      </c>
      <c r="C72" s="80">
        <f t="shared" si="9"/>
        <v>331695</v>
      </c>
      <c r="D72" s="80">
        <f t="shared" si="10"/>
        <v>0</v>
      </c>
      <c r="E72" s="203">
        <f t="shared" si="11"/>
        <v>-331695</v>
      </c>
      <c r="F72" s="179"/>
      <c r="G72" s="80">
        <f t="shared" si="14"/>
        <v>-2653560</v>
      </c>
      <c r="H72" s="80">
        <f t="shared" si="12"/>
        <v>-331695</v>
      </c>
      <c r="I72" s="80">
        <f t="shared" si="13"/>
        <v>-2985255</v>
      </c>
      <c r="J72" s="179"/>
    </row>
    <row r="73">
      <c r="A73" s="179"/>
      <c r="B73" s="179"/>
      <c r="C73" s="226">
        <f t="shared" ref="C73:D73" si="15">SUM(C61:C72)</f>
        <v>3980340</v>
      </c>
      <c r="D73" s="226">
        <f t="shared" si="15"/>
        <v>0</v>
      </c>
      <c r="E73" s="143">
        <f t="shared" si="11"/>
        <v>-3980340</v>
      </c>
      <c r="F73" s="179"/>
      <c r="G73" s="179"/>
      <c r="H73" s="179"/>
      <c r="I73" s="179"/>
      <c r="J73" s="179"/>
    </row>
    <row r="74">
      <c r="A74" s="179"/>
      <c r="B74" s="179"/>
      <c r="C74" s="179"/>
      <c r="D74" s="179"/>
      <c r="E74" s="179"/>
      <c r="F74" s="179"/>
      <c r="G74" s="179"/>
      <c r="H74" s="179"/>
      <c r="I74" s="179"/>
      <c r="J74" s="179"/>
    </row>
    <row r="75">
      <c r="A75" s="179"/>
      <c r="B75" s="227" t="s">
        <v>863</v>
      </c>
      <c r="C75" s="2"/>
      <c r="D75" s="228">
        <f>C61*2</f>
        <v>663390</v>
      </c>
      <c r="E75" s="179"/>
      <c r="F75" s="179"/>
      <c r="G75" s="179"/>
      <c r="H75" s="179"/>
      <c r="I75" s="179"/>
      <c r="J75" s="179"/>
    </row>
    <row r="76">
      <c r="A76" s="179"/>
      <c r="B76" s="179"/>
      <c r="C76" s="179"/>
      <c r="D76" s="179"/>
      <c r="E76" s="179"/>
      <c r="F76" s="179"/>
      <c r="G76" s="179"/>
      <c r="H76" s="179"/>
      <c r="I76" s="179"/>
      <c r="J76" s="179"/>
    </row>
    <row r="77">
      <c r="A77" s="179"/>
      <c r="B77" s="229" t="s">
        <v>249</v>
      </c>
      <c r="C77" s="19"/>
      <c r="D77" s="230">
        <f>D73</f>
        <v>0</v>
      </c>
      <c r="E77" s="231"/>
      <c r="F77" s="179"/>
      <c r="G77" s="179"/>
      <c r="H77" s="179"/>
      <c r="I77" s="179"/>
      <c r="J77" s="179"/>
    </row>
    <row r="78">
      <c r="A78" s="179"/>
      <c r="B78" s="232" t="s">
        <v>219</v>
      </c>
      <c r="C78" s="56"/>
      <c r="D78" s="233">
        <f>C61+D75</f>
        <v>995085</v>
      </c>
      <c r="E78" s="218" t="s">
        <v>250</v>
      </c>
      <c r="F78" s="179"/>
      <c r="G78" s="179"/>
      <c r="H78" s="179"/>
      <c r="I78" s="179"/>
      <c r="J78" s="179"/>
    </row>
    <row r="79">
      <c r="A79" s="179"/>
      <c r="B79" s="215" t="s">
        <v>251</v>
      </c>
      <c r="C79" s="58"/>
      <c r="D79" s="234">
        <f>D77/D78</f>
        <v>0</v>
      </c>
      <c r="E79" s="179"/>
      <c r="F79" s="179"/>
      <c r="G79" s="179"/>
      <c r="H79" s="179"/>
      <c r="I79" s="179"/>
      <c r="J79" s="179"/>
    </row>
    <row r="80">
      <c r="A80" s="179"/>
      <c r="B80" s="179"/>
      <c r="C80" s="179"/>
      <c r="D80" s="235"/>
      <c r="E80" s="179"/>
      <c r="F80" s="179"/>
      <c r="G80" s="179"/>
      <c r="H80" s="179"/>
      <c r="I80" s="179"/>
      <c r="J80" s="179"/>
    </row>
    <row r="81">
      <c r="A81" s="179"/>
      <c r="B81" s="861" t="s">
        <v>864</v>
      </c>
      <c r="C81" s="179"/>
      <c r="D81" s="179"/>
      <c r="E81" s="179"/>
      <c r="F81" s="179"/>
      <c r="G81" s="209"/>
      <c r="H81" s="179"/>
      <c r="I81" s="209"/>
      <c r="J81" s="179"/>
    </row>
    <row r="82">
      <c r="A82" s="179"/>
      <c r="B82" s="179"/>
      <c r="C82" s="179"/>
      <c r="D82" s="210"/>
      <c r="E82" s="179"/>
      <c r="F82" s="179"/>
      <c r="G82" s="179"/>
      <c r="H82" s="179"/>
      <c r="I82" s="179"/>
      <c r="J82" s="179"/>
    </row>
    <row r="83">
      <c r="A83" s="179"/>
      <c r="B83" s="134" t="s">
        <v>827</v>
      </c>
      <c r="C83" s="211"/>
      <c r="D83" s="212">
        <f>'In-house (2-5yrs)'!E72/12</f>
        <v>269280</v>
      </c>
      <c r="E83" s="194"/>
      <c r="F83" s="179"/>
      <c r="G83" s="179"/>
      <c r="H83" s="179"/>
      <c r="I83" s="179"/>
      <c r="J83" s="179"/>
    </row>
    <row r="84">
      <c r="A84" s="179"/>
      <c r="B84" s="66" t="s">
        <v>828</v>
      </c>
      <c r="C84" s="213"/>
      <c r="D84" s="214">
        <f>'Third Party (2-5yrs)'!E44/12</f>
        <v>89760</v>
      </c>
      <c r="E84" s="179"/>
      <c r="F84" s="179"/>
      <c r="H84" s="179"/>
      <c r="I84" s="179"/>
      <c r="J84" s="179"/>
    </row>
    <row r="85">
      <c r="A85" s="179"/>
      <c r="B85" s="66" t="s">
        <v>829</v>
      </c>
      <c r="C85" s="213"/>
      <c r="D85" s="214" t="str">
        <f>'In-house (2-5yrs)'!E93</f>
        <v/>
      </c>
      <c r="E85" s="179"/>
      <c r="F85" s="179"/>
      <c r="H85" s="179"/>
      <c r="I85" s="179"/>
      <c r="J85" s="179"/>
    </row>
    <row r="86">
      <c r="A86" s="179"/>
      <c r="B86" s="66" t="s">
        <v>830</v>
      </c>
      <c r="C86" s="213"/>
      <c r="D86" s="214" t="str">
        <f>'Third Party (2-5yrs)'!D65</f>
        <v/>
      </c>
      <c r="E86" s="179"/>
      <c r="F86" s="179"/>
      <c r="H86" s="179"/>
      <c r="I86" s="179"/>
      <c r="J86" s="179"/>
    </row>
    <row r="87">
      <c r="A87" s="179"/>
      <c r="B87" s="66" t="s">
        <v>831</v>
      </c>
      <c r="C87" s="213"/>
      <c r="D87" s="214" t="str">
        <f>'In-house (2-5yrs)'!D93</f>
        <v/>
      </c>
      <c r="E87" s="179"/>
      <c r="F87" s="179"/>
      <c r="H87" s="179"/>
      <c r="I87" s="179"/>
      <c r="J87" s="179"/>
    </row>
    <row r="88">
      <c r="A88" s="179"/>
      <c r="B88" s="66" t="s">
        <v>832</v>
      </c>
      <c r="C88" s="213"/>
      <c r="D88" s="214" t="str">
        <f>'Third Party (2-5yrs)'!C65</f>
        <v/>
      </c>
      <c r="E88" s="179"/>
      <c r="F88" s="179"/>
      <c r="H88" s="179"/>
      <c r="I88" s="179"/>
      <c r="J88" s="179"/>
    </row>
    <row r="89">
      <c r="A89" s="179"/>
      <c r="B89" s="215" t="s">
        <v>227</v>
      </c>
      <c r="C89" s="216"/>
      <c r="D89" s="217">
        <f>((('Indirect Expenses'!K63/4)/12/'In-house (2-5yrs)'!$D$5)*105%)*10^7</f>
        <v>5164236</v>
      </c>
      <c r="E89" s="179"/>
      <c r="F89" s="179"/>
      <c r="H89" s="179"/>
      <c r="I89" s="179"/>
      <c r="J89" s="179"/>
    </row>
    <row r="90">
      <c r="A90" s="179"/>
      <c r="B90" s="179"/>
      <c r="C90" s="179"/>
      <c r="D90" s="179"/>
      <c r="E90" s="179"/>
      <c r="F90" s="179"/>
      <c r="G90" s="218" t="s">
        <v>228</v>
      </c>
      <c r="H90" s="179"/>
      <c r="I90" s="179"/>
      <c r="J90" s="179"/>
    </row>
    <row r="91">
      <c r="A91" s="179"/>
      <c r="B91" s="219" t="s">
        <v>229</v>
      </c>
      <c r="C91" s="220" t="s">
        <v>230</v>
      </c>
      <c r="D91" s="221" t="s">
        <v>231</v>
      </c>
      <c r="E91" s="156" t="s">
        <v>232</v>
      </c>
      <c r="F91" s="179"/>
      <c r="G91" s="168" t="s">
        <v>233</v>
      </c>
      <c r="H91" s="156" t="s">
        <v>234</v>
      </c>
      <c r="I91" s="222" t="s">
        <v>235</v>
      </c>
      <c r="J91" s="179"/>
    </row>
    <row r="92">
      <c r="A92" s="179"/>
      <c r="B92" s="223" t="s">
        <v>236</v>
      </c>
      <c r="C92" s="89">
        <f t="shared" ref="C92:C103" si="16">($D$83*$D$85)+$D$89+($D$84*$D$86)</f>
        <v>5164236</v>
      </c>
      <c r="D92" s="89">
        <f t="shared" ref="D92:D103" si="17">($D$83*$D$87)+($D$84*$D$88)</f>
        <v>0</v>
      </c>
      <c r="E92" s="197">
        <f t="shared" ref="E92:E104" si="18">D92-C92</f>
        <v>-5164236</v>
      </c>
      <c r="F92" s="179"/>
      <c r="G92" s="89">
        <f>C92+D106</f>
        <v>15492708</v>
      </c>
      <c r="H92" s="89">
        <f t="shared" ref="H92:H103" si="19">E92</f>
        <v>-5164236</v>
      </c>
      <c r="I92" s="89">
        <f t="shared" ref="I92:I103" si="20">G92+H92</f>
        <v>10328472</v>
      </c>
      <c r="J92" s="179"/>
    </row>
    <row r="93">
      <c r="A93" s="179"/>
      <c r="B93" s="224" t="s">
        <v>237</v>
      </c>
      <c r="C93" s="78">
        <f t="shared" si="16"/>
        <v>5164236</v>
      </c>
      <c r="D93" s="78">
        <f t="shared" si="17"/>
        <v>0</v>
      </c>
      <c r="E93" s="200">
        <f t="shared" si="18"/>
        <v>-5164236</v>
      </c>
      <c r="F93" s="179"/>
      <c r="G93" s="78">
        <f t="shared" ref="G93:G103" si="21">I92</f>
        <v>10328472</v>
      </c>
      <c r="H93" s="78">
        <f t="shared" si="19"/>
        <v>-5164236</v>
      </c>
      <c r="I93" s="78">
        <f t="shared" si="20"/>
        <v>5164236</v>
      </c>
      <c r="J93" s="179"/>
    </row>
    <row r="94">
      <c r="A94" s="179"/>
      <c r="B94" s="224" t="s">
        <v>238</v>
      </c>
      <c r="C94" s="78">
        <f t="shared" si="16"/>
        <v>5164236</v>
      </c>
      <c r="D94" s="78">
        <f t="shared" si="17"/>
        <v>0</v>
      </c>
      <c r="E94" s="200">
        <f t="shared" si="18"/>
        <v>-5164236</v>
      </c>
      <c r="F94" s="179"/>
      <c r="G94" s="78">
        <f t="shared" si="21"/>
        <v>5164236</v>
      </c>
      <c r="H94" s="78">
        <f t="shared" si="19"/>
        <v>-5164236</v>
      </c>
      <c r="I94" s="78">
        <f t="shared" si="20"/>
        <v>0.000000001862645149</v>
      </c>
      <c r="J94" s="179"/>
    </row>
    <row r="95">
      <c r="A95" s="179"/>
      <c r="B95" s="224" t="s">
        <v>239</v>
      </c>
      <c r="C95" s="78">
        <f t="shared" si="16"/>
        <v>5164236</v>
      </c>
      <c r="D95" s="78">
        <f t="shared" si="17"/>
        <v>0</v>
      </c>
      <c r="E95" s="200">
        <f t="shared" si="18"/>
        <v>-5164236</v>
      </c>
      <c r="F95" s="179"/>
      <c r="G95" s="78">
        <f t="shared" si="21"/>
        <v>0.000000001862645149</v>
      </c>
      <c r="H95" s="78">
        <f t="shared" si="19"/>
        <v>-5164236</v>
      </c>
      <c r="I95" s="78">
        <f t="shared" si="20"/>
        <v>-5164236</v>
      </c>
      <c r="J95" s="179"/>
    </row>
    <row r="96">
      <c r="A96" s="179"/>
      <c r="B96" s="224" t="s">
        <v>240</v>
      </c>
      <c r="C96" s="78">
        <f t="shared" si="16"/>
        <v>5164236</v>
      </c>
      <c r="D96" s="78">
        <f t="shared" si="17"/>
        <v>0</v>
      </c>
      <c r="E96" s="200">
        <f t="shared" si="18"/>
        <v>-5164236</v>
      </c>
      <c r="F96" s="179"/>
      <c r="G96" s="78">
        <f t="shared" si="21"/>
        <v>-5164236</v>
      </c>
      <c r="H96" s="78">
        <f t="shared" si="19"/>
        <v>-5164236</v>
      </c>
      <c r="I96" s="78">
        <f t="shared" si="20"/>
        <v>-10328472</v>
      </c>
      <c r="J96" s="179"/>
    </row>
    <row r="97">
      <c r="A97" s="179"/>
      <c r="B97" s="224" t="s">
        <v>241</v>
      </c>
      <c r="C97" s="78">
        <f t="shared" si="16"/>
        <v>5164236</v>
      </c>
      <c r="D97" s="78">
        <f t="shared" si="17"/>
        <v>0</v>
      </c>
      <c r="E97" s="200">
        <f t="shared" si="18"/>
        <v>-5164236</v>
      </c>
      <c r="F97" s="179"/>
      <c r="G97" s="78">
        <f t="shared" si="21"/>
        <v>-10328472</v>
      </c>
      <c r="H97" s="78">
        <f t="shared" si="19"/>
        <v>-5164236</v>
      </c>
      <c r="I97" s="78">
        <f t="shared" si="20"/>
        <v>-15492708</v>
      </c>
      <c r="J97" s="179"/>
    </row>
    <row r="98">
      <c r="A98" s="179"/>
      <c r="B98" s="224" t="s">
        <v>242</v>
      </c>
      <c r="C98" s="78">
        <f t="shared" si="16"/>
        <v>5164236</v>
      </c>
      <c r="D98" s="78">
        <f t="shared" si="17"/>
        <v>0</v>
      </c>
      <c r="E98" s="200">
        <f t="shared" si="18"/>
        <v>-5164236</v>
      </c>
      <c r="F98" s="179"/>
      <c r="G98" s="78">
        <f t="shared" si="21"/>
        <v>-15492708</v>
      </c>
      <c r="H98" s="78">
        <f t="shared" si="19"/>
        <v>-5164236</v>
      </c>
      <c r="I98" s="78">
        <f t="shared" si="20"/>
        <v>-20656944</v>
      </c>
      <c r="J98" s="179"/>
    </row>
    <row r="99">
      <c r="A99" s="179"/>
      <c r="B99" s="224" t="s">
        <v>243</v>
      </c>
      <c r="C99" s="78">
        <f t="shared" si="16"/>
        <v>5164236</v>
      </c>
      <c r="D99" s="78">
        <f t="shared" si="17"/>
        <v>0</v>
      </c>
      <c r="E99" s="200">
        <f t="shared" si="18"/>
        <v>-5164236</v>
      </c>
      <c r="F99" s="179"/>
      <c r="G99" s="78">
        <f t="shared" si="21"/>
        <v>-20656944</v>
      </c>
      <c r="H99" s="78">
        <f t="shared" si="19"/>
        <v>-5164236</v>
      </c>
      <c r="I99" s="78">
        <f t="shared" si="20"/>
        <v>-25821180</v>
      </c>
      <c r="J99" s="179"/>
    </row>
    <row r="100">
      <c r="A100" s="179"/>
      <c r="B100" s="224" t="s">
        <v>244</v>
      </c>
      <c r="C100" s="78">
        <f t="shared" si="16"/>
        <v>5164236</v>
      </c>
      <c r="D100" s="78">
        <f t="shared" si="17"/>
        <v>0</v>
      </c>
      <c r="E100" s="200">
        <f t="shared" si="18"/>
        <v>-5164236</v>
      </c>
      <c r="F100" s="179"/>
      <c r="G100" s="78">
        <f t="shared" si="21"/>
        <v>-25821180</v>
      </c>
      <c r="H100" s="78">
        <f t="shared" si="19"/>
        <v>-5164236</v>
      </c>
      <c r="I100" s="78">
        <f t="shared" si="20"/>
        <v>-30985416</v>
      </c>
      <c r="J100" s="179"/>
    </row>
    <row r="101">
      <c r="A101" s="179"/>
      <c r="B101" s="224" t="s">
        <v>245</v>
      </c>
      <c r="C101" s="78">
        <f t="shared" si="16"/>
        <v>5164236</v>
      </c>
      <c r="D101" s="78">
        <f t="shared" si="17"/>
        <v>0</v>
      </c>
      <c r="E101" s="200">
        <f t="shared" si="18"/>
        <v>-5164236</v>
      </c>
      <c r="F101" s="179"/>
      <c r="G101" s="78">
        <f t="shared" si="21"/>
        <v>-30985416</v>
      </c>
      <c r="H101" s="78">
        <f t="shared" si="19"/>
        <v>-5164236</v>
      </c>
      <c r="I101" s="78">
        <f t="shared" si="20"/>
        <v>-36149652</v>
      </c>
      <c r="J101" s="179"/>
    </row>
    <row r="102">
      <c r="A102" s="179"/>
      <c r="B102" s="224" t="s">
        <v>246</v>
      </c>
      <c r="C102" s="78">
        <f t="shared" si="16"/>
        <v>5164236</v>
      </c>
      <c r="D102" s="78">
        <f t="shared" si="17"/>
        <v>0</v>
      </c>
      <c r="E102" s="200">
        <f t="shared" si="18"/>
        <v>-5164236</v>
      </c>
      <c r="F102" s="179"/>
      <c r="G102" s="78">
        <f t="shared" si="21"/>
        <v>-36149652</v>
      </c>
      <c r="H102" s="78">
        <f t="shared" si="19"/>
        <v>-5164236</v>
      </c>
      <c r="I102" s="78">
        <f t="shared" si="20"/>
        <v>-41313888</v>
      </c>
      <c r="J102" s="179"/>
    </row>
    <row r="103">
      <c r="A103" s="179"/>
      <c r="B103" s="225" t="s">
        <v>247</v>
      </c>
      <c r="C103" s="80">
        <f t="shared" si="16"/>
        <v>5164236</v>
      </c>
      <c r="D103" s="80">
        <f t="shared" si="17"/>
        <v>0</v>
      </c>
      <c r="E103" s="203">
        <f t="shared" si="18"/>
        <v>-5164236</v>
      </c>
      <c r="F103" s="179"/>
      <c r="G103" s="80">
        <f t="shared" si="21"/>
        <v>-41313888</v>
      </c>
      <c r="H103" s="80">
        <f t="shared" si="19"/>
        <v>-5164236</v>
      </c>
      <c r="I103" s="80">
        <f t="shared" si="20"/>
        <v>-46478124</v>
      </c>
      <c r="J103" s="179"/>
    </row>
    <row r="104">
      <c r="A104" s="179"/>
      <c r="B104" s="179"/>
      <c r="C104" s="226">
        <f t="shared" ref="C104:D104" si="22">SUM(C92:C103)</f>
        <v>61970832</v>
      </c>
      <c r="D104" s="226">
        <f t="shared" si="22"/>
        <v>0</v>
      </c>
      <c r="E104" s="143">
        <f t="shared" si="18"/>
        <v>-61970832</v>
      </c>
      <c r="F104" s="179"/>
      <c r="G104" s="179"/>
      <c r="H104" s="179"/>
      <c r="I104" s="179"/>
      <c r="J104" s="179"/>
    </row>
    <row r="10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</row>
    <row r="106">
      <c r="A106" s="179"/>
      <c r="B106" s="227" t="s">
        <v>865</v>
      </c>
      <c r="C106" s="2"/>
      <c r="D106" s="228">
        <f>C92*2</f>
        <v>10328472</v>
      </c>
      <c r="E106" s="179"/>
      <c r="F106" s="179"/>
      <c r="G106" s="179"/>
      <c r="H106" s="179"/>
      <c r="I106" s="179"/>
      <c r="J106" s="179"/>
    </row>
    <row r="107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</row>
    <row r="108">
      <c r="A108" s="179"/>
      <c r="B108" s="229" t="s">
        <v>249</v>
      </c>
      <c r="C108" s="19"/>
      <c r="D108" s="230">
        <f>D104</f>
        <v>0</v>
      </c>
      <c r="E108" s="231"/>
      <c r="F108" s="179"/>
      <c r="G108" s="179"/>
      <c r="H108" s="179"/>
      <c r="I108" s="179"/>
      <c r="J108" s="179"/>
    </row>
    <row r="109">
      <c r="A109" s="179"/>
      <c r="B109" s="232" t="s">
        <v>219</v>
      </c>
      <c r="C109" s="56"/>
      <c r="D109" s="233">
        <f>C92+D106</f>
        <v>15492708</v>
      </c>
      <c r="E109" s="218" t="s">
        <v>250</v>
      </c>
      <c r="F109" s="179"/>
      <c r="G109" s="179"/>
      <c r="H109" s="179"/>
      <c r="I109" s="179"/>
      <c r="J109" s="179"/>
    </row>
    <row r="110">
      <c r="A110" s="179"/>
      <c r="B110" s="215" t="s">
        <v>251</v>
      </c>
      <c r="C110" s="58"/>
      <c r="D110" s="234">
        <f>D108/D109</f>
        <v>0</v>
      </c>
      <c r="E110" s="179"/>
      <c r="F110" s="179"/>
      <c r="G110" s="179"/>
      <c r="H110" s="179"/>
      <c r="I110" s="179"/>
      <c r="J110" s="179"/>
    </row>
    <row r="111">
      <c r="A111" s="179"/>
      <c r="B111" s="179"/>
      <c r="C111" s="179"/>
      <c r="D111" s="235"/>
      <c r="E111" s="179"/>
      <c r="F111" s="179"/>
      <c r="G111" s="179"/>
      <c r="H111" s="179"/>
      <c r="I111" s="179"/>
      <c r="J111" s="179"/>
    </row>
    <row r="112">
      <c r="A112" s="194"/>
      <c r="B112" s="861" t="s">
        <v>866</v>
      </c>
      <c r="C112" s="194"/>
      <c r="D112" s="236"/>
      <c r="E112" s="194"/>
      <c r="F112" s="194"/>
      <c r="G112" s="194"/>
      <c r="H112" s="194"/>
      <c r="I112" s="194"/>
      <c r="J112" s="194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</row>
    <row r="114">
      <c r="A114" s="194"/>
      <c r="B114" s="134" t="s">
        <v>827</v>
      </c>
      <c r="C114" s="211"/>
      <c r="D114" s="239">
        <f> 'In-house (2-5yrs)'!E75/12</f>
        <v>15600</v>
      </c>
      <c r="E114" s="194"/>
      <c r="F114" s="194"/>
      <c r="G114" s="194"/>
      <c r="H114" s="194"/>
      <c r="I114" s="194"/>
      <c r="J114" s="194"/>
    </row>
    <row r="115">
      <c r="A115" s="194"/>
      <c r="B115" s="66" t="s">
        <v>828</v>
      </c>
      <c r="C115" s="213"/>
      <c r="D115" s="242">
        <f>'Third Party (2-5yrs)'!E47/12</f>
        <v>5200</v>
      </c>
      <c r="E115" s="194"/>
      <c r="F115" s="194"/>
      <c r="G115" s="194"/>
      <c r="H115" s="194"/>
      <c r="I115" s="194"/>
      <c r="J115" s="194"/>
    </row>
    <row r="116">
      <c r="A116" s="194"/>
      <c r="B116" s="66" t="s">
        <v>829</v>
      </c>
      <c r="C116" s="213"/>
      <c r="D116" s="242" t="str">
        <f>'In-house (2-5yrs)'!E94</f>
        <v/>
      </c>
      <c r="E116" s="194"/>
      <c r="F116" s="194"/>
      <c r="G116" s="194"/>
      <c r="H116" s="194"/>
      <c r="I116" s="194"/>
      <c r="J116" s="194"/>
    </row>
    <row r="117">
      <c r="A117" s="194"/>
      <c r="B117" s="66" t="s">
        <v>830</v>
      </c>
      <c r="C117" s="213"/>
      <c r="D117" s="242" t="str">
        <f>'Third Party (2-5yrs)'!D66</f>
        <v/>
      </c>
      <c r="E117" s="194"/>
      <c r="F117" s="194"/>
      <c r="G117" s="194"/>
      <c r="H117" s="194"/>
      <c r="I117" s="194"/>
      <c r="J117" s="194"/>
    </row>
    <row r="118">
      <c r="A118" s="194"/>
      <c r="B118" s="66" t="s">
        <v>831</v>
      </c>
      <c r="C118" s="213"/>
      <c r="D118" s="242" t="str">
        <f>'In-house (2-5yrs)'!D94</f>
        <v/>
      </c>
      <c r="E118" s="194"/>
      <c r="F118" s="194"/>
      <c r="G118" s="194"/>
      <c r="H118" s="194"/>
      <c r="I118" s="194"/>
      <c r="J118" s="194"/>
    </row>
    <row r="119">
      <c r="A119" s="194"/>
      <c r="B119" s="66" t="s">
        <v>832</v>
      </c>
      <c r="C119" s="213"/>
      <c r="D119" s="242" t="str">
        <f>'Third Party (2-5yrs)'!C66</f>
        <v/>
      </c>
      <c r="E119" s="194"/>
      <c r="F119" s="194"/>
      <c r="G119" s="194"/>
      <c r="H119" s="194"/>
      <c r="I119" s="194"/>
      <c r="J119" s="194"/>
    </row>
    <row r="120">
      <c r="A120" s="194"/>
      <c r="B120" s="215" t="s">
        <v>227</v>
      </c>
      <c r="C120" s="216"/>
      <c r="D120" s="217" t="str">
        <f>D27</f>
        <v>#REF!</v>
      </c>
      <c r="E120" s="194"/>
      <c r="F120" s="194"/>
      <c r="G120" s="194"/>
      <c r="H120" s="194"/>
      <c r="I120" s="194"/>
      <c r="J120" s="194"/>
    </row>
    <row r="121">
      <c r="A121" s="179"/>
      <c r="B121" s="179"/>
      <c r="C121" s="179"/>
      <c r="D121" s="179"/>
      <c r="E121" s="179"/>
      <c r="F121" s="179"/>
      <c r="G121" s="245" t="s">
        <v>228</v>
      </c>
      <c r="H121" s="179"/>
      <c r="I121" s="179"/>
      <c r="J121" s="179"/>
    </row>
    <row r="122">
      <c r="A122" s="194"/>
      <c r="B122" s="246" t="s">
        <v>229</v>
      </c>
      <c r="C122" s="247" t="s">
        <v>230</v>
      </c>
      <c r="D122" s="248" t="s">
        <v>231</v>
      </c>
      <c r="E122" s="249" t="s">
        <v>232</v>
      </c>
      <c r="F122" s="194"/>
      <c r="G122" s="250" t="s">
        <v>233</v>
      </c>
      <c r="H122" s="249" t="s">
        <v>234</v>
      </c>
      <c r="I122" s="251" t="s">
        <v>235</v>
      </c>
      <c r="J122" s="194"/>
    </row>
    <row r="123">
      <c r="A123" s="194"/>
      <c r="B123" s="252" t="s">
        <v>236</v>
      </c>
      <c r="C123" s="89" t="str">
        <f t="shared" ref="C123:C134" si="23">($D$114*$D$116)+$D$120+($D$115*$D$117)</f>
        <v>#REF!</v>
      </c>
      <c r="D123" s="89">
        <f t="shared" ref="D123:D134" si="24">($D$114*$D$118)+($D$115*$D$119)</f>
        <v>0</v>
      </c>
      <c r="E123" s="253" t="str">
        <f t="shared" ref="E123:E135" si="25">D123-C123</f>
        <v>#REF!</v>
      </c>
      <c r="F123" s="254"/>
      <c r="G123" s="255" t="str">
        <f>C123+D137</f>
        <v>#REF!</v>
      </c>
      <c r="H123" s="255" t="str">
        <f t="shared" ref="H123:H134" si="26">E123</f>
        <v>#REF!</v>
      </c>
      <c r="I123" s="255" t="str">
        <f t="shared" ref="I123:I134" si="27">G123+H123</f>
        <v>#REF!</v>
      </c>
      <c r="J123" s="194"/>
    </row>
    <row r="124">
      <c r="A124" s="194"/>
      <c r="B124" s="161" t="s">
        <v>237</v>
      </c>
      <c r="C124" s="78" t="str">
        <f t="shared" si="23"/>
        <v>#REF!</v>
      </c>
      <c r="D124" s="78">
        <f t="shared" si="24"/>
        <v>0</v>
      </c>
      <c r="E124" s="256" t="str">
        <f t="shared" si="25"/>
        <v>#REF!</v>
      </c>
      <c r="F124" s="254"/>
      <c r="G124" s="257" t="str">
        <f t="shared" ref="G124:G134" si="28">I123</f>
        <v>#REF!</v>
      </c>
      <c r="H124" s="257" t="str">
        <f t="shared" si="26"/>
        <v>#REF!</v>
      </c>
      <c r="I124" s="257" t="str">
        <f t="shared" si="27"/>
        <v>#REF!</v>
      </c>
      <c r="J124" s="194"/>
    </row>
    <row r="125">
      <c r="A125" s="194"/>
      <c r="B125" s="161" t="s">
        <v>238</v>
      </c>
      <c r="C125" s="78" t="str">
        <f t="shared" si="23"/>
        <v>#REF!</v>
      </c>
      <c r="D125" s="78">
        <f t="shared" si="24"/>
        <v>0</v>
      </c>
      <c r="E125" s="256" t="str">
        <f t="shared" si="25"/>
        <v>#REF!</v>
      </c>
      <c r="F125" s="254"/>
      <c r="G125" s="257" t="str">
        <f t="shared" si="28"/>
        <v>#REF!</v>
      </c>
      <c r="H125" s="257" t="str">
        <f t="shared" si="26"/>
        <v>#REF!</v>
      </c>
      <c r="I125" s="257" t="str">
        <f t="shared" si="27"/>
        <v>#REF!</v>
      </c>
      <c r="J125" s="194"/>
    </row>
    <row r="126">
      <c r="A126" s="194"/>
      <c r="B126" s="161" t="s">
        <v>239</v>
      </c>
      <c r="C126" s="78" t="str">
        <f t="shared" si="23"/>
        <v>#REF!</v>
      </c>
      <c r="D126" s="78">
        <f t="shared" si="24"/>
        <v>0</v>
      </c>
      <c r="E126" s="256" t="str">
        <f t="shared" si="25"/>
        <v>#REF!</v>
      </c>
      <c r="F126" s="254"/>
      <c r="G126" s="257" t="str">
        <f t="shared" si="28"/>
        <v>#REF!</v>
      </c>
      <c r="H126" s="257" t="str">
        <f t="shared" si="26"/>
        <v>#REF!</v>
      </c>
      <c r="I126" s="257" t="str">
        <f t="shared" si="27"/>
        <v>#REF!</v>
      </c>
      <c r="J126" s="194"/>
    </row>
    <row r="127">
      <c r="A127" s="194"/>
      <c r="B127" s="161" t="s">
        <v>240</v>
      </c>
      <c r="C127" s="78" t="str">
        <f t="shared" si="23"/>
        <v>#REF!</v>
      </c>
      <c r="D127" s="78">
        <f t="shared" si="24"/>
        <v>0</v>
      </c>
      <c r="E127" s="256" t="str">
        <f t="shared" si="25"/>
        <v>#REF!</v>
      </c>
      <c r="F127" s="254"/>
      <c r="G127" s="257" t="str">
        <f t="shared" si="28"/>
        <v>#REF!</v>
      </c>
      <c r="H127" s="257" t="str">
        <f t="shared" si="26"/>
        <v>#REF!</v>
      </c>
      <c r="I127" s="257" t="str">
        <f t="shared" si="27"/>
        <v>#REF!</v>
      </c>
      <c r="J127" s="194"/>
    </row>
    <row r="128">
      <c r="A128" s="194"/>
      <c r="B128" s="161" t="s">
        <v>241</v>
      </c>
      <c r="C128" s="78" t="str">
        <f t="shared" si="23"/>
        <v>#REF!</v>
      </c>
      <c r="D128" s="78">
        <f t="shared" si="24"/>
        <v>0</v>
      </c>
      <c r="E128" s="256" t="str">
        <f t="shared" si="25"/>
        <v>#REF!</v>
      </c>
      <c r="F128" s="254"/>
      <c r="G128" s="257" t="str">
        <f t="shared" si="28"/>
        <v>#REF!</v>
      </c>
      <c r="H128" s="257" t="str">
        <f t="shared" si="26"/>
        <v>#REF!</v>
      </c>
      <c r="I128" s="257" t="str">
        <f t="shared" si="27"/>
        <v>#REF!</v>
      </c>
      <c r="J128" s="194"/>
    </row>
    <row r="129">
      <c r="A129" s="194"/>
      <c r="B129" s="161" t="s">
        <v>242</v>
      </c>
      <c r="C129" s="78" t="str">
        <f t="shared" si="23"/>
        <v>#REF!</v>
      </c>
      <c r="D129" s="78">
        <f t="shared" si="24"/>
        <v>0</v>
      </c>
      <c r="E129" s="256" t="str">
        <f t="shared" si="25"/>
        <v>#REF!</v>
      </c>
      <c r="F129" s="254"/>
      <c r="G129" s="257" t="str">
        <f t="shared" si="28"/>
        <v>#REF!</v>
      </c>
      <c r="H129" s="257" t="str">
        <f t="shared" si="26"/>
        <v>#REF!</v>
      </c>
      <c r="I129" s="257" t="str">
        <f t="shared" si="27"/>
        <v>#REF!</v>
      </c>
      <c r="J129" s="194"/>
    </row>
    <row r="130">
      <c r="A130" s="194"/>
      <c r="B130" s="161" t="s">
        <v>243</v>
      </c>
      <c r="C130" s="78" t="str">
        <f t="shared" si="23"/>
        <v>#REF!</v>
      </c>
      <c r="D130" s="78">
        <f t="shared" si="24"/>
        <v>0</v>
      </c>
      <c r="E130" s="256" t="str">
        <f t="shared" si="25"/>
        <v>#REF!</v>
      </c>
      <c r="F130" s="254"/>
      <c r="G130" s="257" t="str">
        <f t="shared" si="28"/>
        <v>#REF!</v>
      </c>
      <c r="H130" s="257" t="str">
        <f t="shared" si="26"/>
        <v>#REF!</v>
      </c>
      <c r="I130" s="257" t="str">
        <f t="shared" si="27"/>
        <v>#REF!</v>
      </c>
      <c r="J130" s="194"/>
    </row>
    <row r="131">
      <c r="A131" s="194"/>
      <c r="B131" s="161" t="s">
        <v>244</v>
      </c>
      <c r="C131" s="78" t="str">
        <f t="shared" si="23"/>
        <v>#REF!</v>
      </c>
      <c r="D131" s="78">
        <f t="shared" si="24"/>
        <v>0</v>
      </c>
      <c r="E131" s="256" t="str">
        <f t="shared" si="25"/>
        <v>#REF!</v>
      </c>
      <c r="F131" s="254"/>
      <c r="G131" s="257" t="str">
        <f t="shared" si="28"/>
        <v>#REF!</v>
      </c>
      <c r="H131" s="257" t="str">
        <f t="shared" si="26"/>
        <v>#REF!</v>
      </c>
      <c r="I131" s="257" t="str">
        <f t="shared" si="27"/>
        <v>#REF!</v>
      </c>
      <c r="J131" s="194"/>
    </row>
    <row r="132">
      <c r="A132" s="194"/>
      <c r="B132" s="161" t="s">
        <v>245</v>
      </c>
      <c r="C132" s="78" t="str">
        <f t="shared" si="23"/>
        <v>#REF!</v>
      </c>
      <c r="D132" s="78">
        <f t="shared" si="24"/>
        <v>0</v>
      </c>
      <c r="E132" s="256" t="str">
        <f t="shared" si="25"/>
        <v>#REF!</v>
      </c>
      <c r="F132" s="254"/>
      <c r="G132" s="257" t="str">
        <f t="shared" si="28"/>
        <v>#REF!</v>
      </c>
      <c r="H132" s="257" t="str">
        <f t="shared" si="26"/>
        <v>#REF!</v>
      </c>
      <c r="I132" s="257" t="str">
        <f t="shared" si="27"/>
        <v>#REF!</v>
      </c>
      <c r="J132" s="194"/>
    </row>
    <row r="133">
      <c r="A133" s="194"/>
      <c r="B133" s="161" t="s">
        <v>246</v>
      </c>
      <c r="C133" s="78" t="str">
        <f t="shared" si="23"/>
        <v>#REF!</v>
      </c>
      <c r="D133" s="78">
        <f t="shared" si="24"/>
        <v>0</v>
      </c>
      <c r="E133" s="256" t="str">
        <f t="shared" si="25"/>
        <v>#REF!</v>
      </c>
      <c r="F133" s="254"/>
      <c r="G133" s="257" t="str">
        <f t="shared" si="28"/>
        <v>#REF!</v>
      </c>
      <c r="H133" s="257" t="str">
        <f t="shared" si="26"/>
        <v>#REF!</v>
      </c>
      <c r="I133" s="257" t="str">
        <f t="shared" si="27"/>
        <v>#REF!</v>
      </c>
      <c r="J133" s="194"/>
    </row>
    <row r="134">
      <c r="A134" s="194"/>
      <c r="B134" s="258" t="s">
        <v>247</v>
      </c>
      <c r="C134" s="80" t="str">
        <f t="shared" si="23"/>
        <v>#REF!</v>
      </c>
      <c r="D134" s="80">
        <f t="shared" si="24"/>
        <v>0</v>
      </c>
      <c r="E134" s="259" t="str">
        <f t="shared" si="25"/>
        <v>#REF!</v>
      </c>
      <c r="F134" s="254"/>
      <c r="G134" s="260" t="str">
        <f t="shared" si="28"/>
        <v>#REF!</v>
      </c>
      <c r="H134" s="260" t="str">
        <f t="shared" si="26"/>
        <v>#REF!</v>
      </c>
      <c r="I134" s="260" t="str">
        <f t="shared" si="27"/>
        <v>#REF!</v>
      </c>
      <c r="J134" s="194"/>
    </row>
    <row r="135">
      <c r="A135" s="194"/>
      <c r="B135" s="194"/>
      <c r="C135" s="261" t="str">
        <f t="shared" ref="C135:D135" si="29">SUM(C123:C134)</f>
        <v>#REF!</v>
      </c>
      <c r="D135" s="261">
        <f t="shared" si="29"/>
        <v>0</v>
      </c>
      <c r="E135" s="262" t="str">
        <f t="shared" si="25"/>
        <v>#REF!</v>
      </c>
      <c r="F135" s="194"/>
      <c r="G135" s="194"/>
      <c r="H135" s="194"/>
      <c r="I135" s="194"/>
      <c r="J135" s="194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</row>
    <row r="137">
      <c r="A137" s="194"/>
      <c r="B137" s="227" t="s">
        <v>867</v>
      </c>
      <c r="C137" s="2"/>
      <c r="D137" s="228" t="str">
        <f>C123*2</f>
        <v>#REF!</v>
      </c>
      <c r="E137" s="194"/>
      <c r="F137" s="194"/>
      <c r="G137" s="194"/>
      <c r="H137" s="194"/>
      <c r="I137" s="194"/>
      <c r="J137" s="194"/>
    </row>
    <row r="138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</row>
    <row r="139">
      <c r="A139" s="194"/>
      <c r="B139" s="263" t="s">
        <v>249</v>
      </c>
      <c r="C139" s="19"/>
      <c r="D139" s="264">
        <f>D135</f>
        <v>0</v>
      </c>
      <c r="E139" s="265"/>
      <c r="F139" s="194"/>
      <c r="G139" s="194"/>
      <c r="H139" s="194"/>
      <c r="I139" s="194"/>
      <c r="J139" s="194"/>
    </row>
    <row r="140">
      <c r="A140" s="194"/>
      <c r="B140" s="266" t="s">
        <v>219</v>
      </c>
      <c r="C140" s="56"/>
      <c r="D140" s="267" t="str">
        <f>C123+D137</f>
        <v>#REF!</v>
      </c>
      <c r="E140" s="245" t="s">
        <v>250</v>
      </c>
      <c r="F140" s="194"/>
      <c r="G140" s="194"/>
      <c r="H140" s="194"/>
      <c r="I140" s="194"/>
      <c r="J140" s="194"/>
    </row>
    <row r="141">
      <c r="A141" s="194"/>
      <c r="B141" s="243" t="s">
        <v>251</v>
      </c>
      <c r="C141" s="58"/>
      <c r="D141" s="268" t="str">
        <f>D139/D140</f>
        <v>#REF!</v>
      </c>
      <c r="E141" s="194"/>
      <c r="F141" s="194"/>
      <c r="G141" s="194"/>
      <c r="H141" s="194"/>
      <c r="I141" s="194"/>
      <c r="J141" s="194"/>
    </row>
    <row r="142">
      <c r="A142" s="179"/>
      <c r="B142" s="179"/>
      <c r="C142" s="179"/>
      <c r="D142" s="194"/>
      <c r="E142" s="179"/>
      <c r="F142" s="179"/>
      <c r="G142" s="179"/>
      <c r="H142" s="179"/>
      <c r="I142" s="179"/>
      <c r="J142" s="179"/>
    </row>
    <row r="143">
      <c r="A143" s="194"/>
      <c r="B143" s="861" t="s">
        <v>868</v>
      </c>
      <c r="C143" s="194"/>
      <c r="D143" s="236"/>
      <c r="E143" s="194"/>
      <c r="F143" s="194"/>
      <c r="G143" s="194"/>
      <c r="H143" s="194"/>
      <c r="I143" s="194"/>
      <c r="J143" s="194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</row>
    <row r="145">
      <c r="A145" s="194"/>
      <c r="B145" s="134" t="s">
        <v>827</v>
      </c>
      <c r="C145" s="211"/>
      <c r="D145" s="239">
        <f> 'In-house (2-5yrs)'!E76/12</f>
        <v>19920</v>
      </c>
      <c r="E145" s="194"/>
      <c r="F145" s="194"/>
      <c r="G145" s="194"/>
      <c r="H145" s="194"/>
      <c r="I145" s="194"/>
      <c r="J145" s="194"/>
    </row>
    <row r="146">
      <c r="A146" s="194"/>
      <c r="B146" s="66" t="s">
        <v>828</v>
      </c>
      <c r="C146" s="213"/>
      <c r="D146" s="863">
        <f>'Third Party (2-5yrs)'!E48/12</f>
        <v>6640</v>
      </c>
      <c r="E146" s="194"/>
      <c r="F146" s="194"/>
      <c r="G146" s="194"/>
      <c r="H146" s="194"/>
      <c r="I146" s="194"/>
      <c r="J146" s="194"/>
    </row>
    <row r="147">
      <c r="A147" s="194"/>
      <c r="B147" s="66" t="s">
        <v>829</v>
      </c>
      <c r="C147" s="213"/>
      <c r="D147" s="242" t="str">
        <f>'In-house (2-5yrs)'!E95</f>
        <v/>
      </c>
      <c r="E147" s="194"/>
      <c r="F147" s="194"/>
      <c r="G147" s="194"/>
      <c r="H147" s="194"/>
      <c r="I147" s="194"/>
      <c r="J147" s="194"/>
    </row>
    <row r="148">
      <c r="A148" s="194"/>
      <c r="B148" s="66" t="s">
        <v>830</v>
      </c>
      <c r="C148" s="213"/>
      <c r="D148" s="242" t="str">
        <f>'Third Party (2-5yrs)'!D67</f>
        <v/>
      </c>
      <c r="E148" s="194"/>
      <c r="F148" s="194"/>
      <c r="G148" s="194"/>
      <c r="H148" s="194"/>
      <c r="I148" s="194"/>
      <c r="J148" s="194"/>
    </row>
    <row r="149">
      <c r="A149" s="194"/>
      <c r="B149" s="66" t="s">
        <v>831</v>
      </c>
      <c r="C149" s="213"/>
      <c r="D149" s="242" t="str">
        <f>'In-house (2-5yrs)'!D95</f>
        <v/>
      </c>
      <c r="E149" s="194"/>
      <c r="F149" s="194"/>
      <c r="G149" s="194"/>
      <c r="H149" s="194"/>
      <c r="I149" s="194"/>
      <c r="J149" s="194"/>
    </row>
    <row r="150">
      <c r="A150" s="194"/>
      <c r="B150" s="66" t="s">
        <v>832</v>
      </c>
      <c r="C150" s="213"/>
      <c r="D150" s="242" t="str">
        <f>'Third Party (2-5yrs)'!C67</f>
        <v/>
      </c>
      <c r="E150" s="194"/>
      <c r="F150" s="194"/>
      <c r="G150" s="194"/>
      <c r="H150" s="194"/>
      <c r="I150" s="194"/>
      <c r="J150" s="194"/>
    </row>
    <row r="151">
      <c r="A151" s="194"/>
      <c r="B151" s="215" t="s">
        <v>227</v>
      </c>
      <c r="C151" s="216"/>
      <c r="D151" s="217">
        <f>D58</f>
        <v>331695</v>
      </c>
      <c r="E151" s="194"/>
      <c r="F151" s="194"/>
      <c r="G151" s="194"/>
      <c r="H151" s="194"/>
      <c r="I151" s="194"/>
      <c r="J151" s="194"/>
    </row>
    <row r="152">
      <c r="A152" s="179"/>
      <c r="B152" s="179"/>
      <c r="C152" s="179"/>
      <c r="D152" s="179"/>
      <c r="E152" s="179"/>
      <c r="F152" s="179"/>
      <c r="G152" s="245" t="s">
        <v>228</v>
      </c>
      <c r="H152" s="179"/>
      <c r="I152" s="179"/>
      <c r="J152" s="179"/>
    </row>
    <row r="153">
      <c r="A153" s="194"/>
      <c r="B153" s="246" t="s">
        <v>229</v>
      </c>
      <c r="C153" s="247" t="s">
        <v>230</v>
      </c>
      <c r="D153" s="248" t="s">
        <v>231</v>
      </c>
      <c r="E153" s="249" t="s">
        <v>232</v>
      </c>
      <c r="F153" s="194"/>
      <c r="G153" s="250" t="s">
        <v>233</v>
      </c>
      <c r="H153" s="249" t="s">
        <v>234</v>
      </c>
      <c r="I153" s="251" t="s">
        <v>235</v>
      </c>
      <c r="J153" s="194"/>
    </row>
    <row r="154">
      <c r="A154" s="194"/>
      <c r="B154" s="252" t="s">
        <v>236</v>
      </c>
      <c r="C154" s="89">
        <f t="shared" ref="C154:C165" si="30">($D$145*$D$147)+$D$151+($D$146*$D$148)</f>
        <v>331695</v>
      </c>
      <c r="D154" s="89">
        <f t="shared" ref="D154:D165" si="31">($D$145*$D$149)+($D$146*$D$150)</f>
        <v>0</v>
      </c>
      <c r="E154" s="253">
        <f t="shared" ref="E154:E166" si="32">D154-C154</f>
        <v>-331695</v>
      </c>
      <c r="F154" s="254"/>
      <c r="G154" s="255">
        <f>C154+D168</f>
        <v>995085</v>
      </c>
      <c r="H154" s="255">
        <f t="shared" ref="H154:H165" si="33">E154</f>
        <v>-331695</v>
      </c>
      <c r="I154" s="255">
        <f t="shared" ref="I154:I165" si="34">G154+H154</f>
        <v>663390</v>
      </c>
      <c r="J154" s="194"/>
    </row>
    <row r="155">
      <c r="A155" s="194"/>
      <c r="B155" s="161" t="s">
        <v>237</v>
      </c>
      <c r="C155" s="78">
        <f t="shared" si="30"/>
        <v>331695</v>
      </c>
      <c r="D155" s="78">
        <f t="shared" si="31"/>
        <v>0</v>
      </c>
      <c r="E155" s="256">
        <f t="shared" si="32"/>
        <v>-331695</v>
      </c>
      <c r="F155" s="254"/>
      <c r="G155" s="257">
        <f t="shared" ref="G155:G165" si="35">I154</f>
        <v>663390</v>
      </c>
      <c r="H155" s="257">
        <f t="shared" si="33"/>
        <v>-331695</v>
      </c>
      <c r="I155" s="257">
        <f t="shared" si="34"/>
        <v>331695</v>
      </c>
      <c r="J155" s="194"/>
    </row>
    <row r="156">
      <c r="A156" s="194"/>
      <c r="B156" s="161" t="s">
        <v>238</v>
      </c>
      <c r="C156" s="78">
        <f t="shared" si="30"/>
        <v>331695</v>
      </c>
      <c r="D156" s="78">
        <f t="shared" si="31"/>
        <v>0</v>
      </c>
      <c r="E156" s="256">
        <f t="shared" si="32"/>
        <v>-331695</v>
      </c>
      <c r="F156" s="254"/>
      <c r="G156" s="257">
        <f t="shared" si="35"/>
        <v>331695</v>
      </c>
      <c r="H156" s="257">
        <f t="shared" si="33"/>
        <v>-331695</v>
      </c>
      <c r="I156" s="257">
        <f t="shared" si="34"/>
        <v>0</v>
      </c>
      <c r="J156" s="194"/>
    </row>
    <row r="157">
      <c r="A157" s="194"/>
      <c r="B157" s="161" t="s">
        <v>239</v>
      </c>
      <c r="C157" s="78">
        <f t="shared" si="30"/>
        <v>331695</v>
      </c>
      <c r="D157" s="78">
        <f t="shared" si="31"/>
        <v>0</v>
      </c>
      <c r="E157" s="256">
        <f t="shared" si="32"/>
        <v>-331695</v>
      </c>
      <c r="F157" s="254"/>
      <c r="G157" s="257">
        <f t="shared" si="35"/>
        <v>0</v>
      </c>
      <c r="H157" s="257">
        <f t="shared" si="33"/>
        <v>-331695</v>
      </c>
      <c r="I157" s="257">
        <f t="shared" si="34"/>
        <v>-331695</v>
      </c>
      <c r="J157" s="194"/>
    </row>
    <row r="158">
      <c r="A158" s="194"/>
      <c r="B158" s="161" t="s">
        <v>240</v>
      </c>
      <c r="C158" s="78">
        <f t="shared" si="30"/>
        <v>331695</v>
      </c>
      <c r="D158" s="78">
        <f t="shared" si="31"/>
        <v>0</v>
      </c>
      <c r="E158" s="256">
        <f t="shared" si="32"/>
        <v>-331695</v>
      </c>
      <c r="F158" s="254"/>
      <c r="G158" s="257">
        <f t="shared" si="35"/>
        <v>-331695</v>
      </c>
      <c r="H158" s="257">
        <f t="shared" si="33"/>
        <v>-331695</v>
      </c>
      <c r="I158" s="257">
        <f t="shared" si="34"/>
        <v>-663390</v>
      </c>
      <c r="J158" s="194"/>
    </row>
    <row r="159">
      <c r="A159" s="194"/>
      <c r="B159" s="161" t="s">
        <v>241</v>
      </c>
      <c r="C159" s="78">
        <f t="shared" si="30"/>
        <v>331695</v>
      </c>
      <c r="D159" s="78">
        <f t="shared" si="31"/>
        <v>0</v>
      </c>
      <c r="E159" s="256">
        <f t="shared" si="32"/>
        <v>-331695</v>
      </c>
      <c r="F159" s="254"/>
      <c r="G159" s="257">
        <f t="shared" si="35"/>
        <v>-663390</v>
      </c>
      <c r="H159" s="257">
        <f t="shared" si="33"/>
        <v>-331695</v>
      </c>
      <c r="I159" s="257">
        <f t="shared" si="34"/>
        <v>-995085</v>
      </c>
      <c r="J159" s="194"/>
    </row>
    <row r="160">
      <c r="A160" s="194"/>
      <c r="B160" s="161" t="s">
        <v>242</v>
      </c>
      <c r="C160" s="78">
        <f t="shared" si="30"/>
        <v>331695</v>
      </c>
      <c r="D160" s="78">
        <f t="shared" si="31"/>
        <v>0</v>
      </c>
      <c r="E160" s="256">
        <f t="shared" si="32"/>
        <v>-331695</v>
      </c>
      <c r="F160" s="254"/>
      <c r="G160" s="257">
        <f t="shared" si="35"/>
        <v>-995085</v>
      </c>
      <c r="H160" s="257">
        <f t="shared" si="33"/>
        <v>-331695</v>
      </c>
      <c r="I160" s="257">
        <f t="shared" si="34"/>
        <v>-1326780</v>
      </c>
      <c r="J160" s="194"/>
    </row>
    <row r="161">
      <c r="A161" s="194"/>
      <c r="B161" s="161" t="s">
        <v>243</v>
      </c>
      <c r="C161" s="78">
        <f t="shared" si="30"/>
        <v>331695</v>
      </c>
      <c r="D161" s="78">
        <f t="shared" si="31"/>
        <v>0</v>
      </c>
      <c r="E161" s="256">
        <f t="shared" si="32"/>
        <v>-331695</v>
      </c>
      <c r="F161" s="254"/>
      <c r="G161" s="257">
        <f t="shared" si="35"/>
        <v>-1326780</v>
      </c>
      <c r="H161" s="257">
        <f t="shared" si="33"/>
        <v>-331695</v>
      </c>
      <c r="I161" s="257">
        <f t="shared" si="34"/>
        <v>-1658475</v>
      </c>
      <c r="J161" s="194"/>
    </row>
    <row r="162">
      <c r="A162" s="194"/>
      <c r="B162" s="161" t="s">
        <v>244</v>
      </c>
      <c r="C162" s="78">
        <f t="shared" si="30"/>
        <v>331695</v>
      </c>
      <c r="D162" s="78">
        <f t="shared" si="31"/>
        <v>0</v>
      </c>
      <c r="E162" s="256">
        <f t="shared" si="32"/>
        <v>-331695</v>
      </c>
      <c r="F162" s="254"/>
      <c r="G162" s="257">
        <f t="shared" si="35"/>
        <v>-1658475</v>
      </c>
      <c r="H162" s="257">
        <f t="shared" si="33"/>
        <v>-331695</v>
      </c>
      <c r="I162" s="257">
        <f t="shared" si="34"/>
        <v>-1990170</v>
      </c>
      <c r="J162" s="194"/>
    </row>
    <row r="163">
      <c r="A163" s="194"/>
      <c r="B163" s="161" t="s">
        <v>245</v>
      </c>
      <c r="C163" s="78">
        <f t="shared" si="30"/>
        <v>331695</v>
      </c>
      <c r="D163" s="78">
        <f t="shared" si="31"/>
        <v>0</v>
      </c>
      <c r="E163" s="256">
        <f t="shared" si="32"/>
        <v>-331695</v>
      </c>
      <c r="F163" s="254"/>
      <c r="G163" s="257">
        <f t="shared" si="35"/>
        <v>-1990170</v>
      </c>
      <c r="H163" s="257">
        <f t="shared" si="33"/>
        <v>-331695</v>
      </c>
      <c r="I163" s="257">
        <f t="shared" si="34"/>
        <v>-2321865</v>
      </c>
      <c r="J163" s="194"/>
    </row>
    <row r="164">
      <c r="A164" s="194"/>
      <c r="B164" s="161" t="s">
        <v>246</v>
      </c>
      <c r="C164" s="78">
        <f t="shared" si="30"/>
        <v>331695</v>
      </c>
      <c r="D164" s="78">
        <f t="shared" si="31"/>
        <v>0</v>
      </c>
      <c r="E164" s="256">
        <f t="shared" si="32"/>
        <v>-331695</v>
      </c>
      <c r="F164" s="254"/>
      <c r="G164" s="257">
        <f t="shared" si="35"/>
        <v>-2321865</v>
      </c>
      <c r="H164" s="257">
        <f t="shared" si="33"/>
        <v>-331695</v>
      </c>
      <c r="I164" s="257">
        <f t="shared" si="34"/>
        <v>-2653560</v>
      </c>
      <c r="J164" s="194"/>
    </row>
    <row r="165">
      <c r="A165" s="194"/>
      <c r="B165" s="258" t="s">
        <v>247</v>
      </c>
      <c r="C165" s="80">
        <f t="shared" si="30"/>
        <v>331695</v>
      </c>
      <c r="D165" s="80">
        <f t="shared" si="31"/>
        <v>0</v>
      </c>
      <c r="E165" s="259">
        <f t="shared" si="32"/>
        <v>-331695</v>
      </c>
      <c r="F165" s="254"/>
      <c r="G165" s="260">
        <f t="shared" si="35"/>
        <v>-2653560</v>
      </c>
      <c r="H165" s="260">
        <f t="shared" si="33"/>
        <v>-331695</v>
      </c>
      <c r="I165" s="260">
        <f t="shared" si="34"/>
        <v>-2985255</v>
      </c>
      <c r="J165" s="194"/>
    </row>
    <row r="166">
      <c r="A166" s="194"/>
      <c r="B166" s="194"/>
      <c r="C166" s="261">
        <f t="shared" ref="C166:D166" si="36">SUM(C154:C165)</f>
        <v>3980340</v>
      </c>
      <c r="D166" s="261">
        <f t="shared" si="36"/>
        <v>0</v>
      </c>
      <c r="E166" s="262">
        <f t="shared" si="32"/>
        <v>-3980340</v>
      </c>
      <c r="F166" s="194"/>
      <c r="G166" s="194"/>
      <c r="H166" s="194"/>
      <c r="I166" s="194"/>
      <c r="J166" s="194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</row>
    <row r="168">
      <c r="A168" s="194"/>
      <c r="B168" s="227" t="s">
        <v>869</v>
      </c>
      <c r="C168" s="2"/>
      <c r="D168" s="228">
        <f>C154*2</f>
        <v>663390</v>
      </c>
      <c r="E168" s="194"/>
      <c r="F168" s="194"/>
      <c r="G168" s="194"/>
      <c r="H168" s="194"/>
      <c r="I168" s="194"/>
      <c r="J168" s="194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</row>
    <row r="170">
      <c r="A170" s="194"/>
      <c r="B170" s="263" t="s">
        <v>249</v>
      </c>
      <c r="C170" s="19"/>
      <c r="D170" s="264">
        <f>D166</f>
        <v>0</v>
      </c>
      <c r="E170" s="265"/>
      <c r="F170" s="194"/>
      <c r="G170" s="194"/>
      <c r="H170" s="194"/>
      <c r="I170" s="194"/>
      <c r="J170" s="194"/>
    </row>
    <row r="171">
      <c r="A171" s="194"/>
      <c r="B171" s="266" t="s">
        <v>219</v>
      </c>
      <c r="C171" s="56"/>
      <c r="D171" s="267">
        <f>C154+D168</f>
        <v>995085</v>
      </c>
      <c r="E171" s="245" t="s">
        <v>250</v>
      </c>
      <c r="F171" s="194"/>
      <c r="G171" s="194"/>
      <c r="H171" s="194"/>
      <c r="I171" s="194"/>
      <c r="J171" s="194"/>
    </row>
    <row r="172">
      <c r="A172" s="194"/>
      <c r="B172" s="243" t="s">
        <v>251</v>
      </c>
      <c r="C172" s="58"/>
      <c r="D172" s="268">
        <f>D170/D171</f>
        <v>0</v>
      </c>
      <c r="E172" s="194"/>
      <c r="F172" s="194"/>
      <c r="G172" s="194"/>
      <c r="H172" s="194"/>
      <c r="I172" s="194"/>
      <c r="J172" s="194"/>
    </row>
    <row r="173">
      <c r="A173" s="179"/>
      <c r="B173" s="179"/>
      <c r="C173" s="179"/>
      <c r="D173" s="194"/>
      <c r="E173" s="179"/>
      <c r="F173" s="179"/>
      <c r="G173" s="179"/>
      <c r="H173" s="179"/>
      <c r="I173" s="179"/>
      <c r="J173" s="179"/>
    </row>
    <row r="174">
      <c r="A174" s="194"/>
      <c r="B174" s="861" t="s">
        <v>870</v>
      </c>
      <c r="C174" s="194"/>
      <c r="D174" s="236"/>
      <c r="E174" s="194"/>
      <c r="F174" s="194"/>
      <c r="G174" s="194"/>
      <c r="H174" s="194"/>
      <c r="I174" s="194"/>
      <c r="J174" s="194"/>
    </row>
    <row r="17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</row>
    <row r="176">
      <c r="A176" s="194"/>
      <c r="B176" s="134" t="s">
        <v>827</v>
      </c>
      <c r="C176" s="211"/>
      <c r="D176" s="239">
        <f>'In-house (2-5yrs)'!E77/12</f>
        <v>264480</v>
      </c>
      <c r="E176" s="194"/>
      <c r="F176" s="194"/>
      <c r="G176" s="194"/>
      <c r="H176" s="194"/>
      <c r="I176" s="194"/>
      <c r="J176" s="194"/>
    </row>
    <row r="177">
      <c r="A177" s="194"/>
      <c r="B177" s="66" t="s">
        <v>828</v>
      </c>
      <c r="C177" s="213"/>
      <c r="D177" s="242">
        <f>'Third Party (2-5yrs)'!E49/12</f>
        <v>88160</v>
      </c>
      <c r="E177" s="194"/>
      <c r="F177" s="194"/>
      <c r="G177" s="194"/>
      <c r="H177" s="194"/>
      <c r="I177" s="194"/>
      <c r="J177" s="194"/>
    </row>
    <row r="178">
      <c r="A178" s="194"/>
      <c r="B178" s="66" t="s">
        <v>829</v>
      </c>
      <c r="C178" s="213"/>
      <c r="D178" s="242" t="str">
        <f>'In-house (2-5yrs)'!E99</f>
        <v/>
      </c>
      <c r="E178" s="194"/>
      <c r="F178" s="194"/>
      <c r="G178" s="194"/>
      <c r="H178" s="194"/>
      <c r="I178" s="194"/>
      <c r="J178" s="194"/>
    </row>
    <row r="179">
      <c r="A179" s="194"/>
      <c r="B179" s="66" t="s">
        <v>830</v>
      </c>
      <c r="C179" s="213"/>
      <c r="D179" s="242" t="str">
        <f>'Third Party (2-5yrs)'!D68</f>
        <v/>
      </c>
      <c r="E179" s="194"/>
      <c r="F179" s="194"/>
      <c r="G179" s="194"/>
      <c r="H179" s="194"/>
      <c r="I179" s="194"/>
      <c r="J179" s="194"/>
    </row>
    <row r="180">
      <c r="A180" s="194"/>
      <c r="B180" s="66" t="s">
        <v>831</v>
      </c>
      <c r="C180" s="213"/>
      <c r="D180" s="242" t="str">
        <f>'In-house (2-5yrs)'!D99</f>
        <v/>
      </c>
      <c r="E180" s="194"/>
      <c r="F180" s="194"/>
      <c r="G180" s="194"/>
      <c r="H180" s="194"/>
      <c r="I180" s="194"/>
      <c r="J180" s="194"/>
    </row>
    <row r="181">
      <c r="A181" s="194"/>
      <c r="B181" s="66" t="s">
        <v>832</v>
      </c>
      <c r="C181" s="213"/>
      <c r="D181" s="242" t="str">
        <f>'Third Party (2-5yrs)'!C68</f>
        <v/>
      </c>
      <c r="E181" s="194"/>
      <c r="F181" s="194"/>
      <c r="G181" s="194"/>
      <c r="H181" s="194"/>
      <c r="I181" s="194"/>
      <c r="J181" s="194"/>
    </row>
    <row r="182">
      <c r="A182" s="194"/>
      <c r="B182" s="215" t="s">
        <v>227</v>
      </c>
      <c r="C182" s="216"/>
      <c r="D182" s="217">
        <f>D89</f>
        <v>5164236</v>
      </c>
      <c r="E182" s="194"/>
      <c r="F182" s="194"/>
      <c r="G182" s="194"/>
      <c r="H182" s="194"/>
      <c r="I182" s="194"/>
      <c r="J182" s="194"/>
    </row>
    <row r="183">
      <c r="A183" s="179"/>
      <c r="B183" s="179"/>
      <c r="C183" s="179"/>
      <c r="D183" s="179"/>
      <c r="E183" s="179"/>
      <c r="F183" s="179"/>
      <c r="G183" s="245" t="s">
        <v>228</v>
      </c>
      <c r="H183" s="179"/>
      <c r="I183" s="179"/>
      <c r="J183" s="179"/>
    </row>
    <row r="184">
      <c r="A184" s="194"/>
      <c r="B184" s="246" t="s">
        <v>229</v>
      </c>
      <c r="C184" s="247" t="s">
        <v>230</v>
      </c>
      <c r="D184" s="248" t="s">
        <v>231</v>
      </c>
      <c r="E184" s="249" t="s">
        <v>232</v>
      </c>
      <c r="F184" s="194"/>
      <c r="G184" s="250" t="s">
        <v>233</v>
      </c>
      <c r="H184" s="249" t="s">
        <v>234</v>
      </c>
      <c r="I184" s="251" t="s">
        <v>235</v>
      </c>
      <c r="J184" s="194"/>
    </row>
    <row r="185">
      <c r="A185" s="194"/>
      <c r="B185" s="868" t="s">
        <v>236</v>
      </c>
      <c r="C185" s="89">
        <f t="shared" ref="C185:C196" si="37">($D$176*$D$178)+$D$182+($D$177*$D$179)</f>
        <v>5164236</v>
      </c>
      <c r="D185" s="89">
        <f t="shared" ref="D185:D196" si="38">($D$176*$D$180)+($D$177*$D$181)</f>
        <v>0</v>
      </c>
      <c r="E185" s="253">
        <f t="shared" ref="E185:E197" si="39">D185-C185</f>
        <v>-5164236</v>
      </c>
      <c r="F185" s="254"/>
      <c r="G185" s="255">
        <f>C185+D199</f>
        <v>15492708</v>
      </c>
      <c r="H185" s="255">
        <f t="shared" ref="H185:H196" si="40">E185</f>
        <v>-5164236</v>
      </c>
      <c r="I185" s="255">
        <f t="shared" ref="I185:I196" si="41">G185+H185</f>
        <v>10328472</v>
      </c>
      <c r="J185" s="194"/>
    </row>
    <row r="186">
      <c r="A186" s="194"/>
      <c r="B186" s="869" t="s">
        <v>237</v>
      </c>
      <c r="C186" s="78">
        <f t="shared" si="37"/>
        <v>5164236</v>
      </c>
      <c r="D186" s="78">
        <f t="shared" si="38"/>
        <v>0</v>
      </c>
      <c r="E186" s="256">
        <f t="shared" si="39"/>
        <v>-5164236</v>
      </c>
      <c r="F186" s="254"/>
      <c r="G186" s="257">
        <f t="shared" ref="G186:G196" si="42">I185</f>
        <v>10328472</v>
      </c>
      <c r="H186" s="257">
        <f t="shared" si="40"/>
        <v>-5164236</v>
      </c>
      <c r="I186" s="257">
        <f t="shared" si="41"/>
        <v>5164236</v>
      </c>
      <c r="J186" s="194"/>
    </row>
    <row r="187">
      <c r="A187" s="194"/>
      <c r="B187" s="869" t="s">
        <v>238</v>
      </c>
      <c r="C187" s="78">
        <f t="shared" si="37"/>
        <v>5164236</v>
      </c>
      <c r="D187" s="78">
        <f t="shared" si="38"/>
        <v>0</v>
      </c>
      <c r="E187" s="256">
        <f t="shared" si="39"/>
        <v>-5164236</v>
      </c>
      <c r="F187" s="254"/>
      <c r="G187" s="257">
        <f t="shared" si="42"/>
        <v>5164236</v>
      </c>
      <c r="H187" s="257">
        <f t="shared" si="40"/>
        <v>-5164236</v>
      </c>
      <c r="I187" s="257">
        <f t="shared" si="41"/>
        <v>0.000000001862645149</v>
      </c>
      <c r="J187" s="194"/>
    </row>
    <row r="188">
      <c r="A188" s="194"/>
      <c r="B188" s="869" t="s">
        <v>239</v>
      </c>
      <c r="C188" s="78">
        <f t="shared" si="37"/>
        <v>5164236</v>
      </c>
      <c r="D188" s="78">
        <f t="shared" si="38"/>
        <v>0</v>
      </c>
      <c r="E188" s="256">
        <f t="shared" si="39"/>
        <v>-5164236</v>
      </c>
      <c r="F188" s="254"/>
      <c r="G188" s="257">
        <f t="shared" si="42"/>
        <v>0.000000001862645149</v>
      </c>
      <c r="H188" s="257">
        <f t="shared" si="40"/>
        <v>-5164236</v>
      </c>
      <c r="I188" s="257">
        <f t="shared" si="41"/>
        <v>-5164236</v>
      </c>
      <c r="J188" s="194"/>
    </row>
    <row r="189">
      <c r="A189" s="194"/>
      <c r="B189" s="869" t="s">
        <v>240</v>
      </c>
      <c r="C189" s="78">
        <f t="shared" si="37"/>
        <v>5164236</v>
      </c>
      <c r="D189" s="78">
        <f t="shared" si="38"/>
        <v>0</v>
      </c>
      <c r="E189" s="256">
        <f t="shared" si="39"/>
        <v>-5164236</v>
      </c>
      <c r="F189" s="254"/>
      <c r="G189" s="257">
        <f t="shared" si="42"/>
        <v>-5164236</v>
      </c>
      <c r="H189" s="257">
        <f t="shared" si="40"/>
        <v>-5164236</v>
      </c>
      <c r="I189" s="257">
        <f t="shared" si="41"/>
        <v>-10328472</v>
      </c>
      <c r="J189" s="194"/>
    </row>
    <row r="190">
      <c r="A190" s="194"/>
      <c r="B190" s="869" t="s">
        <v>241</v>
      </c>
      <c r="C190" s="78">
        <f t="shared" si="37"/>
        <v>5164236</v>
      </c>
      <c r="D190" s="78">
        <f t="shared" si="38"/>
        <v>0</v>
      </c>
      <c r="E190" s="256">
        <f t="shared" si="39"/>
        <v>-5164236</v>
      </c>
      <c r="F190" s="254"/>
      <c r="G190" s="257">
        <f t="shared" si="42"/>
        <v>-10328472</v>
      </c>
      <c r="H190" s="257">
        <f t="shared" si="40"/>
        <v>-5164236</v>
      </c>
      <c r="I190" s="257">
        <f t="shared" si="41"/>
        <v>-15492708</v>
      </c>
      <c r="J190" s="194"/>
    </row>
    <row r="191">
      <c r="A191" s="194"/>
      <c r="B191" s="869" t="s">
        <v>242</v>
      </c>
      <c r="C191" s="78">
        <f t="shared" si="37"/>
        <v>5164236</v>
      </c>
      <c r="D191" s="78">
        <f t="shared" si="38"/>
        <v>0</v>
      </c>
      <c r="E191" s="256">
        <f t="shared" si="39"/>
        <v>-5164236</v>
      </c>
      <c r="F191" s="254"/>
      <c r="G191" s="257">
        <f t="shared" si="42"/>
        <v>-15492708</v>
      </c>
      <c r="H191" s="257">
        <f t="shared" si="40"/>
        <v>-5164236</v>
      </c>
      <c r="I191" s="257">
        <f t="shared" si="41"/>
        <v>-20656944</v>
      </c>
      <c r="J191" s="194"/>
    </row>
    <row r="192">
      <c r="A192" s="194"/>
      <c r="B192" s="869" t="s">
        <v>243</v>
      </c>
      <c r="C192" s="78">
        <f t="shared" si="37"/>
        <v>5164236</v>
      </c>
      <c r="D192" s="78">
        <f t="shared" si="38"/>
        <v>0</v>
      </c>
      <c r="E192" s="256">
        <f t="shared" si="39"/>
        <v>-5164236</v>
      </c>
      <c r="F192" s="254"/>
      <c r="G192" s="257">
        <f t="shared" si="42"/>
        <v>-20656944</v>
      </c>
      <c r="H192" s="257">
        <f t="shared" si="40"/>
        <v>-5164236</v>
      </c>
      <c r="I192" s="257">
        <f t="shared" si="41"/>
        <v>-25821180</v>
      </c>
      <c r="J192" s="194"/>
    </row>
    <row r="193">
      <c r="A193" s="194"/>
      <c r="B193" s="869" t="s">
        <v>244</v>
      </c>
      <c r="C193" s="78">
        <f t="shared" si="37"/>
        <v>5164236</v>
      </c>
      <c r="D193" s="78">
        <f t="shared" si="38"/>
        <v>0</v>
      </c>
      <c r="E193" s="256">
        <f t="shared" si="39"/>
        <v>-5164236</v>
      </c>
      <c r="F193" s="254"/>
      <c r="G193" s="257">
        <f t="shared" si="42"/>
        <v>-25821180</v>
      </c>
      <c r="H193" s="257">
        <f t="shared" si="40"/>
        <v>-5164236</v>
      </c>
      <c r="I193" s="257">
        <f t="shared" si="41"/>
        <v>-30985416</v>
      </c>
      <c r="J193" s="194"/>
    </row>
    <row r="194">
      <c r="A194" s="194"/>
      <c r="B194" s="869" t="s">
        <v>245</v>
      </c>
      <c r="C194" s="78">
        <f t="shared" si="37"/>
        <v>5164236</v>
      </c>
      <c r="D194" s="78">
        <f t="shared" si="38"/>
        <v>0</v>
      </c>
      <c r="E194" s="256">
        <f t="shared" si="39"/>
        <v>-5164236</v>
      </c>
      <c r="F194" s="254"/>
      <c r="G194" s="257">
        <f t="shared" si="42"/>
        <v>-30985416</v>
      </c>
      <c r="H194" s="257">
        <f t="shared" si="40"/>
        <v>-5164236</v>
      </c>
      <c r="I194" s="257">
        <f t="shared" si="41"/>
        <v>-36149652</v>
      </c>
      <c r="J194" s="194"/>
    </row>
    <row r="195">
      <c r="A195" s="194"/>
      <c r="B195" s="869" t="s">
        <v>246</v>
      </c>
      <c r="C195" s="78">
        <f t="shared" si="37"/>
        <v>5164236</v>
      </c>
      <c r="D195" s="78">
        <f t="shared" si="38"/>
        <v>0</v>
      </c>
      <c r="E195" s="256">
        <f t="shared" si="39"/>
        <v>-5164236</v>
      </c>
      <c r="F195" s="254"/>
      <c r="G195" s="257">
        <f t="shared" si="42"/>
        <v>-36149652</v>
      </c>
      <c r="H195" s="257">
        <f t="shared" si="40"/>
        <v>-5164236</v>
      </c>
      <c r="I195" s="257">
        <f t="shared" si="41"/>
        <v>-41313888</v>
      </c>
      <c r="J195" s="194"/>
    </row>
    <row r="196">
      <c r="A196" s="194"/>
      <c r="B196" s="870" t="s">
        <v>247</v>
      </c>
      <c r="C196" s="80">
        <f t="shared" si="37"/>
        <v>5164236</v>
      </c>
      <c r="D196" s="80">
        <f t="shared" si="38"/>
        <v>0</v>
      </c>
      <c r="E196" s="259">
        <f t="shared" si="39"/>
        <v>-5164236</v>
      </c>
      <c r="F196" s="254"/>
      <c r="G196" s="260">
        <f t="shared" si="42"/>
        <v>-41313888</v>
      </c>
      <c r="H196" s="260">
        <f t="shared" si="40"/>
        <v>-5164236</v>
      </c>
      <c r="I196" s="260">
        <f t="shared" si="41"/>
        <v>-46478124</v>
      </c>
      <c r="J196" s="194"/>
    </row>
    <row r="197">
      <c r="A197" s="194"/>
      <c r="B197" s="194"/>
      <c r="C197" s="261">
        <f t="shared" ref="C197:D197" si="43">SUM(C185:C196)</f>
        <v>61970832</v>
      </c>
      <c r="D197" s="261">
        <f t="shared" si="43"/>
        <v>0</v>
      </c>
      <c r="E197" s="262">
        <f t="shared" si="39"/>
        <v>-61970832</v>
      </c>
      <c r="F197" s="194"/>
      <c r="G197" s="194"/>
      <c r="H197" s="194"/>
      <c r="I197" s="194"/>
      <c r="J197" s="194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</row>
    <row r="199">
      <c r="A199" s="194"/>
      <c r="B199" s="227" t="s">
        <v>871</v>
      </c>
      <c r="C199" s="2"/>
      <c r="D199" s="228">
        <f>C185*2</f>
        <v>10328472</v>
      </c>
      <c r="E199" s="194"/>
      <c r="F199" s="194"/>
      <c r="G199" s="194"/>
      <c r="H199" s="194"/>
      <c r="I199" s="194"/>
      <c r="J199" s="194"/>
    </row>
    <row r="200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</row>
    <row r="201">
      <c r="A201" s="194"/>
      <c r="B201" s="263" t="s">
        <v>249</v>
      </c>
      <c r="C201" s="19"/>
      <c r="D201" s="264">
        <f>D197</f>
        <v>0</v>
      </c>
      <c r="E201" s="265"/>
      <c r="F201" s="194"/>
      <c r="G201" s="194"/>
      <c r="H201" s="194"/>
      <c r="I201" s="194"/>
      <c r="J201" s="194"/>
    </row>
    <row r="202">
      <c r="A202" s="194"/>
      <c r="B202" s="266" t="s">
        <v>219</v>
      </c>
      <c r="C202" s="56"/>
      <c r="D202" s="267">
        <f>C185+D199</f>
        <v>15492708</v>
      </c>
      <c r="E202" s="245" t="s">
        <v>250</v>
      </c>
      <c r="F202" s="194"/>
      <c r="G202" s="194"/>
      <c r="H202" s="194"/>
      <c r="I202" s="194"/>
      <c r="J202" s="194"/>
    </row>
    <row r="203">
      <c r="A203" s="194"/>
      <c r="B203" s="243" t="s">
        <v>251</v>
      </c>
      <c r="C203" s="58"/>
      <c r="D203" s="268">
        <f>D201/D202</f>
        <v>0</v>
      </c>
      <c r="E203" s="194"/>
      <c r="F203" s="194"/>
      <c r="G203" s="194"/>
      <c r="H203" s="194"/>
      <c r="I203" s="194"/>
      <c r="J203" s="194"/>
    </row>
    <row r="204">
      <c r="A204" s="179"/>
      <c r="B204" s="179"/>
      <c r="C204" s="179"/>
      <c r="D204" s="194"/>
      <c r="E204" s="179"/>
      <c r="F204" s="179"/>
      <c r="G204" s="179"/>
      <c r="H204" s="179"/>
      <c r="I204" s="179"/>
      <c r="J204" s="179"/>
    </row>
    <row r="205">
      <c r="A205" s="179"/>
      <c r="B205" s="861" t="s">
        <v>872</v>
      </c>
      <c r="C205" s="179"/>
      <c r="D205" s="179"/>
      <c r="E205" s="179"/>
      <c r="F205" s="179"/>
      <c r="G205" s="179"/>
      <c r="H205" s="179"/>
      <c r="I205" s="179"/>
      <c r="J205" s="179"/>
    </row>
    <row r="20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</row>
    <row r="207">
      <c r="A207" s="179"/>
      <c r="B207" s="134" t="s">
        <v>827</v>
      </c>
      <c r="C207" s="211"/>
      <c r="D207" s="239">
        <f>'In-house (2-5yrs)'!E80/12</f>
        <v>12000</v>
      </c>
      <c r="E207" s="194"/>
      <c r="F207" s="179"/>
      <c r="G207" s="179"/>
      <c r="H207" s="179"/>
      <c r="I207" s="179"/>
      <c r="J207" s="179"/>
    </row>
    <row r="208">
      <c r="A208" s="179"/>
      <c r="B208" s="66" t="s">
        <v>828</v>
      </c>
      <c r="C208" s="213"/>
      <c r="D208" s="863">
        <f>'Third Party (2-5yrs)'!E52/12</f>
        <v>4000</v>
      </c>
      <c r="E208" s="194"/>
      <c r="F208" s="179"/>
      <c r="G208" s="179"/>
      <c r="H208" s="179"/>
      <c r="I208" s="179"/>
      <c r="J208" s="179"/>
    </row>
    <row r="209">
      <c r="A209" s="179"/>
      <c r="B209" s="66" t="s">
        <v>829</v>
      </c>
      <c r="C209" s="213"/>
      <c r="D209" s="242" t="str">
        <f>'In-house (2-5yrs)'!E97</f>
        <v/>
      </c>
      <c r="E209" s="194"/>
      <c r="F209" s="209"/>
      <c r="G209" s="179"/>
      <c r="H209" s="179"/>
      <c r="I209" s="179"/>
      <c r="J209" s="179"/>
    </row>
    <row r="210">
      <c r="A210" s="179"/>
      <c r="B210" s="66" t="s">
        <v>830</v>
      </c>
      <c r="C210" s="213"/>
      <c r="D210" s="242" t="str">
        <f>'Third Party (2-5yrs)'!D69</f>
        <v/>
      </c>
      <c r="E210" s="194"/>
      <c r="F210" s="209"/>
      <c r="G210" s="179"/>
      <c r="H210" s="179"/>
      <c r="I210" s="179"/>
      <c r="J210" s="179"/>
    </row>
    <row r="211">
      <c r="A211" s="179"/>
      <c r="B211" s="66" t="s">
        <v>831</v>
      </c>
      <c r="C211" s="213"/>
      <c r="D211" s="242" t="str">
        <f>'In-house (2-5yrs)'!D97</f>
        <v>#REF!</v>
      </c>
      <c r="E211" s="179"/>
      <c r="F211" s="179"/>
      <c r="G211" s="179"/>
      <c r="H211" s="179"/>
      <c r="I211" s="179"/>
      <c r="J211" s="179"/>
    </row>
    <row r="212">
      <c r="A212" s="179"/>
      <c r="B212" s="66" t="s">
        <v>832</v>
      </c>
      <c r="C212" s="213"/>
      <c r="D212" s="242" t="str">
        <f>'Third Party (2-5yrs)'!C69</f>
        <v>#REF!</v>
      </c>
      <c r="E212" s="179"/>
      <c r="F212" s="179"/>
      <c r="G212" s="179"/>
      <c r="H212" s="179"/>
      <c r="I212" s="179"/>
      <c r="J212" s="179"/>
    </row>
    <row r="213">
      <c r="A213" s="179"/>
      <c r="B213" s="215" t="s">
        <v>227</v>
      </c>
      <c r="C213" s="216"/>
      <c r="D213" s="217" t="str">
        <f>D27</f>
        <v>#REF!</v>
      </c>
      <c r="E213" s="179"/>
      <c r="F213" s="179"/>
      <c r="G213" s="179"/>
      <c r="H213" s="179"/>
      <c r="I213" s="179"/>
      <c r="J213" s="179"/>
    </row>
    <row r="214">
      <c r="A214" s="179"/>
      <c r="B214" s="179"/>
      <c r="C214" s="179"/>
      <c r="D214" s="179"/>
      <c r="E214" s="179"/>
      <c r="F214" s="179"/>
      <c r="G214" s="218" t="s">
        <v>228</v>
      </c>
      <c r="H214" s="179"/>
      <c r="I214" s="179"/>
      <c r="J214" s="179"/>
    </row>
    <row r="215">
      <c r="A215" s="179"/>
      <c r="B215" s="219" t="s">
        <v>229</v>
      </c>
      <c r="C215" s="220" t="s">
        <v>230</v>
      </c>
      <c r="D215" s="221" t="s">
        <v>231</v>
      </c>
      <c r="E215" s="156" t="s">
        <v>232</v>
      </c>
      <c r="F215" s="179"/>
      <c r="G215" s="168" t="s">
        <v>233</v>
      </c>
      <c r="H215" s="156" t="s">
        <v>234</v>
      </c>
      <c r="I215" s="222" t="s">
        <v>235</v>
      </c>
      <c r="J215" s="179"/>
    </row>
    <row r="216">
      <c r="A216" s="179"/>
      <c r="B216" s="223" t="s">
        <v>236</v>
      </c>
      <c r="C216" s="89" t="str">
        <f t="shared" ref="C216:C227" si="44">($D$207*$D$209)+$D$213+($D$208*$D$210)</f>
        <v>#REF!</v>
      </c>
      <c r="D216" s="89" t="str">
        <f t="shared" ref="D216:D227" si="45">($D$207*$D$211)+($D$208*$D$212)</f>
        <v>#REF!</v>
      </c>
      <c r="E216" s="197" t="str">
        <f t="shared" ref="E216:E228" si="46">D216-C216</f>
        <v>#REF!</v>
      </c>
      <c r="F216" s="179"/>
      <c r="G216" s="89" t="str">
        <f>C216+D230</f>
        <v>#REF!</v>
      </c>
      <c r="H216" s="89" t="str">
        <f t="shared" ref="H216:H227" si="47">E216</f>
        <v>#REF!</v>
      </c>
      <c r="I216" s="89" t="str">
        <f t="shared" ref="I216:I227" si="48">G216+H216</f>
        <v>#REF!</v>
      </c>
      <c r="J216" s="179"/>
    </row>
    <row r="217">
      <c r="A217" s="179"/>
      <c r="B217" s="224" t="s">
        <v>237</v>
      </c>
      <c r="C217" s="78" t="str">
        <f t="shared" si="44"/>
        <v>#REF!</v>
      </c>
      <c r="D217" s="78" t="str">
        <f t="shared" si="45"/>
        <v>#REF!</v>
      </c>
      <c r="E217" s="200" t="str">
        <f t="shared" si="46"/>
        <v>#REF!</v>
      </c>
      <c r="F217" s="179"/>
      <c r="G217" s="78" t="str">
        <f t="shared" ref="G217:G227" si="49">I216</f>
        <v>#REF!</v>
      </c>
      <c r="H217" s="78" t="str">
        <f t="shared" si="47"/>
        <v>#REF!</v>
      </c>
      <c r="I217" s="78" t="str">
        <f t="shared" si="48"/>
        <v>#REF!</v>
      </c>
      <c r="J217" s="179"/>
    </row>
    <row r="218">
      <c r="A218" s="179"/>
      <c r="B218" s="224" t="s">
        <v>238</v>
      </c>
      <c r="C218" s="78" t="str">
        <f t="shared" si="44"/>
        <v>#REF!</v>
      </c>
      <c r="D218" s="78" t="str">
        <f t="shared" si="45"/>
        <v>#REF!</v>
      </c>
      <c r="E218" s="200" t="str">
        <f t="shared" si="46"/>
        <v>#REF!</v>
      </c>
      <c r="F218" s="179"/>
      <c r="G218" s="78" t="str">
        <f t="shared" si="49"/>
        <v>#REF!</v>
      </c>
      <c r="H218" s="78" t="str">
        <f t="shared" si="47"/>
        <v>#REF!</v>
      </c>
      <c r="I218" s="78" t="str">
        <f t="shared" si="48"/>
        <v>#REF!</v>
      </c>
      <c r="J218" s="179"/>
    </row>
    <row r="219">
      <c r="A219" s="179"/>
      <c r="B219" s="224" t="s">
        <v>239</v>
      </c>
      <c r="C219" s="78" t="str">
        <f t="shared" si="44"/>
        <v>#REF!</v>
      </c>
      <c r="D219" s="78" t="str">
        <f t="shared" si="45"/>
        <v>#REF!</v>
      </c>
      <c r="E219" s="200" t="str">
        <f t="shared" si="46"/>
        <v>#REF!</v>
      </c>
      <c r="F219" s="179"/>
      <c r="G219" s="78" t="str">
        <f t="shared" si="49"/>
        <v>#REF!</v>
      </c>
      <c r="H219" s="78" t="str">
        <f t="shared" si="47"/>
        <v>#REF!</v>
      </c>
      <c r="I219" s="78" t="str">
        <f t="shared" si="48"/>
        <v>#REF!</v>
      </c>
      <c r="J219" s="179"/>
    </row>
    <row r="220">
      <c r="A220" s="179"/>
      <c r="B220" s="224" t="s">
        <v>240</v>
      </c>
      <c r="C220" s="78" t="str">
        <f t="shared" si="44"/>
        <v>#REF!</v>
      </c>
      <c r="D220" s="78" t="str">
        <f t="shared" si="45"/>
        <v>#REF!</v>
      </c>
      <c r="E220" s="200" t="str">
        <f t="shared" si="46"/>
        <v>#REF!</v>
      </c>
      <c r="F220" s="179"/>
      <c r="G220" s="78" t="str">
        <f t="shared" si="49"/>
        <v>#REF!</v>
      </c>
      <c r="H220" s="78" t="str">
        <f t="shared" si="47"/>
        <v>#REF!</v>
      </c>
      <c r="I220" s="78" t="str">
        <f t="shared" si="48"/>
        <v>#REF!</v>
      </c>
      <c r="J220" s="179"/>
    </row>
    <row r="221">
      <c r="A221" s="179"/>
      <c r="B221" s="224" t="s">
        <v>241</v>
      </c>
      <c r="C221" s="78" t="str">
        <f t="shared" si="44"/>
        <v>#REF!</v>
      </c>
      <c r="D221" s="78" t="str">
        <f t="shared" si="45"/>
        <v>#REF!</v>
      </c>
      <c r="E221" s="200" t="str">
        <f t="shared" si="46"/>
        <v>#REF!</v>
      </c>
      <c r="F221" s="179"/>
      <c r="G221" s="78" t="str">
        <f t="shared" si="49"/>
        <v>#REF!</v>
      </c>
      <c r="H221" s="78" t="str">
        <f t="shared" si="47"/>
        <v>#REF!</v>
      </c>
      <c r="I221" s="78" t="str">
        <f t="shared" si="48"/>
        <v>#REF!</v>
      </c>
      <c r="J221" s="179"/>
    </row>
    <row r="222">
      <c r="A222" s="179"/>
      <c r="B222" s="224" t="s">
        <v>242</v>
      </c>
      <c r="C222" s="78" t="str">
        <f t="shared" si="44"/>
        <v>#REF!</v>
      </c>
      <c r="D222" s="78" t="str">
        <f t="shared" si="45"/>
        <v>#REF!</v>
      </c>
      <c r="E222" s="200" t="str">
        <f t="shared" si="46"/>
        <v>#REF!</v>
      </c>
      <c r="F222" s="179"/>
      <c r="G222" s="78" t="str">
        <f t="shared" si="49"/>
        <v>#REF!</v>
      </c>
      <c r="H222" s="78" t="str">
        <f t="shared" si="47"/>
        <v>#REF!</v>
      </c>
      <c r="I222" s="78" t="str">
        <f t="shared" si="48"/>
        <v>#REF!</v>
      </c>
      <c r="J222" s="179"/>
    </row>
    <row r="223">
      <c r="A223" s="179"/>
      <c r="B223" s="224" t="s">
        <v>243</v>
      </c>
      <c r="C223" s="78" t="str">
        <f t="shared" si="44"/>
        <v>#REF!</v>
      </c>
      <c r="D223" s="78" t="str">
        <f t="shared" si="45"/>
        <v>#REF!</v>
      </c>
      <c r="E223" s="200" t="str">
        <f t="shared" si="46"/>
        <v>#REF!</v>
      </c>
      <c r="F223" s="179"/>
      <c r="G223" s="78" t="str">
        <f t="shared" si="49"/>
        <v>#REF!</v>
      </c>
      <c r="H223" s="78" t="str">
        <f t="shared" si="47"/>
        <v>#REF!</v>
      </c>
      <c r="I223" s="78" t="str">
        <f t="shared" si="48"/>
        <v>#REF!</v>
      </c>
      <c r="J223" s="179"/>
    </row>
    <row r="224">
      <c r="A224" s="179"/>
      <c r="B224" s="224" t="s">
        <v>244</v>
      </c>
      <c r="C224" s="78" t="str">
        <f t="shared" si="44"/>
        <v>#REF!</v>
      </c>
      <c r="D224" s="78" t="str">
        <f t="shared" si="45"/>
        <v>#REF!</v>
      </c>
      <c r="E224" s="200" t="str">
        <f t="shared" si="46"/>
        <v>#REF!</v>
      </c>
      <c r="F224" s="179"/>
      <c r="G224" s="78" t="str">
        <f t="shared" si="49"/>
        <v>#REF!</v>
      </c>
      <c r="H224" s="78" t="str">
        <f t="shared" si="47"/>
        <v>#REF!</v>
      </c>
      <c r="I224" s="78" t="str">
        <f t="shared" si="48"/>
        <v>#REF!</v>
      </c>
      <c r="J224" s="179"/>
    </row>
    <row r="225">
      <c r="A225" s="179"/>
      <c r="B225" s="224" t="s">
        <v>245</v>
      </c>
      <c r="C225" s="78" t="str">
        <f t="shared" si="44"/>
        <v>#REF!</v>
      </c>
      <c r="D225" s="78" t="str">
        <f t="shared" si="45"/>
        <v>#REF!</v>
      </c>
      <c r="E225" s="200" t="str">
        <f t="shared" si="46"/>
        <v>#REF!</v>
      </c>
      <c r="F225" s="179"/>
      <c r="G225" s="78" t="str">
        <f t="shared" si="49"/>
        <v>#REF!</v>
      </c>
      <c r="H225" s="78" t="str">
        <f t="shared" si="47"/>
        <v>#REF!</v>
      </c>
      <c r="I225" s="78" t="str">
        <f t="shared" si="48"/>
        <v>#REF!</v>
      </c>
      <c r="J225" s="179"/>
    </row>
    <row r="226">
      <c r="A226" s="179"/>
      <c r="B226" s="224" t="s">
        <v>246</v>
      </c>
      <c r="C226" s="78" t="str">
        <f t="shared" si="44"/>
        <v>#REF!</v>
      </c>
      <c r="D226" s="78" t="str">
        <f t="shared" si="45"/>
        <v>#REF!</v>
      </c>
      <c r="E226" s="200" t="str">
        <f t="shared" si="46"/>
        <v>#REF!</v>
      </c>
      <c r="F226" s="179"/>
      <c r="G226" s="78" t="str">
        <f t="shared" si="49"/>
        <v>#REF!</v>
      </c>
      <c r="H226" s="78" t="str">
        <f t="shared" si="47"/>
        <v>#REF!</v>
      </c>
      <c r="I226" s="78" t="str">
        <f t="shared" si="48"/>
        <v>#REF!</v>
      </c>
      <c r="J226" s="179"/>
    </row>
    <row r="227">
      <c r="A227" s="179"/>
      <c r="B227" s="225" t="s">
        <v>247</v>
      </c>
      <c r="C227" s="80" t="str">
        <f t="shared" si="44"/>
        <v>#REF!</v>
      </c>
      <c r="D227" s="80" t="str">
        <f t="shared" si="45"/>
        <v>#REF!</v>
      </c>
      <c r="E227" s="203" t="str">
        <f t="shared" si="46"/>
        <v>#REF!</v>
      </c>
      <c r="F227" s="179"/>
      <c r="G227" s="80" t="str">
        <f t="shared" si="49"/>
        <v>#REF!</v>
      </c>
      <c r="H227" s="80" t="str">
        <f t="shared" si="47"/>
        <v>#REF!</v>
      </c>
      <c r="I227" s="80" t="str">
        <f t="shared" si="48"/>
        <v>#REF!</v>
      </c>
      <c r="J227" s="179"/>
    </row>
    <row r="228">
      <c r="A228" s="179"/>
      <c r="B228" s="179"/>
      <c r="C228" s="226" t="str">
        <f t="shared" ref="C228:D228" si="50">SUM(C216:C227)</f>
        <v>#REF!</v>
      </c>
      <c r="D228" s="226" t="str">
        <f t="shared" si="50"/>
        <v>#REF!</v>
      </c>
      <c r="E228" s="143" t="str">
        <f t="shared" si="46"/>
        <v>#REF!</v>
      </c>
      <c r="F228" s="179"/>
      <c r="G228" s="179"/>
      <c r="H228" s="179"/>
      <c r="I228" s="179"/>
      <c r="J228" s="179"/>
    </row>
    <row r="229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</row>
    <row r="230">
      <c r="A230" s="179"/>
      <c r="B230" s="227" t="s">
        <v>873</v>
      </c>
      <c r="C230" s="2"/>
      <c r="D230" s="228" t="str">
        <f>C216*2</f>
        <v>#REF!</v>
      </c>
      <c r="E230" s="179"/>
      <c r="F230" s="179"/>
      <c r="G230" s="179"/>
      <c r="H230" s="179"/>
      <c r="I230" s="179"/>
      <c r="J230" s="179"/>
    </row>
    <row r="23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</row>
    <row r="232">
      <c r="A232" s="179"/>
      <c r="B232" s="229" t="s">
        <v>249</v>
      </c>
      <c r="C232" s="19"/>
      <c r="D232" s="230" t="str">
        <f>D228</f>
        <v>#REF!</v>
      </c>
      <c r="E232" s="231"/>
      <c r="F232" s="179"/>
      <c r="G232" s="179"/>
      <c r="H232" s="179"/>
      <c r="I232" s="179"/>
      <c r="J232" s="179"/>
    </row>
    <row r="233">
      <c r="A233" s="179"/>
      <c r="B233" s="232" t="s">
        <v>219</v>
      </c>
      <c r="C233" s="56"/>
      <c r="D233" s="233" t="str">
        <f>C216+D230</f>
        <v>#REF!</v>
      </c>
      <c r="E233" s="218" t="s">
        <v>250</v>
      </c>
      <c r="F233" s="179"/>
      <c r="G233" s="179"/>
      <c r="H233" s="179"/>
      <c r="I233" s="179"/>
      <c r="J233" s="179"/>
    </row>
    <row r="234">
      <c r="A234" s="179"/>
      <c r="B234" s="215" t="s">
        <v>251</v>
      </c>
      <c r="C234" s="58"/>
      <c r="D234" s="234" t="str">
        <f>D232/D233</f>
        <v>#REF!</v>
      </c>
      <c r="E234" s="179"/>
      <c r="F234" s="179"/>
      <c r="G234" s="179"/>
      <c r="H234" s="179"/>
      <c r="I234" s="179"/>
      <c r="J234" s="179"/>
    </row>
    <row r="235">
      <c r="A235" s="179"/>
      <c r="B235" s="179"/>
      <c r="C235" s="179"/>
      <c r="D235" s="235"/>
      <c r="E235" s="179"/>
      <c r="F235" s="179"/>
      <c r="G235" s="179"/>
      <c r="H235" s="179"/>
      <c r="I235" s="179"/>
      <c r="J235" s="179"/>
    </row>
    <row r="236">
      <c r="A236" s="179"/>
      <c r="B236" s="861" t="s">
        <v>874</v>
      </c>
      <c r="C236" s="179"/>
      <c r="D236" s="179"/>
      <c r="E236" s="179"/>
      <c r="F236" s="179"/>
      <c r="G236" s="179"/>
      <c r="H236" s="179"/>
      <c r="I236" s="179"/>
      <c r="J236" s="179"/>
    </row>
    <row r="237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</row>
    <row r="238">
      <c r="A238" s="179"/>
      <c r="B238" s="134" t="s">
        <v>827</v>
      </c>
      <c r="C238" s="211"/>
      <c r="D238" s="239">
        <f>'In-house (2-5yrs)'!E81/12</f>
        <v>18720</v>
      </c>
      <c r="E238" s="194"/>
      <c r="F238" s="179"/>
      <c r="G238" s="179"/>
      <c r="H238" s="179"/>
      <c r="I238" s="179"/>
      <c r="J238" s="179"/>
    </row>
    <row r="239">
      <c r="A239" s="179"/>
      <c r="B239" s="66" t="s">
        <v>828</v>
      </c>
      <c r="C239" s="213"/>
      <c r="D239" s="863">
        <f>'Third Party (2-5yrs)'!E53/12</f>
        <v>6240</v>
      </c>
      <c r="E239" s="194"/>
      <c r="F239" s="179"/>
      <c r="G239" s="179"/>
      <c r="H239" s="179"/>
      <c r="I239" s="179"/>
      <c r="J239" s="179"/>
    </row>
    <row r="240">
      <c r="A240" s="179"/>
      <c r="B240" s="66" t="s">
        <v>829</v>
      </c>
      <c r="C240" s="213"/>
      <c r="D240" s="242" t="str">
        <f>'In-house (2-5yrs)'!E98</f>
        <v/>
      </c>
      <c r="E240" s="194"/>
      <c r="F240" s="209"/>
      <c r="G240" s="179"/>
      <c r="H240" s="179"/>
      <c r="I240" s="179"/>
      <c r="J240" s="179"/>
    </row>
    <row r="241">
      <c r="A241" s="179"/>
      <c r="B241" s="66" t="s">
        <v>830</v>
      </c>
      <c r="C241" s="213"/>
      <c r="D241" s="242" t="str">
        <f>'Third Party (2-5yrs)'!D70</f>
        <v/>
      </c>
      <c r="E241" s="194"/>
      <c r="F241" s="209"/>
      <c r="G241" s="179"/>
      <c r="H241" s="179"/>
      <c r="I241" s="179"/>
      <c r="J241" s="179"/>
    </row>
    <row r="242">
      <c r="A242" s="179"/>
      <c r="B242" s="66" t="s">
        <v>831</v>
      </c>
      <c r="C242" s="213"/>
      <c r="D242" s="242" t="str">
        <f>'In-house (2-5yrs)'!D98</f>
        <v/>
      </c>
      <c r="E242" s="179"/>
      <c r="F242" s="179"/>
      <c r="G242" s="179"/>
      <c r="H242" s="179"/>
      <c r="I242" s="179"/>
      <c r="J242" s="179"/>
    </row>
    <row r="243">
      <c r="A243" s="179"/>
      <c r="B243" s="66" t="s">
        <v>832</v>
      </c>
      <c r="C243" s="213"/>
      <c r="D243" s="242" t="str">
        <f>'Third Party (2-5yrs)'!C70</f>
        <v/>
      </c>
      <c r="E243" s="179"/>
      <c r="F243" s="179"/>
      <c r="G243" s="179"/>
      <c r="H243" s="179"/>
      <c r="I243" s="179"/>
      <c r="J243" s="179"/>
    </row>
    <row r="244">
      <c r="A244" s="179"/>
      <c r="B244" s="215" t="s">
        <v>227</v>
      </c>
      <c r="C244" s="216"/>
      <c r="D244" s="217">
        <f>D58</f>
        <v>331695</v>
      </c>
      <c r="E244" s="179"/>
      <c r="F244" s="179"/>
      <c r="G244" s="179"/>
      <c r="H244" s="179"/>
      <c r="I244" s="179"/>
      <c r="J244" s="179"/>
    </row>
    <row r="245">
      <c r="A245" s="179"/>
      <c r="B245" s="179"/>
      <c r="C245" s="179"/>
      <c r="D245" s="179"/>
      <c r="E245" s="179"/>
      <c r="F245" s="179"/>
      <c r="G245" s="218" t="s">
        <v>228</v>
      </c>
      <c r="H245" s="179"/>
      <c r="I245" s="179"/>
      <c r="J245" s="179"/>
    </row>
    <row r="246">
      <c r="A246" s="179"/>
      <c r="B246" s="219" t="s">
        <v>229</v>
      </c>
      <c r="C246" s="220" t="s">
        <v>230</v>
      </c>
      <c r="D246" s="221" t="s">
        <v>231</v>
      </c>
      <c r="E246" s="156" t="s">
        <v>232</v>
      </c>
      <c r="F246" s="179"/>
      <c r="G246" s="168" t="s">
        <v>233</v>
      </c>
      <c r="H246" s="156" t="s">
        <v>234</v>
      </c>
      <c r="I246" s="222" t="s">
        <v>235</v>
      </c>
      <c r="J246" s="179"/>
    </row>
    <row r="247">
      <c r="A247" s="179"/>
      <c r="B247" s="223" t="s">
        <v>236</v>
      </c>
      <c r="C247" s="89">
        <f t="shared" ref="C247:C258" si="51">($D$238*$D$240)+$D$244+($D$239*$D$241)</f>
        <v>331695</v>
      </c>
      <c r="D247" s="89">
        <f t="shared" ref="D247:D258" si="52">($D$238*$D$242)+($D$239*$D$243)</f>
        <v>0</v>
      </c>
      <c r="E247" s="197">
        <f t="shared" ref="E247:E259" si="53">D247-C247</f>
        <v>-331695</v>
      </c>
      <c r="F247" s="179"/>
      <c r="G247" s="89">
        <f>C247+D261</f>
        <v>995085</v>
      </c>
      <c r="H247" s="89">
        <f t="shared" ref="H247:H258" si="54">E247</f>
        <v>-331695</v>
      </c>
      <c r="I247" s="89">
        <f t="shared" ref="I247:I258" si="55">G247+H247</f>
        <v>663390</v>
      </c>
      <c r="J247" s="179"/>
    </row>
    <row r="248">
      <c r="A248" s="179"/>
      <c r="B248" s="224" t="s">
        <v>237</v>
      </c>
      <c r="C248" s="78">
        <f t="shared" si="51"/>
        <v>331695</v>
      </c>
      <c r="D248" s="78">
        <f t="shared" si="52"/>
        <v>0</v>
      </c>
      <c r="E248" s="200">
        <f t="shared" si="53"/>
        <v>-331695</v>
      </c>
      <c r="F248" s="179"/>
      <c r="G248" s="78">
        <f t="shared" ref="G248:G258" si="56">I247</f>
        <v>663390</v>
      </c>
      <c r="H248" s="78">
        <f t="shared" si="54"/>
        <v>-331695</v>
      </c>
      <c r="I248" s="78">
        <f t="shared" si="55"/>
        <v>331695</v>
      </c>
      <c r="J248" s="179"/>
    </row>
    <row r="249">
      <c r="A249" s="179"/>
      <c r="B249" s="224" t="s">
        <v>238</v>
      </c>
      <c r="C249" s="78">
        <f t="shared" si="51"/>
        <v>331695</v>
      </c>
      <c r="D249" s="78">
        <f t="shared" si="52"/>
        <v>0</v>
      </c>
      <c r="E249" s="200">
        <f t="shared" si="53"/>
        <v>-331695</v>
      </c>
      <c r="F249" s="179"/>
      <c r="G249" s="78">
        <f t="shared" si="56"/>
        <v>331695</v>
      </c>
      <c r="H249" s="78">
        <f t="shared" si="54"/>
        <v>-331695</v>
      </c>
      <c r="I249" s="78">
        <f t="shared" si="55"/>
        <v>0</v>
      </c>
      <c r="J249" s="179"/>
    </row>
    <row r="250">
      <c r="A250" s="179"/>
      <c r="B250" s="224" t="s">
        <v>239</v>
      </c>
      <c r="C250" s="78">
        <f t="shared" si="51"/>
        <v>331695</v>
      </c>
      <c r="D250" s="78">
        <f t="shared" si="52"/>
        <v>0</v>
      </c>
      <c r="E250" s="200">
        <f t="shared" si="53"/>
        <v>-331695</v>
      </c>
      <c r="F250" s="179"/>
      <c r="G250" s="78">
        <f t="shared" si="56"/>
        <v>0</v>
      </c>
      <c r="H250" s="78">
        <f t="shared" si="54"/>
        <v>-331695</v>
      </c>
      <c r="I250" s="78">
        <f t="shared" si="55"/>
        <v>-331695</v>
      </c>
      <c r="J250" s="179"/>
    </row>
    <row r="251">
      <c r="A251" s="179"/>
      <c r="B251" s="224" t="s">
        <v>240</v>
      </c>
      <c r="C251" s="78">
        <f t="shared" si="51"/>
        <v>331695</v>
      </c>
      <c r="D251" s="78">
        <f t="shared" si="52"/>
        <v>0</v>
      </c>
      <c r="E251" s="200">
        <f t="shared" si="53"/>
        <v>-331695</v>
      </c>
      <c r="F251" s="179"/>
      <c r="G251" s="78">
        <f t="shared" si="56"/>
        <v>-331695</v>
      </c>
      <c r="H251" s="78">
        <f t="shared" si="54"/>
        <v>-331695</v>
      </c>
      <c r="I251" s="78">
        <f t="shared" si="55"/>
        <v>-663390</v>
      </c>
      <c r="J251" s="179"/>
    </row>
    <row r="252">
      <c r="A252" s="179"/>
      <c r="B252" s="224" t="s">
        <v>241</v>
      </c>
      <c r="C252" s="78">
        <f t="shared" si="51"/>
        <v>331695</v>
      </c>
      <c r="D252" s="78">
        <f t="shared" si="52"/>
        <v>0</v>
      </c>
      <c r="E252" s="200">
        <f t="shared" si="53"/>
        <v>-331695</v>
      </c>
      <c r="F252" s="179"/>
      <c r="G252" s="78">
        <f t="shared" si="56"/>
        <v>-663390</v>
      </c>
      <c r="H252" s="78">
        <f t="shared" si="54"/>
        <v>-331695</v>
      </c>
      <c r="I252" s="78">
        <f t="shared" si="55"/>
        <v>-995085</v>
      </c>
      <c r="J252" s="179"/>
    </row>
    <row r="253">
      <c r="A253" s="179"/>
      <c r="B253" s="224" t="s">
        <v>242</v>
      </c>
      <c r="C253" s="78">
        <f t="shared" si="51"/>
        <v>331695</v>
      </c>
      <c r="D253" s="78">
        <f t="shared" si="52"/>
        <v>0</v>
      </c>
      <c r="E253" s="200">
        <f t="shared" si="53"/>
        <v>-331695</v>
      </c>
      <c r="F253" s="179"/>
      <c r="G253" s="78">
        <f t="shared" si="56"/>
        <v>-995085</v>
      </c>
      <c r="H253" s="78">
        <f t="shared" si="54"/>
        <v>-331695</v>
      </c>
      <c r="I253" s="78">
        <f t="shared" si="55"/>
        <v>-1326780</v>
      </c>
      <c r="J253" s="179"/>
    </row>
    <row r="254">
      <c r="A254" s="179"/>
      <c r="B254" s="224" t="s">
        <v>243</v>
      </c>
      <c r="C254" s="78">
        <f t="shared" si="51"/>
        <v>331695</v>
      </c>
      <c r="D254" s="78">
        <f t="shared" si="52"/>
        <v>0</v>
      </c>
      <c r="E254" s="200">
        <f t="shared" si="53"/>
        <v>-331695</v>
      </c>
      <c r="F254" s="179"/>
      <c r="G254" s="78">
        <f t="shared" si="56"/>
        <v>-1326780</v>
      </c>
      <c r="H254" s="78">
        <f t="shared" si="54"/>
        <v>-331695</v>
      </c>
      <c r="I254" s="78">
        <f t="shared" si="55"/>
        <v>-1658475</v>
      </c>
      <c r="J254" s="179"/>
    </row>
    <row r="255">
      <c r="A255" s="179"/>
      <c r="B255" s="224" t="s">
        <v>244</v>
      </c>
      <c r="C255" s="78">
        <f t="shared" si="51"/>
        <v>331695</v>
      </c>
      <c r="D255" s="78">
        <f t="shared" si="52"/>
        <v>0</v>
      </c>
      <c r="E255" s="200">
        <f t="shared" si="53"/>
        <v>-331695</v>
      </c>
      <c r="F255" s="179"/>
      <c r="G255" s="78">
        <f t="shared" si="56"/>
        <v>-1658475</v>
      </c>
      <c r="H255" s="78">
        <f t="shared" si="54"/>
        <v>-331695</v>
      </c>
      <c r="I255" s="78">
        <f t="shared" si="55"/>
        <v>-1990170</v>
      </c>
      <c r="J255" s="179"/>
    </row>
    <row r="256">
      <c r="A256" s="179"/>
      <c r="B256" s="224" t="s">
        <v>245</v>
      </c>
      <c r="C256" s="78">
        <f t="shared" si="51"/>
        <v>331695</v>
      </c>
      <c r="D256" s="78">
        <f t="shared" si="52"/>
        <v>0</v>
      </c>
      <c r="E256" s="200">
        <f t="shared" si="53"/>
        <v>-331695</v>
      </c>
      <c r="F256" s="179"/>
      <c r="G256" s="78">
        <f t="shared" si="56"/>
        <v>-1990170</v>
      </c>
      <c r="H256" s="78">
        <f t="shared" si="54"/>
        <v>-331695</v>
      </c>
      <c r="I256" s="78">
        <f t="shared" si="55"/>
        <v>-2321865</v>
      </c>
      <c r="J256" s="179"/>
    </row>
    <row r="257">
      <c r="A257" s="179"/>
      <c r="B257" s="224" t="s">
        <v>246</v>
      </c>
      <c r="C257" s="78">
        <f t="shared" si="51"/>
        <v>331695</v>
      </c>
      <c r="D257" s="78">
        <f t="shared" si="52"/>
        <v>0</v>
      </c>
      <c r="E257" s="200">
        <f t="shared" si="53"/>
        <v>-331695</v>
      </c>
      <c r="F257" s="179"/>
      <c r="G257" s="78">
        <f t="shared" si="56"/>
        <v>-2321865</v>
      </c>
      <c r="H257" s="78">
        <f t="shared" si="54"/>
        <v>-331695</v>
      </c>
      <c r="I257" s="78">
        <f t="shared" si="55"/>
        <v>-2653560</v>
      </c>
      <c r="J257" s="179"/>
    </row>
    <row r="258">
      <c r="A258" s="179"/>
      <c r="B258" s="225" t="s">
        <v>247</v>
      </c>
      <c r="C258" s="80">
        <f t="shared" si="51"/>
        <v>331695</v>
      </c>
      <c r="D258" s="80">
        <f t="shared" si="52"/>
        <v>0</v>
      </c>
      <c r="E258" s="203">
        <f t="shared" si="53"/>
        <v>-331695</v>
      </c>
      <c r="F258" s="179"/>
      <c r="G258" s="80">
        <f t="shared" si="56"/>
        <v>-2653560</v>
      </c>
      <c r="H258" s="80">
        <f t="shared" si="54"/>
        <v>-331695</v>
      </c>
      <c r="I258" s="80">
        <f t="shared" si="55"/>
        <v>-2985255</v>
      </c>
      <c r="J258" s="179"/>
    </row>
    <row r="259">
      <c r="A259" s="179"/>
      <c r="B259" s="179"/>
      <c r="C259" s="226">
        <f t="shared" ref="C259:D259" si="57">SUM(C247:C258)</f>
        <v>3980340</v>
      </c>
      <c r="D259" s="226">
        <f t="shared" si="57"/>
        <v>0</v>
      </c>
      <c r="E259" s="143">
        <f t="shared" si="53"/>
        <v>-3980340</v>
      </c>
      <c r="F259" s="179"/>
      <c r="G259" s="179"/>
      <c r="H259" s="179"/>
      <c r="I259" s="179"/>
      <c r="J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</row>
    <row r="261">
      <c r="A261" s="179"/>
      <c r="B261" s="227" t="s">
        <v>875</v>
      </c>
      <c r="C261" s="2"/>
      <c r="D261" s="228">
        <f>C247*2</f>
        <v>663390</v>
      </c>
      <c r="E261" s="179"/>
      <c r="F261" s="179"/>
      <c r="G261" s="179"/>
      <c r="H261" s="179"/>
      <c r="I261" s="179"/>
      <c r="J261" s="179"/>
    </row>
    <row r="26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</row>
    <row r="263">
      <c r="A263" s="179"/>
      <c r="B263" s="229" t="s">
        <v>249</v>
      </c>
      <c r="C263" s="19"/>
      <c r="D263" s="230">
        <f>D259</f>
        <v>0</v>
      </c>
      <c r="E263" s="231"/>
      <c r="F263" s="179"/>
      <c r="G263" s="179"/>
      <c r="H263" s="179"/>
      <c r="I263" s="179"/>
      <c r="J263" s="179"/>
    </row>
    <row r="264">
      <c r="A264" s="179"/>
      <c r="B264" s="232" t="s">
        <v>219</v>
      </c>
      <c r="C264" s="56"/>
      <c r="D264" s="233">
        <f>C247+D261</f>
        <v>995085</v>
      </c>
      <c r="E264" s="218" t="s">
        <v>250</v>
      </c>
      <c r="F264" s="179"/>
      <c r="G264" s="179"/>
      <c r="H264" s="179"/>
      <c r="I264" s="179"/>
      <c r="J264" s="179"/>
    </row>
    <row r="265">
      <c r="A265" s="179"/>
      <c r="B265" s="215" t="s">
        <v>251</v>
      </c>
      <c r="C265" s="58"/>
      <c r="D265" s="234">
        <f>D263/D264</f>
        <v>0</v>
      </c>
      <c r="E265" s="179"/>
      <c r="F265" s="179"/>
      <c r="G265" s="179"/>
      <c r="H265" s="179"/>
      <c r="I265" s="179"/>
      <c r="J265" s="179"/>
    </row>
    <row r="266">
      <c r="A266" s="179"/>
      <c r="B266" s="179"/>
      <c r="C266" s="179"/>
      <c r="D266" s="235"/>
      <c r="E266" s="179"/>
      <c r="F266" s="179"/>
      <c r="G266" s="179"/>
      <c r="H266" s="179"/>
      <c r="I266" s="179"/>
      <c r="J266" s="179"/>
    </row>
    <row r="267">
      <c r="A267" s="179"/>
      <c r="B267" s="861" t="s">
        <v>876</v>
      </c>
      <c r="C267" s="179"/>
      <c r="D267" s="179"/>
      <c r="E267" s="179"/>
      <c r="F267" s="179"/>
      <c r="G267" s="179"/>
      <c r="H267" s="179"/>
      <c r="I267" s="179"/>
      <c r="J267" s="179"/>
    </row>
    <row r="268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</row>
    <row r="269">
      <c r="A269" s="179"/>
      <c r="B269" s="134" t="s">
        <v>827</v>
      </c>
      <c r="C269" s="211"/>
      <c r="D269" s="239">
        <f>'In-house (2-5yrs)'!E82/12</f>
        <v>344400</v>
      </c>
      <c r="E269" s="194"/>
      <c r="F269" s="179"/>
      <c r="G269" s="179"/>
      <c r="H269" s="179"/>
      <c r="I269" s="179"/>
      <c r="J269" s="179"/>
    </row>
    <row r="270">
      <c r="A270" s="179"/>
      <c r="B270" s="66" t="s">
        <v>828</v>
      </c>
      <c r="C270" s="213"/>
      <c r="D270" s="863">
        <f>'Third Party (2-5yrs)'!E54/12</f>
        <v>114800</v>
      </c>
      <c r="E270" s="194"/>
      <c r="F270" s="179"/>
      <c r="G270" s="179"/>
      <c r="H270" s="179"/>
      <c r="I270" s="179"/>
      <c r="J270" s="179"/>
    </row>
    <row r="271">
      <c r="A271" s="179"/>
      <c r="B271" s="66" t="s">
        <v>829</v>
      </c>
      <c r="C271" s="213"/>
      <c r="D271" s="242" t="str">
        <f>'In-house (2-5yrs)'!E99</f>
        <v/>
      </c>
      <c r="E271" s="194"/>
      <c r="F271" s="209"/>
      <c r="G271" s="179"/>
      <c r="H271" s="179"/>
      <c r="I271" s="179"/>
      <c r="J271" s="179"/>
    </row>
    <row r="272">
      <c r="A272" s="179"/>
      <c r="B272" s="66" t="s">
        <v>830</v>
      </c>
      <c r="C272" s="213"/>
      <c r="D272" s="242" t="str">
        <f>'Third Party (2-5yrs)'!D71</f>
        <v/>
      </c>
      <c r="E272" s="194"/>
      <c r="F272" s="209"/>
      <c r="G272" s="179"/>
      <c r="H272" s="179"/>
      <c r="I272" s="179"/>
      <c r="J272" s="179"/>
    </row>
    <row r="273">
      <c r="A273" s="179"/>
      <c r="B273" s="66" t="s">
        <v>831</v>
      </c>
      <c r="C273" s="213"/>
      <c r="D273" s="242" t="str">
        <f>'In-house (2-5yrs)'!D99</f>
        <v/>
      </c>
      <c r="E273" s="179"/>
      <c r="F273" s="179"/>
      <c r="G273" s="179"/>
      <c r="H273" s="179"/>
      <c r="I273" s="179"/>
      <c r="J273" s="179"/>
    </row>
    <row r="274">
      <c r="A274" s="179"/>
      <c r="B274" s="66" t="s">
        <v>832</v>
      </c>
      <c r="C274" s="213"/>
      <c r="D274" s="242" t="str">
        <f>'Third Party (2-5yrs)'!C71</f>
        <v/>
      </c>
      <c r="E274" s="179"/>
      <c r="F274" s="179"/>
      <c r="G274" s="179"/>
      <c r="H274" s="179"/>
      <c r="I274" s="179"/>
      <c r="J274" s="179"/>
    </row>
    <row r="275">
      <c r="A275" s="179"/>
      <c r="B275" s="215" t="s">
        <v>227</v>
      </c>
      <c r="C275" s="216"/>
      <c r="D275" s="217">
        <f>D89</f>
        <v>5164236</v>
      </c>
      <c r="E275" s="179"/>
      <c r="F275" s="179"/>
      <c r="G275" s="179"/>
      <c r="H275" s="179"/>
      <c r="I275" s="179"/>
      <c r="J275" s="179"/>
    </row>
    <row r="276">
      <c r="A276" s="179"/>
      <c r="B276" s="179"/>
      <c r="C276" s="179"/>
      <c r="D276" s="179"/>
      <c r="E276" s="179"/>
      <c r="F276" s="179"/>
      <c r="G276" s="218" t="s">
        <v>228</v>
      </c>
      <c r="H276" s="179"/>
      <c r="I276" s="179"/>
      <c r="J276" s="179"/>
    </row>
    <row r="277">
      <c r="A277" s="179"/>
      <c r="B277" s="219" t="s">
        <v>229</v>
      </c>
      <c r="C277" s="220" t="s">
        <v>230</v>
      </c>
      <c r="D277" s="221" t="s">
        <v>231</v>
      </c>
      <c r="E277" s="156" t="s">
        <v>232</v>
      </c>
      <c r="F277" s="179"/>
      <c r="G277" s="168" t="s">
        <v>233</v>
      </c>
      <c r="H277" s="156" t="s">
        <v>234</v>
      </c>
      <c r="I277" s="222" t="s">
        <v>235</v>
      </c>
      <c r="J277" s="179"/>
    </row>
    <row r="278">
      <c r="A278" s="179"/>
      <c r="B278" s="223" t="s">
        <v>236</v>
      </c>
      <c r="C278" s="89">
        <f t="shared" ref="C278:C289" si="58">($D$269*$D$271)+$D$275+($D$270*$D$272)</f>
        <v>5164236</v>
      </c>
      <c r="D278" s="89">
        <f t="shared" ref="D278:D289" si="59">($D$269*$D$273)+($D$270*$D$274)</f>
        <v>0</v>
      </c>
      <c r="E278" s="197">
        <f t="shared" ref="E278:E290" si="60">D278-C278</f>
        <v>-5164236</v>
      </c>
      <c r="F278" s="179"/>
      <c r="G278" s="89">
        <f>C278+D292</f>
        <v>15492708</v>
      </c>
      <c r="H278" s="89">
        <f t="shared" ref="H278:H289" si="61">E278</f>
        <v>-5164236</v>
      </c>
      <c r="I278" s="89">
        <f t="shared" ref="I278:I289" si="62">G278+H278</f>
        <v>10328472</v>
      </c>
      <c r="J278" s="179"/>
    </row>
    <row r="279">
      <c r="A279" s="179"/>
      <c r="B279" s="224" t="s">
        <v>237</v>
      </c>
      <c r="C279" s="78">
        <f t="shared" si="58"/>
        <v>5164236</v>
      </c>
      <c r="D279" s="78">
        <f t="shared" si="59"/>
        <v>0</v>
      </c>
      <c r="E279" s="200">
        <f t="shared" si="60"/>
        <v>-5164236</v>
      </c>
      <c r="F279" s="179"/>
      <c r="G279" s="78">
        <f t="shared" ref="G279:G289" si="63">I278</f>
        <v>10328472</v>
      </c>
      <c r="H279" s="78">
        <f t="shared" si="61"/>
        <v>-5164236</v>
      </c>
      <c r="I279" s="78">
        <f t="shared" si="62"/>
        <v>5164236</v>
      </c>
      <c r="J279" s="179"/>
    </row>
    <row r="280">
      <c r="A280" s="179"/>
      <c r="B280" s="224" t="s">
        <v>238</v>
      </c>
      <c r="C280" s="78">
        <f t="shared" si="58"/>
        <v>5164236</v>
      </c>
      <c r="D280" s="78">
        <f t="shared" si="59"/>
        <v>0</v>
      </c>
      <c r="E280" s="200">
        <f t="shared" si="60"/>
        <v>-5164236</v>
      </c>
      <c r="F280" s="179"/>
      <c r="G280" s="78">
        <f t="shared" si="63"/>
        <v>5164236</v>
      </c>
      <c r="H280" s="78">
        <f t="shared" si="61"/>
        <v>-5164236</v>
      </c>
      <c r="I280" s="78">
        <f t="shared" si="62"/>
        <v>0.000000001862645149</v>
      </c>
      <c r="J280" s="179"/>
    </row>
    <row r="281">
      <c r="A281" s="179"/>
      <c r="B281" s="224" t="s">
        <v>239</v>
      </c>
      <c r="C281" s="78">
        <f t="shared" si="58"/>
        <v>5164236</v>
      </c>
      <c r="D281" s="78">
        <f t="shared" si="59"/>
        <v>0</v>
      </c>
      <c r="E281" s="200">
        <f t="shared" si="60"/>
        <v>-5164236</v>
      </c>
      <c r="F281" s="179"/>
      <c r="G281" s="78">
        <f t="shared" si="63"/>
        <v>0.000000001862645149</v>
      </c>
      <c r="H281" s="78">
        <f t="shared" si="61"/>
        <v>-5164236</v>
      </c>
      <c r="I281" s="78">
        <f t="shared" si="62"/>
        <v>-5164236</v>
      </c>
      <c r="J281" s="179"/>
    </row>
    <row r="282">
      <c r="A282" s="179"/>
      <c r="B282" s="224" t="s">
        <v>240</v>
      </c>
      <c r="C282" s="78">
        <f t="shared" si="58"/>
        <v>5164236</v>
      </c>
      <c r="D282" s="78">
        <f t="shared" si="59"/>
        <v>0</v>
      </c>
      <c r="E282" s="200">
        <f t="shared" si="60"/>
        <v>-5164236</v>
      </c>
      <c r="F282" s="179"/>
      <c r="G282" s="78">
        <f t="shared" si="63"/>
        <v>-5164236</v>
      </c>
      <c r="H282" s="78">
        <f t="shared" si="61"/>
        <v>-5164236</v>
      </c>
      <c r="I282" s="78">
        <f t="shared" si="62"/>
        <v>-10328472</v>
      </c>
      <c r="J282" s="179"/>
    </row>
    <row r="283">
      <c r="A283" s="179"/>
      <c r="B283" s="224" t="s">
        <v>241</v>
      </c>
      <c r="C283" s="78">
        <f t="shared" si="58"/>
        <v>5164236</v>
      </c>
      <c r="D283" s="78">
        <f t="shared" si="59"/>
        <v>0</v>
      </c>
      <c r="E283" s="200">
        <f t="shared" si="60"/>
        <v>-5164236</v>
      </c>
      <c r="F283" s="179"/>
      <c r="G283" s="78">
        <f t="shared" si="63"/>
        <v>-10328472</v>
      </c>
      <c r="H283" s="78">
        <f t="shared" si="61"/>
        <v>-5164236</v>
      </c>
      <c r="I283" s="78">
        <f t="shared" si="62"/>
        <v>-15492708</v>
      </c>
      <c r="J283" s="179"/>
    </row>
    <row r="284">
      <c r="A284" s="179"/>
      <c r="B284" s="224" t="s">
        <v>242</v>
      </c>
      <c r="C284" s="78">
        <f t="shared" si="58"/>
        <v>5164236</v>
      </c>
      <c r="D284" s="78">
        <f t="shared" si="59"/>
        <v>0</v>
      </c>
      <c r="E284" s="200">
        <f t="shared" si="60"/>
        <v>-5164236</v>
      </c>
      <c r="F284" s="179"/>
      <c r="G284" s="78">
        <f t="shared" si="63"/>
        <v>-15492708</v>
      </c>
      <c r="H284" s="78">
        <f t="shared" si="61"/>
        <v>-5164236</v>
      </c>
      <c r="I284" s="78">
        <f t="shared" si="62"/>
        <v>-20656944</v>
      </c>
      <c r="J284" s="179"/>
    </row>
    <row r="285">
      <c r="A285" s="179"/>
      <c r="B285" s="224" t="s">
        <v>243</v>
      </c>
      <c r="C285" s="78">
        <f t="shared" si="58"/>
        <v>5164236</v>
      </c>
      <c r="D285" s="78">
        <f t="shared" si="59"/>
        <v>0</v>
      </c>
      <c r="E285" s="200">
        <f t="shared" si="60"/>
        <v>-5164236</v>
      </c>
      <c r="F285" s="179"/>
      <c r="G285" s="78">
        <f t="shared" si="63"/>
        <v>-20656944</v>
      </c>
      <c r="H285" s="78">
        <f t="shared" si="61"/>
        <v>-5164236</v>
      </c>
      <c r="I285" s="78">
        <f t="shared" si="62"/>
        <v>-25821180</v>
      </c>
      <c r="J285" s="179"/>
    </row>
    <row r="286">
      <c r="A286" s="179"/>
      <c r="B286" s="224" t="s">
        <v>244</v>
      </c>
      <c r="C286" s="78">
        <f t="shared" si="58"/>
        <v>5164236</v>
      </c>
      <c r="D286" s="78">
        <f t="shared" si="59"/>
        <v>0</v>
      </c>
      <c r="E286" s="200">
        <f t="shared" si="60"/>
        <v>-5164236</v>
      </c>
      <c r="F286" s="179"/>
      <c r="G286" s="78">
        <f t="shared" si="63"/>
        <v>-25821180</v>
      </c>
      <c r="H286" s="78">
        <f t="shared" si="61"/>
        <v>-5164236</v>
      </c>
      <c r="I286" s="78">
        <f t="shared" si="62"/>
        <v>-30985416</v>
      </c>
      <c r="J286" s="179"/>
    </row>
    <row r="287">
      <c r="A287" s="179"/>
      <c r="B287" s="224" t="s">
        <v>245</v>
      </c>
      <c r="C287" s="78">
        <f t="shared" si="58"/>
        <v>5164236</v>
      </c>
      <c r="D287" s="78">
        <f t="shared" si="59"/>
        <v>0</v>
      </c>
      <c r="E287" s="200">
        <f t="shared" si="60"/>
        <v>-5164236</v>
      </c>
      <c r="F287" s="179"/>
      <c r="G287" s="78">
        <f t="shared" si="63"/>
        <v>-30985416</v>
      </c>
      <c r="H287" s="78">
        <f t="shared" si="61"/>
        <v>-5164236</v>
      </c>
      <c r="I287" s="78">
        <f t="shared" si="62"/>
        <v>-36149652</v>
      </c>
      <c r="J287" s="179"/>
    </row>
    <row r="288">
      <c r="A288" s="179"/>
      <c r="B288" s="224" t="s">
        <v>246</v>
      </c>
      <c r="C288" s="78">
        <f t="shared" si="58"/>
        <v>5164236</v>
      </c>
      <c r="D288" s="78">
        <f t="shared" si="59"/>
        <v>0</v>
      </c>
      <c r="E288" s="200">
        <f t="shared" si="60"/>
        <v>-5164236</v>
      </c>
      <c r="F288" s="179"/>
      <c r="G288" s="78">
        <f t="shared" si="63"/>
        <v>-36149652</v>
      </c>
      <c r="H288" s="78">
        <f t="shared" si="61"/>
        <v>-5164236</v>
      </c>
      <c r="I288" s="78">
        <f t="shared" si="62"/>
        <v>-41313888</v>
      </c>
      <c r="J288" s="179"/>
    </row>
    <row r="289">
      <c r="A289" s="179"/>
      <c r="B289" s="225" t="s">
        <v>247</v>
      </c>
      <c r="C289" s="80">
        <f t="shared" si="58"/>
        <v>5164236</v>
      </c>
      <c r="D289" s="80">
        <f t="shared" si="59"/>
        <v>0</v>
      </c>
      <c r="E289" s="203">
        <f t="shared" si="60"/>
        <v>-5164236</v>
      </c>
      <c r="F289" s="179"/>
      <c r="G289" s="80">
        <f t="shared" si="63"/>
        <v>-41313888</v>
      </c>
      <c r="H289" s="80">
        <f t="shared" si="61"/>
        <v>-5164236</v>
      </c>
      <c r="I289" s="80">
        <f t="shared" si="62"/>
        <v>-46478124</v>
      </c>
      <c r="J289" s="179"/>
    </row>
    <row r="290">
      <c r="A290" s="179"/>
      <c r="B290" s="179"/>
      <c r="C290" s="226">
        <f t="shared" ref="C290:D290" si="64">SUM(C278:C289)</f>
        <v>61970832</v>
      </c>
      <c r="D290" s="226">
        <f t="shared" si="64"/>
        <v>0</v>
      </c>
      <c r="E290" s="143">
        <f t="shared" si="60"/>
        <v>-61970832</v>
      </c>
      <c r="F290" s="179"/>
      <c r="G290" s="179"/>
      <c r="H290" s="179"/>
      <c r="I290" s="179"/>
      <c r="J290" s="179"/>
    </row>
    <row r="29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</row>
    <row r="292">
      <c r="A292" s="179"/>
      <c r="B292" s="227" t="s">
        <v>877</v>
      </c>
      <c r="C292" s="2"/>
      <c r="D292" s="228">
        <f>C278*2</f>
        <v>10328472</v>
      </c>
      <c r="E292" s="179"/>
      <c r="F292" s="179"/>
      <c r="G292" s="179"/>
      <c r="H292" s="179"/>
      <c r="I292" s="179"/>
      <c r="J292" s="179"/>
    </row>
    <row r="293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</row>
    <row r="294">
      <c r="A294" s="179"/>
      <c r="B294" s="229" t="s">
        <v>249</v>
      </c>
      <c r="C294" s="19"/>
      <c r="D294" s="230">
        <f>D290</f>
        <v>0</v>
      </c>
      <c r="E294" s="231"/>
      <c r="F294" s="179"/>
      <c r="G294" s="179"/>
      <c r="H294" s="179"/>
      <c r="I294" s="179"/>
      <c r="J294" s="179"/>
    </row>
    <row r="295">
      <c r="A295" s="179"/>
      <c r="B295" s="232" t="s">
        <v>219</v>
      </c>
      <c r="C295" s="56"/>
      <c r="D295" s="233">
        <f>C278+D292</f>
        <v>15492708</v>
      </c>
      <c r="E295" s="218" t="s">
        <v>250</v>
      </c>
      <c r="F295" s="179"/>
      <c r="G295" s="179"/>
      <c r="H295" s="179"/>
      <c r="I295" s="179"/>
      <c r="J295" s="179"/>
    </row>
    <row r="296">
      <c r="A296" s="179"/>
      <c r="B296" s="215" t="s">
        <v>251</v>
      </c>
      <c r="C296" s="58"/>
      <c r="D296" s="234">
        <f>D294/D295</f>
        <v>0</v>
      </c>
      <c r="E296" s="179"/>
      <c r="F296" s="179"/>
      <c r="G296" s="179"/>
      <c r="H296" s="179"/>
      <c r="I296" s="179"/>
      <c r="J296" s="179"/>
    </row>
    <row r="297">
      <c r="A297" s="179"/>
      <c r="B297" s="179"/>
      <c r="C297" s="179"/>
      <c r="D297" s="235"/>
      <c r="E297" s="179"/>
      <c r="F297" s="179"/>
      <c r="G297" s="179"/>
      <c r="H297" s="179"/>
      <c r="I297" s="179"/>
      <c r="J297" s="179"/>
    </row>
    <row r="298">
      <c r="A298" s="194"/>
      <c r="B298" s="208" t="s">
        <v>878</v>
      </c>
      <c r="C298" s="194"/>
      <c r="D298" s="236"/>
      <c r="E298" s="194"/>
      <c r="F298" s="194"/>
      <c r="G298" s="194"/>
      <c r="H298" s="194"/>
      <c r="I298" s="194"/>
      <c r="J298" s="194"/>
    </row>
    <row r="299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</row>
    <row r="300">
      <c r="A300" s="194"/>
      <c r="B300" s="134" t="s">
        <v>827</v>
      </c>
      <c r="C300" s="211"/>
      <c r="D300" s="239">
        <f>'In-house (2-5yrs)'!E85/12</f>
        <v>16800</v>
      </c>
      <c r="E300" s="194"/>
      <c r="F300" s="179"/>
      <c r="G300" s="179"/>
      <c r="H300" s="179"/>
      <c r="I300" s="194"/>
      <c r="J300" s="194"/>
    </row>
    <row r="301">
      <c r="A301" s="194"/>
      <c r="B301" s="66" t="s">
        <v>828</v>
      </c>
      <c r="C301" s="213"/>
      <c r="D301" s="863">
        <f>'Third Party (2-5yrs)'!E57/12</f>
        <v>5600</v>
      </c>
      <c r="E301" s="194"/>
      <c r="F301" s="179"/>
      <c r="G301" s="179"/>
      <c r="H301" s="179"/>
      <c r="I301" s="194"/>
      <c r="J301" s="194"/>
    </row>
    <row r="302">
      <c r="A302" s="194"/>
      <c r="B302" s="66" t="s">
        <v>829</v>
      </c>
      <c r="C302" s="213"/>
      <c r="D302" s="242" t="str">
        <f>'In-house (2-5yrs)'!E100</f>
        <v/>
      </c>
      <c r="E302" s="194"/>
      <c r="F302" s="209"/>
      <c r="G302" s="179"/>
      <c r="H302" s="179"/>
      <c r="I302" s="194"/>
      <c r="J302" s="194"/>
    </row>
    <row r="303">
      <c r="A303" s="194"/>
      <c r="B303" s="66" t="s">
        <v>830</v>
      </c>
      <c r="C303" s="213"/>
      <c r="D303" s="242" t="str">
        <f>'Third Party (2-5yrs)'!D72</f>
        <v/>
      </c>
      <c r="E303" s="194"/>
      <c r="F303" s="209"/>
      <c r="G303" s="179"/>
      <c r="H303" s="179"/>
      <c r="I303" s="194"/>
      <c r="J303" s="194"/>
    </row>
    <row r="304">
      <c r="A304" s="194"/>
      <c r="B304" s="66" t="s">
        <v>831</v>
      </c>
      <c r="C304" s="213"/>
      <c r="D304" s="242" t="str">
        <f>'In-house (2-5yrs)'!D100</f>
        <v/>
      </c>
      <c r="E304" s="179"/>
      <c r="F304" s="179"/>
      <c r="G304" s="179"/>
      <c r="H304" s="179"/>
      <c r="I304" s="194"/>
      <c r="J304" s="194"/>
    </row>
    <row r="305">
      <c r="A305" s="194"/>
      <c r="B305" s="66" t="s">
        <v>832</v>
      </c>
      <c r="C305" s="213"/>
      <c r="D305" s="242" t="str">
        <f>'Third Party (2-5yrs)'!C72</f>
        <v/>
      </c>
      <c r="E305" s="179"/>
      <c r="F305" s="179"/>
      <c r="G305" s="179"/>
      <c r="H305" s="179"/>
      <c r="I305" s="194"/>
      <c r="J305" s="194"/>
    </row>
    <row r="306">
      <c r="A306" s="194"/>
      <c r="B306" s="215" t="s">
        <v>227</v>
      </c>
      <c r="C306" s="216"/>
      <c r="D306" s="217" t="str">
        <f>D27</f>
        <v>#REF!</v>
      </c>
      <c r="E306" s="179"/>
      <c r="F306" s="179"/>
      <c r="G306" s="179"/>
      <c r="H306" s="179"/>
      <c r="I306" s="194"/>
      <c r="J306" s="194"/>
    </row>
    <row r="307">
      <c r="A307" s="194"/>
      <c r="B307" s="179"/>
      <c r="C307" s="179"/>
      <c r="D307" s="179"/>
      <c r="E307" s="179"/>
      <c r="F307" s="179"/>
      <c r="G307" s="218" t="s">
        <v>228</v>
      </c>
      <c r="H307" s="179"/>
      <c r="I307" s="194"/>
      <c r="J307" s="194"/>
    </row>
    <row r="308">
      <c r="A308" s="194"/>
      <c r="B308" s="246" t="s">
        <v>229</v>
      </c>
      <c r="C308" s="247" t="s">
        <v>230</v>
      </c>
      <c r="D308" s="248" t="s">
        <v>231</v>
      </c>
      <c r="E308" s="249" t="s">
        <v>232</v>
      </c>
      <c r="F308" s="194"/>
      <c r="G308" s="250" t="s">
        <v>233</v>
      </c>
      <c r="H308" s="249" t="s">
        <v>234</v>
      </c>
      <c r="I308" s="251" t="s">
        <v>235</v>
      </c>
      <c r="J308" s="194"/>
    </row>
    <row r="309">
      <c r="A309" s="194"/>
      <c r="B309" s="252" t="s">
        <v>236</v>
      </c>
      <c r="C309" s="89" t="str">
        <f t="shared" ref="C309:C320" si="65">($D$300*$D$302)+$D$306+($D$301*$D$303)</f>
        <v>#REF!</v>
      </c>
      <c r="D309" s="89">
        <f t="shared" ref="D309:D320" si="66">($D$300*$D$304)+($D$301*$D$305)</f>
        <v>0</v>
      </c>
      <c r="E309" s="253" t="str">
        <f t="shared" ref="E309:E321" si="67">D309-C309</f>
        <v>#REF!</v>
      </c>
      <c r="F309" s="254"/>
      <c r="G309" s="255" t="str">
        <f>C309+D323</f>
        <v>#REF!</v>
      </c>
      <c r="H309" s="255" t="str">
        <f t="shared" ref="H309:H320" si="68">E309</f>
        <v>#REF!</v>
      </c>
      <c r="I309" s="255" t="str">
        <f t="shared" ref="I309:I320" si="69">G309+H309</f>
        <v>#REF!</v>
      </c>
      <c r="J309" s="194"/>
    </row>
    <row r="310">
      <c r="A310" s="194"/>
      <c r="B310" s="161" t="s">
        <v>237</v>
      </c>
      <c r="C310" s="78" t="str">
        <f t="shared" si="65"/>
        <v>#REF!</v>
      </c>
      <c r="D310" s="78">
        <f t="shared" si="66"/>
        <v>0</v>
      </c>
      <c r="E310" s="256" t="str">
        <f t="shared" si="67"/>
        <v>#REF!</v>
      </c>
      <c r="F310" s="254"/>
      <c r="G310" s="257" t="str">
        <f t="shared" ref="G310:G320" si="70">I309</f>
        <v>#REF!</v>
      </c>
      <c r="H310" s="257" t="str">
        <f t="shared" si="68"/>
        <v>#REF!</v>
      </c>
      <c r="I310" s="257" t="str">
        <f t="shared" si="69"/>
        <v>#REF!</v>
      </c>
      <c r="J310" s="194"/>
    </row>
    <row r="311">
      <c r="A311" s="194"/>
      <c r="B311" s="161" t="s">
        <v>238</v>
      </c>
      <c r="C311" s="78" t="str">
        <f t="shared" si="65"/>
        <v>#REF!</v>
      </c>
      <c r="D311" s="78">
        <f t="shared" si="66"/>
        <v>0</v>
      </c>
      <c r="E311" s="256" t="str">
        <f t="shared" si="67"/>
        <v>#REF!</v>
      </c>
      <c r="F311" s="254"/>
      <c r="G311" s="257" t="str">
        <f t="shared" si="70"/>
        <v>#REF!</v>
      </c>
      <c r="H311" s="257" t="str">
        <f t="shared" si="68"/>
        <v>#REF!</v>
      </c>
      <c r="I311" s="257" t="str">
        <f t="shared" si="69"/>
        <v>#REF!</v>
      </c>
      <c r="J311" s="194"/>
    </row>
    <row r="312">
      <c r="A312" s="194"/>
      <c r="B312" s="161" t="s">
        <v>239</v>
      </c>
      <c r="C312" s="78" t="str">
        <f t="shared" si="65"/>
        <v>#REF!</v>
      </c>
      <c r="D312" s="78">
        <f t="shared" si="66"/>
        <v>0</v>
      </c>
      <c r="E312" s="256" t="str">
        <f t="shared" si="67"/>
        <v>#REF!</v>
      </c>
      <c r="F312" s="254"/>
      <c r="G312" s="257" t="str">
        <f t="shared" si="70"/>
        <v>#REF!</v>
      </c>
      <c r="H312" s="257" t="str">
        <f t="shared" si="68"/>
        <v>#REF!</v>
      </c>
      <c r="I312" s="257" t="str">
        <f t="shared" si="69"/>
        <v>#REF!</v>
      </c>
      <c r="J312" s="194"/>
    </row>
    <row r="313">
      <c r="A313" s="194"/>
      <c r="B313" s="161" t="s">
        <v>240</v>
      </c>
      <c r="C313" s="78" t="str">
        <f t="shared" si="65"/>
        <v>#REF!</v>
      </c>
      <c r="D313" s="78">
        <f t="shared" si="66"/>
        <v>0</v>
      </c>
      <c r="E313" s="256" t="str">
        <f t="shared" si="67"/>
        <v>#REF!</v>
      </c>
      <c r="F313" s="254"/>
      <c r="G313" s="257" t="str">
        <f t="shared" si="70"/>
        <v>#REF!</v>
      </c>
      <c r="H313" s="257" t="str">
        <f t="shared" si="68"/>
        <v>#REF!</v>
      </c>
      <c r="I313" s="257" t="str">
        <f t="shared" si="69"/>
        <v>#REF!</v>
      </c>
      <c r="J313" s="194"/>
    </row>
    <row r="314">
      <c r="A314" s="194"/>
      <c r="B314" s="161" t="s">
        <v>241</v>
      </c>
      <c r="C314" s="78" t="str">
        <f t="shared" si="65"/>
        <v>#REF!</v>
      </c>
      <c r="D314" s="78">
        <f t="shared" si="66"/>
        <v>0</v>
      </c>
      <c r="E314" s="256" t="str">
        <f t="shared" si="67"/>
        <v>#REF!</v>
      </c>
      <c r="F314" s="254"/>
      <c r="G314" s="257" t="str">
        <f t="shared" si="70"/>
        <v>#REF!</v>
      </c>
      <c r="H314" s="257" t="str">
        <f t="shared" si="68"/>
        <v>#REF!</v>
      </c>
      <c r="I314" s="257" t="str">
        <f t="shared" si="69"/>
        <v>#REF!</v>
      </c>
      <c r="J314" s="194"/>
    </row>
    <row r="315">
      <c r="A315" s="194"/>
      <c r="B315" s="161" t="s">
        <v>242</v>
      </c>
      <c r="C315" s="78" t="str">
        <f t="shared" si="65"/>
        <v>#REF!</v>
      </c>
      <c r="D315" s="78">
        <f t="shared" si="66"/>
        <v>0</v>
      </c>
      <c r="E315" s="256" t="str">
        <f t="shared" si="67"/>
        <v>#REF!</v>
      </c>
      <c r="F315" s="254"/>
      <c r="G315" s="257" t="str">
        <f t="shared" si="70"/>
        <v>#REF!</v>
      </c>
      <c r="H315" s="257" t="str">
        <f t="shared" si="68"/>
        <v>#REF!</v>
      </c>
      <c r="I315" s="257" t="str">
        <f t="shared" si="69"/>
        <v>#REF!</v>
      </c>
      <c r="J315" s="194"/>
    </row>
    <row r="316">
      <c r="A316" s="194"/>
      <c r="B316" s="161" t="s">
        <v>243</v>
      </c>
      <c r="C316" s="78" t="str">
        <f t="shared" si="65"/>
        <v>#REF!</v>
      </c>
      <c r="D316" s="78">
        <f t="shared" si="66"/>
        <v>0</v>
      </c>
      <c r="E316" s="256" t="str">
        <f t="shared" si="67"/>
        <v>#REF!</v>
      </c>
      <c r="F316" s="254"/>
      <c r="G316" s="257" t="str">
        <f t="shared" si="70"/>
        <v>#REF!</v>
      </c>
      <c r="H316" s="257" t="str">
        <f t="shared" si="68"/>
        <v>#REF!</v>
      </c>
      <c r="I316" s="257" t="str">
        <f t="shared" si="69"/>
        <v>#REF!</v>
      </c>
      <c r="J316" s="194"/>
    </row>
    <row r="317">
      <c r="A317" s="194"/>
      <c r="B317" s="161" t="s">
        <v>244</v>
      </c>
      <c r="C317" s="78" t="str">
        <f t="shared" si="65"/>
        <v>#REF!</v>
      </c>
      <c r="D317" s="78">
        <f t="shared" si="66"/>
        <v>0</v>
      </c>
      <c r="E317" s="256" t="str">
        <f t="shared" si="67"/>
        <v>#REF!</v>
      </c>
      <c r="F317" s="254"/>
      <c r="G317" s="257" t="str">
        <f t="shared" si="70"/>
        <v>#REF!</v>
      </c>
      <c r="H317" s="257" t="str">
        <f t="shared" si="68"/>
        <v>#REF!</v>
      </c>
      <c r="I317" s="257" t="str">
        <f t="shared" si="69"/>
        <v>#REF!</v>
      </c>
      <c r="J317" s="194"/>
    </row>
    <row r="318">
      <c r="A318" s="194"/>
      <c r="B318" s="161" t="s">
        <v>245</v>
      </c>
      <c r="C318" s="78" t="str">
        <f t="shared" si="65"/>
        <v>#REF!</v>
      </c>
      <c r="D318" s="78">
        <f t="shared" si="66"/>
        <v>0</v>
      </c>
      <c r="E318" s="256" t="str">
        <f t="shared" si="67"/>
        <v>#REF!</v>
      </c>
      <c r="F318" s="254"/>
      <c r="G318" s="257" t="str">
        <f t="shared" si="70"/>
        <v>#REF!</v>
      </c>
      <c r="H318" s="257" t="str">
        <f t="shared" si="68"/>
        <v>#REF!</v>
      </c>
      <c r="I318" s="257" t="str">
        <f t="shared" si="69"/>
        <v>#REF!</v>
      </c>
      <c r="J318" s="194"/>
    </row>
    <row r="319">
      <c r="A319" s="194"/>
      <c r="B319" s="161" t="s">
        <v>246</v>
      </c>
      <c r="C319" s="78" t="str">
        <f t="shared" si="65"/>
        <v>#REF!</v>
      </c>
      <c r="D319" s="78">
        <f t="shared" si="66"/>
        <v>0</v>
      </c>
      <c r="E319" s="256" t="str">
        <f t="shared" si="67"/>
        <v>#REF!</v>
      </c>
      <c r="F319" s="254"/>
      <c r="G319" s="257" t="str">
        <f t="shared" si="70"/>
        <v>#REF!</v>
      </c>
      <c r="H319" s="257" t="str">
        <f t="shared" si="68"/>
        <v>#REF!</v>
      </c>
      <c r="I319" s="257" t="str">
        <f t="shared" si="69"/>
        <v>#REF!</v>
      </c>
      <c r="J319" s="194"/>
    </row>
    <row r="320">
      <c r="A320" s="194"/>
      <c r="B320" s="258" t="s">
        <v>247</v>
      </c>
      <c r="C320" s="80" t="str">
        <f t="shared" si="65"/>
        <v>#REF!</v>
      </c>
      <c r="D320" s="80">
        <f t="shared" si="66"/>
        <v>0</v>
      </c>
      <c r="E320" s="259" t="str">
        <f t="shared" si="67"/>
        <v>#REF!</v>
      </c>
      <c r="F320" s="254"/>
      <c r="G320" s="260" t="str">
        <f t="shared" si="70"/>
        <v>#REF!</v>
      </c>
      <c r="H320" s="260" t="str">
        <f t="shared" si="68"/>
        <v>#REF!</v>
      </c>
      <c r="I320" s="260" t="str">
        <f t="shared" si="69"/>
        <v>#REF!</v>
      </c>
      <c r="J320" s="194"/>
    </row>
    <row r="321">
      <c r="A321" s="194"/>
      <c r="B321" s="194"/>
      <c r="C321" s="261" t="str">
        <f t="shared" ref="C321:D321" si="71">SUM(C309:C320)</f>
        <v>#REF!</v>
      </c>
      <c r="D321" s="261">
        <f t="shared" si="71"/>
        <v>0</v>
      </c>
      <c r="E321" s="262" t="str">
        <f t="shared" si="67"/>
        <v>#REF!</v>
      </c>
      <c r="F321" s="194"/>
      <c r="G321" s="194"/>
      <c r="H321" s="194"/>
      <c r="I321" s="194"/>
      <c r="J321" s="194"/>
    </row>
    <row r="32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</row>
    <row r="323">
      <c r="A323" s="194"/>
      <c r="B323" s="227" t="s">
        <v>879</v>
      </c>
      <c r="C323" s="2"/>
      <c r="D323" s="228" t="str">
        <f>C309*2</f>
        <v>#REF!</v>
      </c>
      <c r="E323" s="194"/>
      <c r="F323" s="194"/>
      <c r="G323" s="194"/>
      <c r="H323" s="194"/>
      <c r="I323" s="194"/>
      <c r="J323" s="194"/>
    </row>
    <row r="32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</row>
    <row r="325">
      <c r="A325" s="194"/>
      <c r="B325" s="263" t="s">
        <v>249</v>
      </c>
      <c r="C325" s="19"/>
      <c r="D325" s="264">
        <f>D321</f>
        <v>0</v>
      </c>
      <c r="E325" s="265"/>
      <c r="F325" s="194"/>
      <c r="G325" s="194"/>
      <c r="H325" s="194"/>
      <c r="I325" s="194"/>
      <c r="J325" s="194"/>
    </row>
    <row r="326">
      <c r="A326" s="194"/>
      <c r="B326" s="266" t="s">
        <v>219</v>
      </c>
      <c r="C326" s="56"/>
      <c r="D326" s="267" t="str">
        <f>C309+D323</f>
        <v>#REF!</v>
      </c>
      <c r="E326" s="245" t="s">
        <v>250</v>
      </c>
      <c r="F326" s="194"/>
      <c r="G326" s="194"/>
      <c r="H326" s="194"/>
      <c r="I326" s="194"/>
      <c r="J326" s="194"/>
    </row>
    <row r="327">
      <c r="A327" s="194"/>
      <c r="B327" s="243" t="s">
        <v>251</v>
      </c>
      <c r="C327" s="58"/>
      <c r="D327" s="268" t="str">
        <f>D325/D326</f>
        <v>#REF!</v>
      </c>
      <c r="E327" s="194"/>
      <c r="F327" s="194"/>
      <c r="G327" s="194"/>
      <c r="H327" s="194"/>
      <c r="I327" s="194"/>
      <c r="J327" s="194"/>
    </row>
    <row r="328">
      <c r="A328" s="194"/>
      <c r="B328" s="194"/>
      <c r="C328" s="194"/>
      <c r="D328" s="236"/>
      <c r="E328" s="194"/>
      <c r="F328" s="194"/>
      <c r="G328" s="194"/>
      <c r="H328" s="194"/>
      <c r="I328" s="194"/>
      <c r="J328" s="194"/>
    </row>
    <row r="329">
      <c r="A329" s="194"/>
      <c r="B329" s="208" t="s">
        <v>880</v>
      </c>
      <c r="C329" s="194"/>
      <c r="D329" s="236"/>
      <c r="E329" s="194"/>
      <c r="F329" s="194"/>
      <c r="G329" s="194"/>
      <c r="H329" s="194"/>
      <c r="I329" s="194"/>
      <c r="J329" s="194"/>
    </row>
    <row r="330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</row>
    <row r="331">
      <c r="A331" s="194"/>
      <c r="B331" s="134" t="s">
        <v>827</v>
      </c>
      <c r="C331" s="211"/>
      <c r="D331" s="239">
        <f>'In-house (2-5yrs)'!E86/12</f>
        <v>21840</v>
      </c>
      <c r="E331" s="194"/>
      <c r="F331" s="179"/>
      <c r="G331" s="179"/>
      <c r="H331" s="179"/>
      <c r="I331" s="194"/>
      <c r="J331" s="194"/>
    </row>
    <row r="332">
      <c r="A332" s="194"/>
      <c r="B332" s="66" t="s">
        <v>828</v>
      </c>
      <c r="C332" s="213"/>
      <c r="D332" s="863">
        <f>'Third Party (2-5yrs)'!E58/12</f>
        <v>7280</v>
      </c>
      <c r="E332" s="194"/>
      <c r="F332" s="179"/>
      <c r="G332" s="179"/>
      <c r="H332" s="179"/>
      <c r="I332" s="194"/>
      <c r="J332" s="194"/>
    </row>
    <row r="333">
      <c r="A333" s="194"/>
      <c r="B333" s="66" t="s">
        <v>829</v>
      </c>
      <c r="C333" s="213"/>
      <c r="D333" s="242" t="str">
        <f>'In-house (2-5yrs)'!E101</f>
        <v/>
      </c>
      <c r="E333" s="194"/>
      <c r="F333" s="209"/>
      <c r="G333" s="179"/>
      <c r="H333" s="179"/>
      <c r="I333" s="194"/>
      <c r="J333" s="194"/>
    </row>
    <row r="334">
      <c r="A334" s="194"/>
      <c r="B334" s="66" t="s">
        <v>830</v>
      </c>
      <c r="C334" s="213"/>
      <c r="D334" s="242" t="str">
        <f>'Third Party (2-5yrs)'!D73</f>
        <v/>
      </c>
      <c r="E334" s="194"/>
      <c r="F334" s="209"/>
      <c r="G334" s="179"/>
      <c r="H334" s="179"/>
      <c r="I334" s="194"/>
      <c r="J334" s="194"/>
    </row>
    <row r="335">
      <c r="A335" s="194"/>
      <c r="B335" s="66" t="s">
        <v>831</v>
      </c>
      <c r="C335" s="213"/>
      <c r="D335" s="242" t="str">
        <f>'In-house (2-5yrs)'!D101</f>
        <v/>
      </c>
      <c r="E335" s="179"/>
      <c r="F335" s="179"/>
      <c r="G335" s="179"/>
      <c r="H335" s="179"/>
      <c r="I335" s="194"/>
      <c r="J335" s="194"/>
    </row>
    <row r="336">
      <c r="A336" s="194"/>
      <c r="B336" s="66" t="s">
        <v>832</v>
      </c>
      <c r="C336" s="213"/>
      <c r="D336" s="242" t="str">
        <f>'Third Party (2-5yrs)'!C73</f>
        <v/>
      </c>
      <c r="E336" s="179"/>
      <c r="F336" s="179"/>
      <c r="G336" s="179"/>
      <c r="H336" s="179"/>
      <c r="I336" s="194"/>
      <c r="J336" s="194"/>
    </row>
    <row r="337">
      <c r="A337" s="194"/>
      <c r="B337" s="215" t="s">
        <v>227</v>
      </c>
      <c r="C337" s="216"/>
      <c r="D337" s="217">
        <f>D58</f>
        <v>331695</v>
      </c>
      <c r="E337" s="179"/>
      <c r="F337" s="179"/>
      <c r="G337" s="179"/>
      <c r="H337" s="179"/>
      <c r="I337" s="194"/>
      <c r="J337" s="194"/>
    </row>
    <row r="338">
      <c r="A338" s="194"/>
      <c r="B338" s="179"/>
      <c r="C338" s="179"/>
      <c r="D338" s="179"/>
      <c r="E338" s="179"/>
      <c r="F338" s="179"/>
      <c r="G338" s="218" t="s">
        <v>228</v>
      </c>
      <c r="H338" s="179"/>
      <c r="I338" s="194"/>
      <c r="J338" s="194"/>
    </row>
    <row r="339">
      <c r="A339" s="194"/>
      <c r="B339" s="246" t="s">
        <v>229</v>
      </c>
      <c r="C339" s="247" t="s">
        <v>230</v>
      </c>
      <c r="D339" s="248" t="s">
        <v>231</v>
      </c>
      <c r="E339" s="249" t="s">
        <v>232</v>
      </c>
      <c r="F339" s="194"/>
      <c r="G339" s="250" t="s">
        <v>233</v>
      </c>
      <c r="H339" s="249" t="s">
        <v>234</v>
      </c>
      <c r="I339" s="251" t="s">
        <v>235</v>
      </c>
      <c r="J339" s="194"/>
    </row>
    <row r="340">
      <c r="A340" s="194"/>
      <c r="B340" s="252" t="s">
        <v>236</v>
      </c>
      <c r="C340" s="89">
        <f t="shared" ref="C340:C351" si="72">($D$331*$D$333)+$D$337+($D$332*$D$334)</f>
        <v>331695</v>
      </c>
      <c r="D340" s="89">
        <f t="shared" ref="D340:D351" si="73">($D$331*$D$335)+($D$332*$D$336)</f>
        <v>0</v>
      </c>
      <c r="E340" s="253">
        <f t="shared" ref="E340:E352" si="74">D340-C340</f>
        <v>-331695</v>
      </c>
      <c r="F340" s="254"/>
      <c r="G340" s="255">
        <f>C340+D354</f>
        <v>995085</v>
      </c>
      <c r="H340" s="255">
        <f t="shared" ref="H340:H351" si="75">E340</f>
        <v>-331695</v>
      </c>
      <c r="I340" s="255">
        <f t="shared" ref="I340:I351" si="76">G340+H340</f>
        <v>663390</v>
      </c>
      <c r="J340" s="194"/>
    </row>
    <row r="341">
      <c r="A341" s="194"/>
      <c r="B341" s="161" t="s">
        <v>237</v>
      </c>
      <c r="C341" s="78">
        <f t="shared" si="72"/>
        <v>331695</v>
      </c>
      <c r="D341" s="78">
        <f t="shared" si="73"/>
        <v>0</v>
      </c>
      <c r="E341" s="256">
        <f t="shared" si="74"/>
        <v>-331695</v>
      </c>
      <c r="F341" s="254"/>
      <c r="G341" s="257">
        <f t="shared" ref="G341:G351" si="77">I340</f>
        <v>663390</v>
      </c>
      <c r="H341" s="257">
        <f t="shared" si="75"/>
        <v>-331695</v>
      </c>
      <c r="I341" s="257">
        <f t="shared" si="76"/>
        <v>331695</v>
      </c>
      <c r="J341" s="194"/>
    </row>
    <row r="342">
      <c r="A342" s="194"/>
      <c r="B342" s="161" t="s">
        <v>238</v>
      </c>
      <c r="C342" s="78">
        <f t="shared" si="72"/>
        <v>331695</v>
      </c>
      <c r="D342" s="78">
        <f t="shared" si="73"/>
        <v>0</v>
      </c>
      <c r="E342" s="256">
        <f t="shared" si="74"/>
        <v>-331695</v>
      </c>
      <c r="F342" s="254"/>
      <c r="G342" s="257">
        <f t="shared" si="77"/>
        <v>331695</v>
      </c>
      <c r="H342" s="257">
        <f t="shared" si="75"/>
        <v>-331695</v>
      </c>
      <c r="I342" s="257">
        <f t="shared" si="76"/>
        <v>0</v>
      </c>
      <c r="J342" s="194"/>
    </row>
    <row r="343">
      <c r="A343" s="194"/>
      <c r="B343" s="161" t="s">
        <v>239</v>
      </c>
      <c r="C343" s="78">
        <f t="shared" si="72"/>
        <v>331695</v>
      </c>
      <c r="D343" s="78">
        <f t="shared" si="73"/>
        <v>0</v>
      </c>
      <c r="E343" s="256">
        <f t="shared" si="74"/>
        <v>-331695</v>
      </c>
      <c r="F343" s="254"/>
      <c r="G343" s="257">
        <f t="shared" si="77"/>
        <v>0</v>
      </c>
      <c r="H343" s="257">
        <f t="shared" si="75"/>
        <v>-331695</v>
      </c>
      <c r="I343" s="257">
        <f t="shared" si="76"/>
        <v>-331695</v>
      </c>
      <c r="J343" s="194"/>
    </row>
    <row r="344">
      <c r="A344" s="194"/>
      <c r="B344" s="161" t="s">
        <v>240</v>
      </c>
      <c r="C344" s="78">
        <f t="shared" si="72"/>
        <v>331695</v>
      </c>
      <c r="D344" s="78">
        <f t="shared" si="73"/>
        <v>0</v>
      </c>
      <c r="E344" s="256">
        <f t="shared" si="74"/>
        <v>-331695</v>
      </c>
      <c r="F344" s="254"/>
      <c r="G344" s="257">
        <f t="shared" si="77"/>
        <v>-331695</v>
      </c>
      <c r="H344" s="257">
        <f t="shared" si="75"/>
        <v>-331695</v>
      </c>
      <c r="I344" s="257">
        <f t="shared" si="76"/>
        <v>-663390</v>
      </c>
      <c r="J344" s="194"/>
    </row>
    <row r="345">
      <c r="A345" s="194"/>
      <c r="B345" s="161" t="s">
        <v>241</v>
      </c>
      <c r="C345" s="78">
        <f t="shared" si="72"/>
        <v>331695</v>
      </c>
      <c r="D345" s="78">
        <f t="shared" si="73"/>
        <v>0</v>
      </c>
      <c r="E345" s="256">
        <f t="shared" si="74"/>
        <v>-331695</v>
      </c>
      <c r="F345" s="254"/>
      <c r="G345" s="257">
        <f t="shared" si="77"/>
        <v>-663390</v>
      </c>
      <c r="H345" s="257">
        <f t="shared" si="75"/>
        <v>-331695</v>
      </c>
      <c r="I345" s="257">
        <f t="shared" si="76"/>
        <v>-995085</v>
      </c>
      <c r="J345" s="194"/>
    </row>
    <row r="346">
      <c r="A346" s="194"/>
      <c r="B346" s="161" t="s">
        <v>242</v>
      </c>
      <c r="C346" s="78">
        <f t="shared" si="72"/>
        <v>331695</v>
      </c>
      <c r="D346" s="78">
        <f t="shared" si="73"/>
        <v>0</v>
      </c>
      <c r="E346" s="256">
        <f t="shared" si="74"/>
        <v>-331695</v>
      </c>
      <c r="F346" s="254"/>
      <c r="G346" s="257">
        <f t="shared" si="77"/>
        <v>-995085</v>
      </c>
      <c r="H346" s="257">
        <f t="shared" si="75"/>
        <v>-331695</v>
      </c>
      <c r="I346" s="257">
        <f t="shared" si="76"/>
        <v>-1326780</v>
      </c>
      <c r="J346" s="194"/>
    </row>
    <row r="347">
      <c r="A347" s="194"/>
      <c r="B347" s="161" t="s">
        <v>243</v>
      </c>
      <c r="C347" s="78">
        <f t="shared" si="72"/>
        <v>331695</v>
      </c>
      <c r="D347" s="78">
        <f t="shared" si="73"/>
        <v>0</v>
      </c>
      <c r="E347" s="256">
        <f t="shared" si="74"/>
        <v>-331695</v>
      </c>
      <c r="F347" s="254"/>
      <c r="G347" s="257">
        <f t="shared" si="77"/>
        <v>-1326780</v>
      </c>
      <c r="H347" s="257">
        <f t="shared" si="75"/>
        <v>-331695</v>
      </c>
      <c r="I347" s="257">
        <f t="shared" si="76"/>
        <v>-1658475</v>
      </c>
      <c r="J347" s="194"/>
    </row>
    <row r="348">
      <c r="A348" s="194"/>
      <c r="B348" s="161" t="s">
        <v>244</v>
      </c>
      <c r="C348" s="78">
        <f t="shared" si="72"/>
        <v>331695</v>
      </c>
      <c r="D348" s="78">
        <f t="shared" si="73"/>
        <v>0</v>
      </c>
      <c r="E348" s="256">
        <f t="shared" si="74"/>
        <v>-331695</v>
      </c>
      <c r="F348" s="254"/>
      <c r="G348" s="257">
        <f t="shared" si="77"/>
        <v>-1658475</v>
      </c>
      <c r="H348" s="257">
        <f t="shared" si="75"/>
        <v>-331695</v>
      </c>
      <c r="I348" s="257">
        <f t="shared" si="76"/>
        <v>-1990170</v>
      </c>
      <c r="J348" s="194"/>
    </row>
    <row r="349">
      <c r="A349" s="194"/>
      <c r="B349" s="161" t="s">
        <v>245</v>
      </c>
      <c r="C349" s="78">
        <f t="shared" si="72"/>
        <v>331695</v>
      </c>
      <c r="D349" s="78">
        <f t="shared" si="73"/>
        <v>0</v>
      </c>
      <c r="E349" s="256">
        <f t="shared" si="74"/>
        <v>-331695</v>
      </c>
      <c r="F349" s="254"/>
      <c r="G349" s="257">
        <f t="shared" si="77"/>
        <v>-1990170</v>
      </c>
      <c r="H349" s="257">
        <f t="shared" si="75"/>
        <v>-331695</v>
      </c>
      <c r="I349" s="257">
        <f t="shared" si="76"/>
        <v>-2321865</v>
      </c>
      <c r="J349" s="194"/>
    </row>
    <row r="350">
      <c r="A350" s="194"/>
      <c r="B350" s="161" t="s">
        <v>246</v>
      </c>
      <c r="C350" s="78">
        <f t="shared" si="72"/>
        <v>331695</v>
      </c>
      <c r="D350" s="78">
        <f t="shared" si="73"/>
        <v>0</v>
      </c>
      <c r="E350" s="256">
        <f t="shared" si="74"/>
        <v>-331695</v>
      </c>
      <c r="F350" s="254"/>
      <c r="G350" s="257">
        <f t="shared" si="77"/>
        <v>-2321865</v>
      </c>
      <c r="H350" s="257">
        <f t="shared" si="75"/>
        <v>-331695</v>
      </c>
      <c r="I350" s="257">
        <f t="shared" si="76"/>
        <v>-2653560</v>
      </c>
      <c r="J350" s="194"/>
    </row>
    <row r="351">
      <c r="A351" s="194"/>
      <c r="B351" s="258" t="s">
        <v>247</v>
      </c>
      <c r="C351" s="80">
        <f t="shared" si="72"/>
        <v>331695</v>
      </c>
      <c r="D351" s="80">
        <f t="shared" si="73"/>
        <v>0</v>
      </c>
      <c r="E351" s="259">
        <f t="shared" si="74"/>
        <v>-331695</v>
      </c>
      <c r="F351" s="254"/>
      <c r="G351" s="260">
        <f t="shared" si="77"/>
        <v>-2653560</v>
      </c>
      <c r="H351" s="260">
        <f t="shared" si="75"/>
        <v>-331695</v>
      </c>
      <c r="I351" s="260">
        <f t="shared" si="76"/>
        <v>-2985255</v>
      </c>
      <c r="J351" s="194"/>
    </row>
    <row r="352">
      <c r="A352" s="194"/>
      <c r="B352" s="194"/>
      <c r="C352" s="261">
        <f t="shared" ref="C352:D352" si="78">SUM(C340:C351)</f>
        <v>3980340</v>
      </c>
      <c r="D352" s="261">
        <f t="shared" si="78"/>
        <v>0</v>
      </c>
      <c r="E352" s="262">
        <f t="shared" si="74"/>
        <v>-3980340</v>
      </c>
      <c r="F352" s="194"/>
      <c r="G352" s="194"/>
      <c r="H352" s="194"/>
      <c r="I352" s="194"/>
      <c r="J352" s="194"/>
    </row>
    <row r="353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</row>
    <row r="354">
      <c r="A354" s="194"/>
      <c r="B354" s="227" t="s">
        <v>881</v>
      </c>
      <c r="C354" s="2"/>
      <c r="D354" s="228">
        <f>C340*2</f>
        <v>663390</v>
      </c>
      <c r="E354" s="194"/>
      <c r="F354" s="194"/>
      <c r="G354" s="194"/>
      <c r="H354" s="194"/>
      <c r="I354" s="194"/>
      <c r="J354" s="194"/>
    </row>
    <row r="355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</row>
    <row r="356">
      <c r="A356" s="194"/>
      <c r="B356" s="263" t="s">
        <v>249</v>
      </c>
      <c r="C356" s="19"/>
      <c r="D356" s="264">
        <f>D352</f>
        <v>0</v>
      </c>
      <c r="E356" s="265"/>
      <c r="F356" s="194"/>
      <c r="G356" s="194"/>
      <c r="H356" s="194"/>
      <c r="I356" s="194"/>
      <c r="J356" s="194"/>
    </row>
    <row r="357">
      <c r="A357" s="194"/>
      <c r="B357" s="266" t="s">
        <v>219</v>
      </c>
      <c r="C357" s="56"/>
      <c r="D357" s="267">
        <f>C340+D354</f>
        <v>995085</v>
      </c>
      <c r="E357" s="245" t="s">
        <v>250</v>
      </c>
      <c r="F357" s="194"/>
      <c r="G357" s="194"/>
      <c r="H357" s="194"/>
      <c r="I357" s="194"/>
      <c r="J357" s="194"/>
    </row>
    <row r="358">
      <c r="A358" s="194"/>
      <c r="B358" s="243" t="s">
        <v>251</v>
      </c>
      <c r="C358" s="58"/>
      <c r="D358" s="268">
        <f>D356/D357</f>
        <v>0</v>
      </c>
      <c r="E358" s="194"/>
      <c r="F358" s="194"/>
      <c r="G358" s="194"/>
      <c r="H358" s="194"/>
      <c r="I358" s="194"/>
      <c r="J358" s="194"/>
    </row>
    <row r="359">
      <c r="A359" s="194"/>
      <c r="B359" s="194"/>
      <c r="C359" s="194"/>
      <c r="D359" s="236"/>
      <c r="E359" s="194"/>
      <c r="F359" s="194"/>
      <c r="G359" s="194"/>
      <c r="H359" s="194"/>
      <c r="I359" s="194"/>
      <c r="J359" s="194"/>
    </row>
    <row r="360">
      <c r="A360" s="194"/>
      <c r="B360" s="208" t="s">
        <v>882</v>
      </c>
      <c r="C360" s="194"/>
      <c r="D360" s="236"/>
      <c r="E360" s="194"/>
      <c r="F360" s="194"/>
      <c r="G360" s="194"/>
      <c r="H360" s="194"/>
      <c r="I360" s="194"/>
      <c r="J360" s="194"/>
    </row>
    <row r="36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</row>
    <row r="362">
      <c r="A362" s="194"/>
      <c r="B362" s="134" t="s">
        <v>827</v>
      </c>
      <c r="C362" s="211"/>
      <c r="D362" s="239">
        <f>'In-house (2-5yrs)'!E87/12</f>
        <v>336240</v>
      </c>
      <c r="E362" s="194"/>
      <c r="F362" s="179"/>
      <c r="G362" s="179"/>
      <c r="H362" s="179"/>
      <c r="I362" s="194"/>
      <c r="J362" s="194"/>
    </row>
    <row r="363">
      <c r="A363" s="194"/>
      <c r="B363" s="66" t="s">
        <v>828</v>
      </c>
      <c r="C363" s="213"/>
      <c r="D363" s="863">
        <f>'Third Party (2-5yrs)'!E59/12</f>
        <v>112080</v>
      </c>
      <c r="E363" s="194"/>
      <c r="F363" s="179"/>
      <c r="G363" s="179"/>
      <c r="H363" s="179"/>
      <c r="I363" s="194"/>
      <c r="J363" s="194"/>
    </row>
    <row r="364">
      <c r="A364" s="194"/>
      <c r="B364" s="66" t="s">
        <v>829</v>
      </c>
      <c r="C364" s="213"/>
      <c r="D364" s="242" t="str">
        <f>'In-house (2-5yrs)'!E102</f>
        <v/>
      </c>
      <c r="E364" s="194"/>
      <c r="F364" s="209"/>
      <c r="G364" s="179"/>
      <c r="H364" s="179"/>
      <c r="I364" s="194"/>
      <c r="J364" s="194"/>
    </row>
    <row r="365">
      <c r="A365" s="194"/>
      <c r="B365" s="66" t="s">
        <v>830</v>
      </c>
      <c r="C365" s="213"/>
      <c r="D365" s="242" t="str">
        <f>'Third Party (2-5yrs)'!D74</f>
        <v/>
      </c>
      <c r="E365" s="194"/>
      <c r="F365" s="209"/>
      <c r="G365" s="179"/>
      <c r="H365" s="179"/>
      <c r="I365" s="194"/>
      <c r="J365" s="194"/>
    </row>
    <row r="366">
      <c r="A366" s="194"/>
      <c r="B366" s="66" t="s">
        <v>831</v>
      </c>
      <c r="C366" s="213"/>
      <c r="D366" s="242" t="str">
        <f>'In-house (2-5yrs)'!D102</f>
        <v/>
      </c>
      <c r="E366" s="179"/>
      <c r="F366" s="179"/>
      <c r="G366" s="179"/>
      <c r="H366" s="179"/>
      <c r="I366" s="194"/>
      <c r="J366" s="194"/>
    </row>
    <row r="367">
      <c r="A367" s="194"/>
      <c r="B367" s="66" t="s">
        <v>832</v>
      </c>
      <c r="C367" s="213"/>
      <c r="D367" s="242" t="str">
        <f>'Third Party (2-5yrs)'!C74</f>
        <v/>
      </c>
      <c r="E367" s="179"/>
      <c r="F367" s="179"/>
      <c r="G367" s="179"/>
      <c r="H367" s="179"/>
      <c r="I367" s="194"/>
      <c r="J367" s="194"/>
    </row>
    <row r="368">
      <c r="A368" s="194"/>
      <c r="B368" s="215" t="s">
        <v>227</v>
      </c>
      <c r="C368" s="216"/>
      <c r="D368" s="217">
        <f>D89</f>
        <v>5164236</v>
      </c>
      <c r="E368" s="179"/>
      <c r="F368" s="179"/>
      <c r="G368" s="179"/>
      <c r="H368" s="179"/>
      <c r="I368" s="194"/>
      <c r="J368" s="194"/>
    </row>
    <row r="369">
      <c r="A369" s="194"/>
      <c r="B369" s="179"/>
      <c r="C369" s="179"/>
      <c r="D369" s="179"/>
      <c r="E369" s="179"/>
      <c r="F369" s="179"/>
      <c r="G369" s="218" t="s">
        <v>228</v>
      </c>
      <c r="H369" s="179"/>
      <c r="I369" s="194"/>
      <c r="J369" s="194"/>
    </row>
    <row r="370">
      <c r="A370" s="194"/>
      <c r="B370" s="246" t="s">
        <v>229</v>
      </c>
      <c r="C370" s="247" t="s">
        <v>230</v>
      </c>
      <c r="D370" s="248" t="s">
        <v>231</v>
      </c>
      <c r="E370" s="249" t="s">
        <v>232</v>
      </c>
      <c r="F370" s="194"/>
      <c r="G370" s="250" t="s">
        <v>233</v>
      </c>
      <c r="H370" s="249" t="s">
        <v>234</v>
      </c>
      <c r="I370" s="251" t="s">
        <v>235</v>
      </c>
      <c r="J370" s="194"/>
    </row>
    <row r="371">
      <c r="A371" s="194"/>
      <c r="B371" s="252" t="s">
        <v>236</v>
      </c>
      <c r="C371" s="89">
        <f t="shared" ref="C371:C382" si="79">($D$362*$D$364)+$D$368+($D$363*$D$365)</f>
        <v>5164236</v>
      </c>
      <c r="D371" s="89">
        <f t="shared" ref="D371:D382" si="80">($D$362*$D$366)+($D$363*$D$367)</f>
        <v>0</v>
      </c>
      <c r="E371" s="253">
        <f t="shared" ref="E371:E383" si="81">D371-C371</f>
        <v>-5164236</v>
      </c>
      <c r="F371" s="254"/>
      <c r="G371" s="255">
        <f>C371+D385</f>
        <v>15492708</v>
      </c>
      <c r="H371" s="255">
        <f t="shared" ref="H371:H382" si="82">E371</f>
        <v>-5164236</v>
      </c>
      <c r="I371" s="255">
        <f t="shared" ref="I371:I382" si="83">G371+H371</f>
        <v>10328472</v>
      </c>
      <c r="J371" s="194"/>
    </row>
    <row r="372">
      <c r="A372" s="194"/>
      <c r="B372" s="161" t="s">
        <v>237</v>
      </c>
      <c r="C372" s="78">
        <f t="shared" si="79"/>
        <v>5164236</v>
      </c>
      <c r="D372" s="78">
        <f t="shared" si="80"/>
        <v>0</v>
      </c>
      <c r="E372" s="256">
        <f t="shared" si="81"/>
        <v>-5164236</v>
      </c>
      <c r="F372" s="254"/>
      <c r="G372" s="257">
        <f t="shared" ref="G372:G382" si="84">I371</f>
        <v>10328472</v>
      </c>
      <c r="H372" s="257">
        <f t="shared" si="82"/>
        <v>-5164236</v>
      </c>
      <c r="I372" s="257">
        <f t="shared" si="83"/>
        <v>5164236</v>
      </c>
      <c r="J372" s="194"/>
    </row>
    <row r="373">
      <c r="A373" s="194"/>
      <c r="B373" s="161" t="s">
        <v>238</v>
      </c>
      <c r="C373" s="78">
        <f t="shared" si="79"/>
        <v>5164236</v>
      </c>
      <c r="D373" s="78">
        <f t="shared" si="80"/>
        <v>0</v>
      </c>
      <c r="E373" s="256">
        <f t="shared" si="81"/>
        <v>-5164236</v>
      </c>
      <c r="F373" s="254"/>
      <c r="G373" s="257">
        <f t="shared" si="84"/>
        <v>5164236</v>
      </c>
      <c r="H373" s="257">
        <f t="shared" si="82"/>
        <v>-5164236</v>
      </c>
      <c r="I373" s="257">
        <f t="shared" si="83"/>
        <v>0.000000001862645149</v>
      </c>
      <c r="J373" s="194"/>
    </row>
    <row r="374">
      <c r="A374" s="194"/>
      <c r="B374" s="161" t="s">
        <v>239</v>
      </c>
      <c r="C374" s="78">
        <f t="shared" si="79"/>
        <v>5164236</v>
      </c>
      <c r="D374" s="78">
        <f t="shared" si="80"/>
        <v>0</v>
      </c>
      <c r="E374" s="256">
        <f t="shared" si="81"/>
        <v>-5164236</v>
      </c>
      <c r="F374" s="254"/>
      <c r="G374" s="257">
        <f t="shared" si="84"/>
        <v>0.000000001862645149</v>
      </c>
      <c r="H374" s="257">
        <f t="shared" si="82"/>
        <v>-5164236</v>
      </c>
      <c r="I374" s="257">
        <f t="shared" si="83"/>
        <v>-5164236</v>
      </c>
      <c r="J374" s="194"/>
    </row>
    <row r="375">
      <c r="A375" s="194"/>
      <c r="B375" s="161" t="s">
        <v>240</v>
      </c>
      <c r="C375" s="78">
        <f t="shared" si="79"/>
        <v>5164236</v>
      </c>
      <c r="D375" s="78">
        <f t="shared" si="80"/>
        <v>0</v>
      </c>
      <c r="E375" s="256">
        <f t="shared" si="81"/>
        <v>-5164236</v>
      </c>
      <c r="F375" s="254"/>
      <c r="G375" s="257">
        <f t="shared" si="84"/>
        <v>-5164236</v>
      </c>
      <c r="H375" s="257">
        <f t="shared" si="82"/>
        <v>-5164236</v>
      </c>
      <c r="I375" s="257">
        <f t="shared" si="83"/>
        <v>-10328472</v>
      </c>
      <c r="J375" s="194"/>
    </row>
    <row r="376">
      <c r="A376" s="194"/>
      <c r="B376" s="161" t="s">
        <v>241</v>
      </c>
      <c r="C376" s="78">
        <f t="shared" si="79"/>
        <v>5164236</v>
      </c>
      <c r="D376" s="78">
        <f t="shared" si="80"/>
        <v>0</v>
      </c>
      <c r="E376" s="256">
        <f t="shared" si="81"/>
        <v>-5164236</v>
      </c>
      <c r="F376" s="254"/>
      <c r="G376" s="257">
        <f t="shared" si="84"/>
        <v>-10328472</v>
      </c>
      <c r="H376" s="257">
        <f t="shared" si="82"/>
        <v>-5164236</v>
      </c>
      <c r="I376" s="257">
        <f t="shared" si="83"/>
        <v>-15492708</v>
      </c>
      <c r="J376" s="194"/>
    </row>
    <row r="377">
      <c r="A377" s="194"/>
      <c r="B377" s="161" t="s">
        <v>242</v>
      </c>
      <c r="C377" s="78">
        <f t="shared" si="79"/>
        <v>5164236</v>
      </c>
      <c r="D377" s="78">
        <f t="shared" si="80"/>
        <v>0</v>
      </c>
      <c r="E377" s="256">
        <f t="shared" si="81"/>
        <v>-5164236</v>
      </c>
      <c r="F377" s="254"/>
      <c r="G377" s="257">
        <f t="shared" si="84"/>
        <v>-15492708</v>
      </c>
      <c r="H377" s="257">
        <f t="shared" si="82"/>
        <v>-5164236</v>
      </c>
      <c r="I377" s="257">
        <f t="shared" si="83"/>
        <v>-20656944</v>
      </c>
      <c r="J377" s="194"/>
    </row>
    <row r="378">
      <c r="A378" s="194"/>
      <c r="B378" s="161" t="s">
        <v>243</v>
      </c>
      <c r="C378" s="78">
        <f t="shared" si="79"/>
        <v>5164236</v>
      </c>
      <c r="D378" s="78">
        <f t="shared" si="80"/>
        <v>0</v>
      </c>
      <c r="E378" s="256">
        <f t="shared" si="81"/>
        <v>-5164236</v>
      </c>
      <c r="F378" s="254"/>
      <c r="G378" s="257">
        <f t="shared" si="84"/>
        <v>-20656944</v>
      </c>
      <c r="H378" s="257">
        <f t="shared" si="82"/>
        <v>-5164236</v>
      </c>
      <c r="I378" s="257">
        <f t="shared" si="83"/>
        <v>-25821180</v>
      </c>
      <c r="J378" s="194"/>
    </row>
    <row r="379">
      <c r="A379" s="194"/>
      <c r="B379" s="161" t="s">
        <v>244</v>
      </c>
      <c r="C379" s="78">
        <f t="shared" si="79"/>
        <v>5164236</v>
      </c>
      <c r="D379" s="78">
        <f t="shared" si="80"/>
        <v>0</v>
      </c>
      <c r="E379" s="256">
        <f t="shared" si="81"/>
        <v>-5164236</v>
      </c>
      <c r="F379" s="254"/>
      <c r="G379" s="257">
        <f t="shared" si="84"/>
        <v>-25821180</v>
      </c>
      <c r="H379" s="257">
        <f t="shared" si="82"/>
        <v>-5164236</v>
      </c>
      <c r="I379" s="257">
        <f t="shared" si="83"/>
        <v>-30985416</v>
      </c>
      <c r="J379" s="194"/>
    </row>
    <row r="380">
      <c r="A380" s="194"/>
      <c r="B380" s="161" t="s">
        <v>245</v>
      </c>
      <c r="C380" s="78">
        <f t="shared" si="79"/>
        <v>5164236</v>
      </c>
      <c r="D380" s="78">
        <f t="shared" si="80"/>
        <v>0</v>
      </c>
      <c r="E380" s="256">
        <f t="shared" si="81"/>
        <v>-5164236</v>
      </c>
      <c r="F380" s="254"/>
      <c r="G380" s="257">
        <f t="shared" si="84"/>
        <v>-30985416</v>
      </c>
      <c r="H380" s="257">
        <f t="shared" si="82"/>
        <v>-5164236</v>
      </c>
      <c r="I380" s="257">
        <f t="shared" si="83"/>
        <v>-36149652</v>
      </c>
      <c r="J380" s="194"/>
    </row>
    <row r="381">
      <c r="A381" s="194"/>
      <c r="B381" s="161" t="s">
        <v>246</v>
      </c>
      <c r="C381" s="78">
        <f t="shared" si="79"/>
        <v>5164236</v>
      </c>
      <c r="D381" s="78">
        <f t="shared" si="80"/>
        <v>0</v>
      </c>
      <c r="E381" s="256">
        <f t="shared" si="81"/>
        <v>-5164236</v>
      </c>
      <c r="F381" s="254"/>
      <c r="G381" s="257">
        <f t="shared" si="84"/>
        <v>-36149652</v>
      </c>
      <c r="H381" s="257">
        <f t="shared" si="82"/>
        <v>-5164236</v>
      </c>
      <c r="I381" s="257">
        <f t="shared" si="83"/>
        <v>-41313888</v>
      </c>
      <c r="J381" s="194"/>
    </row>
    <row r="382">
      <c r="A382" s="194"/>
      <c r="B382" s="258" t="s">
        <v>247</v>
      </c>
      <c r="C382" s="80">
        <f t="shared" si="79"/>
        <v>5164236</v>
      </c>
      <c r="D382" s="80">
        <f t="shared" si="80"/>
        <v>0</v>
      </c>
      <c r="E382" s="259">
        <f t="shared" si="81"/>
        <v>-5164236</v>
      </c>
      <c r="F382" s="254"/>
      <c r="G382" s="260">
        <f t="shared" si="84"/>
        <v>-41313888</v>
      </c>
      <c r="H382" s="260">
        <f t="shared" si="82"/>
        <v>-5164236</v>
      </c>
      <c r="I382" s="260">
        <f t="shared" si="83"/>
        <v>-46478124</v>
      </c>
      <c r="J382" s="194"/>
    </row>
    <row r="383">
      <c r="A383" s="194"/>
      <c r="B383" s="194"/>
      <c r="C383" s="261">
        <f t="shared" ref="C383:D383" si="85">SUM(C371:C382)</f>
        <v>61970832</v>
      </c>
      <c r="D383" s="261">
        <f t="shared" si="85"/>
        <v>0</v>
      </c>
      <c r="E383" s="262">
        <f t="shared" si="81"/>
        <v>-61970832</v>
      </c>
      <c r="F383" s="194"/>
      <c r="G383" s="194"/>
      <c r="H383" s="194"/>
      <c r="I383" s="194"/>
      <c r="J383" s="194"/>
    </row>
    <row r="38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</row>
    <row r="385">
      <c r="A385" s="194"/>
      <c r="B385" s="227" t="s">
        <v>883</v>
      </c>
      <c r="C385" s="2"/>
      <c r="D385" s="228">
        <f>C371*2</f>
        <v>10328472</v>
      </c>
      <c r="E385" s="194"/>
      <c r="F385" s="194"/>
      <c r="G385" s="194"/>
      <c r="H385" s="194"/>
      <c r="I385" s="194"/>
      <c r="J385" s="194"/>
    </row>
    <row r="38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</row>
    <row r="387">
      <c r="A387" s="194"/>
      <c r="B387" s="263" t="s">
        <v>249</v>
      </c>
      <c r="C387" s="19"/>
      <c r="D387" s="264">
        <f>D383</f>
        <v>0</v>
      </c>
      <c r="E387" s="265"/>
      <c r="F387" s="194"/>
      <c r="G387" s="194"/>
      <c r="H387" s="194"/>
      <c r="I387" s="194"/>
      <c r="J387" s="194"/>
    </row>
    <row r="388">
      <c r="A388" s="194"/>
      <c r="B388" s="266" t="s">
        <v>219</v>
      </c>
      <c r="C388" s="56"/>
      <c r="D388" s="267">
        <f>C371+D385</f>
        <v>15492708</v>
      </c>
      <c r="E388" s="245" t="s">
        <v>250</v>
      </c>
      <c r="F388" s="194"/>
      <c r="G388" s="194"/>
      <c r="H388" s="194"/>
      <c r="I388" s="194"/>
      <c r="J388" s="194"/>
    </row>
    <row r="389">
      <c r="A389" s="194"/>
      <c r="B389" s="243" t="s">
        <v>251</v>
      </c>
      <c r="C389" s="58"/>
      <c r="D389" s="268">
        <f>D387/D388</f>
        <v>0</v>
      </c>
      <c r="E389" s="194"/>
      <c r="F389" s="194"/>
      <c r="G389" s="194"/>
      <c r="H389" s="194"/>
      <c r="I389" s="194"/>
      <c r="J389" s="194"/>
    </row>
    <row r="390">
      <c r="A390" s="194"/>
      <c r="B390" s="194"/>
      <c r="C390" s="194"/>
      <c r="D390" s="236"/>
      <c r="E390" s="194"/>
      <c r="F390" s="194"/>
      <c r="G390" s="194"/>
      <c r="H390" s="194"/>
      <c r="I390" s="194"/>
      <c r="J390" s="194"/>
    </row>
  </sheetData>
  <mergeCells count="50">
    <mergeCell ref="B2:E2"/>
    <mergeCell ref="H18:I18"/>
    <mergeCell ref="B44:C44"/>
    <mergeCell ref="B46:C46"/>
    <mergeCell ref="B47:C47"/>
    <mergeCell ref="B48:C48"/>
    <mergeCell ref="B75:C75"/>
    <mergeCell ref="B77:C77"/>
    <mergeCell ref="B78:C78"/>
    <mergeCell ref="B79:C79"/>
    <mergeCell ref="B106:C106"/>
    <mergeCell ref="B108:C108"/>
    <mergeCell ref="B109:C109"/>
    <mergeCell ref="B110:C110"/>
    <mergeCell ref="B137:C137"/>
    <mergeCell ref="B139:C139"/>
    <mergeCell ref="B140:C140"/>
    <mergeCell ref="B141:C141"/>
    <mergeCell ref="B168:C168"/>
    <mergeCell ref="B170:C170"/>
    <mergeCell ref="B171:C171"/>
    <mergeCell ref="B172:C172"/>
    <mergeCell ref="B199:C199"/>
    <mergeCell ref="B201:C201"/>
    <mergeCell ref="B202:C202"/>
    <mergeCell ref="B203:C203"/>
    <mergeCell ref="B230:C230"/>
    <mergeCell ref="B232:C232"/>
    <mergeCell ref="B233:C233"/>
    <mergeCell ref="B234:C234"/>
    <mergeCell ref="B261:C261"/>
    <mergeCell ref="B263:C263"/>
    <mergeCell ref="B264:C264"/>
    <mergeCell ref="B265:C265"/>
    <mergeCell ref="B292:C292"/>
    <mergeCell ref="B354:C354"/>
    <mergeCell ref="B356:C356"/>
    <mergeCell ref="B357:C357"/>
    <mergeCell ref="B358:C358"/>
    <mergeCell ref="B385:C385"/>
    <mergeCell ref="B387:C387"/>
    <mergeCell ref="B388:C388"/>
    <mergeCell ref="B389:C389"/>
    <mergeCell ref="B294:C294"/>
    <mergeCell ref="B295:C295"/>
    <mergeCell ref="B296:C296"/>
    <mergeCell ref="B323:C323"/>
    <mergeCell ref="B325:C325"/>
    <mergeCell ref="B326:C326"/>
    <mergeCell ref="B327:C32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9.88"/>
    <col customWidth="1" min="3" max="3" width="18.63"/>
    <col customWidth="1" min="4" max="4" width="24.13"/>
    <col customWidth="1" min="5" max="5" width="21.13"/>
    <col customWidth="1" min="6" max="6" width="35.75"/>
    <col customWidth="1" min="7" max="7" width="17.13"/>
    <col customWidth="1" min="8" max="8" width="25.5"/>
    <col customWidth="1" min="9" max="9" width="19.75"/>
    <col customWidth="1" min="10" max="26" width="7.63"/>
  </cols>
  <sheetData>
    <row r="1">
      <c r="A1" s="871"/>
      <c r="B1" s="871"/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871"/>
      <c r="P1" s="871"/>
      <c r="Q1" s="871"/>
      <c r="R1" s="871"/>
      <c r="S1" s="871"/>
      <c r="T1" s="871"/>
      <c r="U1" s="871"/>
      <c r="V1" s="871"/>
      <c r="W1" s="871"/>
      <c r="X1" s="871"/>
      <c r="Y1" s="871"/>
      <c r="Z1" s="871"/>
    </row>
    <row r="2">
      <c r="A2" s="871"/>
      <c r="B2" s="734" t="s">
        <v>608</v>
      </c>
      <c r="C2" s="620" t="s">
        <v>884</v>
      </c>
      <c r="D2" s="872" t="s">
        <v>885</v>
      </c>
      <c r="E2" s="873" t="s">
        <v>886</v>
      </c>
      <c r="F2" s="873" t="s">
        <v>887</v>
      </c>
      <c r="G2" s="620" t="s">
        <v>888</v>
      </c>
      <c r="H2" s="871"/>
      <c r="I2" s="871"/>
      <c r="J2" s="871"/>
      <c r="K2" s="871"/>
      <c r="L2" s="871"/>
      <c r="M2" s="871"/>
      <c r="N2" s="871"/>
      <c r="O2" s="871"/>
      <c r="P2" s="871"/>
      <c r="Q2" s="871"/>
      <c r="R2" s="871"/>
      <c r="S2" s="871"/>
      <c r="T2" s="871"/>
      <c r="U2" s="871"/>
      <c r="V2" s="871"/>
      <c r="W2" s="871"/>
      <c r="X2" s="871"/>
      <c r="Y2" s="871"/>
      <c r="Z2" s="871"/>
    </row>
    <row r="3">
      <c r="A3" s="871"/>
      <c r="B3" s="542">
        <v>1.0</v>
      </c>
      <c r="C3" s="625">
        <f>'In-house (2-5yrs)'!C3</f>
        <v>0</v>
      </c>
      <c r="D3" s="606">
        <f t="shared" ref="D3:D7" si="1">C3*$C$11</f>
        <v>0</v>
      </c>
      <c r="E3" s="560">
        <f t="shared" ref="E3:E7" si="2">($C$26-$C$11-$C$24-$C$25)*C3</f>
        <v>0</v>
      </c>
      <c r="F3" s="560">
        <f t="shared" ref="F3:F7" si="3">($C$24+$C$25)*C3</f>
        <v>0</v>
      </c>
      <c r="G3" s="560">
        <f t="shared" ref="G3:G7" si="4">sum(D3:F3)</f>
        <v>0</v>
      </c>
      <c r="H3" s="871"/>
      <c r="I3" s="871"/>
      <c r="J3" s="871"/>
      <c r="K3" s="871"/>
      <c r="L3" s="871"/>
      <c r="M3" s="871"/>
      <c r="N3" s="871"/>
      <c r="O3" s="871"/>
      <c r="P3" s="871"/>
      <c r="Q3" s="871"/>
      <c r="R3" s="871"/>
      <c r="S3" s="871"/>
      <c r="T3" s="871"/>
      <c r="U3" s="871"/>
      <c r="V3" s="871"/>
      <c r="W3" s="871"/>
      <c r="X3" s="871"/>
      <c r="Y3" s="871"/>
      <c r="Z3" s="871"/>
    </row>
    <row r="4">
      <c r="A4" s="871"/>
      <c r="B4" s="542">
        <v>2.0</v>
      </c>
      <c r="C4" s="625">
        <f>'In-house (2-5yrs)'!C4</f>
        <v>1</v>
      </c>
      <c r="D4" s="606">
        <f t="shared" si="1"/>
        <v>8.88624</v>
      </c>
      <c r="E4" s="560">
        <f t="shared" si="2"/>
        <v>3.7826</v>
      </c>
      <c r="F4" s="560">
        <f t="shared" si="3"/>
        <v>11.266884</v>
      </c>
      <c r="G4" s="560">
        <f t="shared" si="4"/>
        <v>23.935724</v>
      </c>
      <c r="H4" s="871"/>
      <c r="I4" s="871"/>
      <c r="J4" s="871"/>
      <c r="K4" s="871"/>
      <c r="L4" s="871"/>
      <c r="M4" s="871"/>
      <c r="N4" s="871"/>
      <c r="O4" s="871"/>
      <c r="P4" s="871"/>
      <c r="Q4" s="871"/>
      <c r="R4" s="871"/>
      <c r="S4" s="871"/>
      <c r="T4" s="871"/>
      <c r="U4" s="871"/>
      <c r="V4" s="871"/>
      <c r="W4" s="871"/>
      <c r="X4" s="871"/>
      <c r="Y4" s="871"/>
      <c r="Z4" s="871"/>
    </row>
    <row r="5">
      <c r="A5" s="871"/>
      <c r="B5" s="542">
        <v>3.0</v>
      </c>
      <c r="C5" s="625">
        <f>'In-house (2-5yrs)'!C5</f>
        <v>2</v>
      </c>
      <c r="D5" s="606">
        <f t="shared" si="1"/>
        <v>17.77248</v>
      </c>
      <c r="E5" s="560">
        <f t="shared" si="2"/>
        <v>7.5652</v>
      </c>
      <c r="F5" s="560">
        <f t="shared" si="3"/>
        <v>22.533768</v>
      </c>
      <c r="G5" s="560">
        <f t="shared" si="4"/>
        <v>47.871448</v>
      </c>
      <c r="H5" s="871"/>
      <c r="I5" s="871"/>
      <c r="J5" s="871"/>
      <c r="K5" s="871"/>
      <c r="L5" s="871"/>
      <c r="M5" s="871"/>
      <c r="N5" s="871"/>
      <c r="O5" s="871"/>
      <c r="P5" s="871"/>
      <c r="Q5" s="871"/>
      <c r="R5" s="871"/>
      <c r="S5" s="871"/>
      <c r="T5" s="871"/>
      <c r="U5" s="871"/>
      <c r="V5" s="871"/>
      <c r="W5" s="871"/>
      <c r="X5" s="871"/>
      <c r="Y5" s="871"/>
      <c r="Z5" s="871"/>
    </row>
    <row r="6">
      <c r="A6" s="871"/>
      <c r="B6" s="542">
        <v>4.0</v>
      </c>
      <c r="C6" s="625">
        <f>'In-house (2-5yrs)'!C6</f>
        <v>3</v>
      </c>
      <c r="D6" s="606">
        <f t="shared" si="1"/>
        <v>26.65872</v>
      </c>
      <c r="E6" s="560">
        <f t="shared" si="2"/>
        <v>11.3478</v>
      </c>
      <c r="F6" s="560">
        <f t="shared" si="3"/>
        <v>33.800652</v>
      </c>
      <c r="G6" s="560">
        <f t="shared" si="4"/>
        <v>71.807172</v>
      </c>
      <c r="H6" s="871"/>
      <c r="I6" s="871"/>
      <c r="J6" s="871"/>
      <c r="K6" s="871"/>
      <c r="L6" s="871"/>
      <c r="M6" s="871"/>
      <c r="N6" s="871"/>
      <c r="O6" s="871"/>
      <c r="P6" s="871"/>
      <c r="Q6" s="871"/>
      <c r="R6" s="871"/>
      <c r="S6" s="871"/>
      <c r="T6" s="871"/>
      <c r="U6" s="871"/>
      <c r="V6" s="871"/>
      <c r="W6" s="871"/>
      <c r="X6" s="871"/>
      <c r="Y6" s="871"/>
      <c r="Z6" s="871"/>
    </row>
    <row r="7">
      <c r="A7" s="871"/>
      <c r="B7" s="542">
        <v>5.0</v>
      </c>
      <c r="C7" s="625">
        <f>'In-house (2-5yrs)'!C7</f>
        <v>3</v>
      </c>
      <c r="D7" s="606">
        <f t="shared" si="1"/>
        <v>26.65872</v>
      </c>
      <c r="E7" s="560">
        <f t="shared" si="2"/>
        <v>11.3478</v>
      </c>
      <c r="F7" s="560">
        <f t="shared" si="3"/>
        <v>33.800652</v>
      </c>
      <c r="G7" s="560">
        <f t="shared" si="4"/>
        <v>71.807172</v>
      </c>
      <c r="H7" s="871"/>
      <c r="I7" s="871"/>
      <c r="J7" s="871"/>
      <c r="K7" s="871"/>
      <c r="L7" s="871"/>
      <c r="M7" s="871"/>
      <c r="N7" s="871"/>
      <c r="O7" s="871"/>
      <c r="P7" s="871"/>
      <c r="Q7" s="871"/>
      <c r="R7" s="871"/>
      <c r="S7" s="871"/>
      <c r="T7" s="871"/>
      <c r="U7" s="871"/>
      <c r="V7" s="871"/>
      <c r="W7" s="871"/>
      <c r="X7" s="871"/>
      <c r="Y7" s="871"/>
      <c r="Z7" s="871"/>
    </row>
    <row r="8">
      <c r="A8" s="871"/>
      <c r="B8" s="874" t="s">
        <v>51</v>
      </c>
      <c r="C8" s="33">
        <f t="shared" ref="C8:F8" si="5">SUM(C3:C7)</f>
        <v>9</v>
      </c>
      <c r="D8" s="875">
        <f t="shared" si="5"/>
        <v>79.97616</v>
      </c>
      <c r="E8" s="335">
        <f t="shared" si="5"/>
        <v>34.0434</v>
      </c>
      <c r="F8" s="335">
        <f t="shared" si="5"/>
        <v>101.401956</v>
      </c>
      <c r="G8" s="335">
        <f>sum(G3:G7)</f>
        <v>215.421516</v>
      </c>
      <c r="H8" s="871"/>
      <c r="I8" s="871"/>
      <c r="J8" s="871"/>
      <c r="K8" s="871"/>
      <c r="L8" s="871"/>
      <c r="M8" s="871"/>
      <c r="N8" s="871"/>
      <c r="O8" s="871"/>
      <c r="P8" s="871"/>
      <c r="Q8" s="871"/>
      <c r="R8" s="871"/>
      <c r="S8" s="871"/>
      <c r="T8" s="871"/>
      <c r="U8" s="871"/>
      <c r="V8" s="871"/>
      <c r="W8" s="871"/>
      <c r="X8" s="871"/>
      <c r="Y8" s="871"/>
      <c r="Z8" s="871"/>
    </row>
    <row r="9">
      <c r="A9" s="871"/>
      <c r="B9" s="871"/>
      <c r="C9" s="871"/>
      <c r="D9" s="871"/>
      <c r="E9" s="871"/>
      <c r="F9" s="871"/>
      <c r="G9" s="871"/>
      <c r="H9" s="871"/>
      <c r="I9" s="871"/>
      <c r="J9" s="871"/>
      <c r="K9" s="871"/>
      <c r="L9" s="871"/>
      <c r="M9" s="871"/>
      <c r="N9" s="871"/>
      <c r="O9" s="871"/>
      <c r="P9" s="871"/>
      <c r="Q9" s="871"/>
      <c r="R9" s="871"/>
      <c r="S9" s="871"/>
      <c r="T9" s="871"/>
      <c r="U9" s="871"/>
      <c r="V9" s="871"/>
      <c r="W9" s="871"/>
      <c r="X9" s="871"/>
      <c r="Y9" s="871"/>
      <c r="Z9" s="871"/>
    </row>
    <row r="10">
      <c r="A10" s="871"/>
      <c r="B10" s="620" t="s">
        <v>155</v>
      </c>
      <c r="C10" s="876" t="s">
        <v>889</v>
      </c>
      <c r="D10" s="877"/>
      <c r="E10" s="878"/>
      <c r="F10" s="871"/>
      <c r="G10" s="871"/>
      <c r="H10" s="871"/>
      <c r="I10" s="871"/>
      <c r="J10" s="871"/>
      <c r="K10" s="871"/>
      <c r="L10" s="871"/>
      <c r="M10" s="871"/>
      <c r="N10" s="871"/>
      <c r="O10" s="871"/>
      <c r="P10" s="871"/>
      <c r="Q10" s="871"/>
      <c r="R10" s="871"/>
      <c r="S10" s="871"/>
      <c r="T10" s="871"/>
      <c r="U10" s="871"/>
      <c r="V10" s="871"/>
      <c r="W10" s="871"/>
      <c r="X10" s="871"/>
      <c r="Y10" s="871"/>
      <c r="Z10" s="871"/>
    </row>
    <row r="11">
      <c r="A11" s="871"/>
      <c r="B11" s="651" t="s">
        <v>157</v>
      </c>
      <c r="C11" s="879">
        <f>C35</f>
        <v>8.88624</v>
      </c>
      <c r="D11" s="880"/>
      <c r="E11" s="871"/>
      <c r="F11" s="871"/>
      <c r="G11" s="871"/>
      <c r="H11" s="871"/>
      <c r="J11" s="871"/>
      <c r="K11" s="871"/>
      <c r="L11" s="871"/>
      <c r="M11" s="871"/>
      <c r="N11" s="871"/>
      <c r="O11" s="871"/>
      <c r="P11" s="871"/>
      <c r="Q11" s="871"/>
      <c r="R11" s="871"/>
      <c r="S11" s="871"/>
      <c r="T11" s="871"/>
      <c r="U11" s="871"/>
      <c r="V11" s="871"/>
      <c r="W11" s="871"/>
      <c r="X11" s="871"/>
      <c r="Y11" s="871"/>
      <c r="Z11" s="871"/>
    </row>
    <row r="12">
      <c r="A12" s="871"/>
      <c r="B12" s="794" t="s">
        <v>158</v>
      </c>
      <c r="C12" s="653">
        <f>0.13*2</f>
        <v>0.26</v>
      </c>
      <c r="D12" s="618"/>
      <c r="F12" s="871"/>
      <c r="G12" s="871"/>
      <c r="H12" s="871"/>
      <c r="J12" s="871"/>
      <c r="K12" s="871"/>
      <c r="L12" s="871"/>
      <c r="M12" s="871"/>
      <c r="N12" s="871"/>
      <c r="O12" s="871"/>
      <c r="P12" s="871"/>
      <c r="Q12" s="871"/>
      <c r="R12" s="871"/>
      <c r="S12" s="871"/>
      <c r="T12" s="871"/>
      <c r="U12" s="871"/>
      <c r="V12" s="871"/>
      <c r="W12" s="871"/>
      <c r="X12" s="871"/>
      <c r="Y12" s="871"/>
      <c r="Z12" s="871"/>
    </row>
    <row r="13">
      <c r="A13" s="871"/>
      <c r="B13" s="881" t="s">
        <v>159</v>
      </c>
      <c r="C13" s="882">
        <f>0.5*118%</f>
        <v>0.59</v>
      </c>
      <c r="D13" s="880"/>
      <c r="F13" s="871"/>
      <c r="G13" s="871"/>
      <c r="H13" s="871"/>
      <c r="J13" s="871"/>
      <c r="K13" s="871"/>
      <c r="L13" s="871"/>
      <c r="M13" s="871"/>
      <c r="N13" s="871"/>
      <c r="O13" s="871"/>
      <c r="P13" s="871"/>
      <c r="Q13" s="871"/>
      <c r="R13" s="871"/>
      <c r="S13" s="871"/>
      <c r="T13" s="871"/>
      <c r="U13" s="871"/>
      <c r="V13" s="871"/>
      <c r="W13" s="871"/>
      <c r="X13" s="871"/>
      <c r="Y13" s="871"/>
      <c r="Z13" s="871"/>
    </row>
    <row r="14">
      <c r="A14" s="871"/>
      <c r="B14" s="881" t="s">
        <v>160</v>
      </c>
      <c r="C14" s="882">
        <f>0.25*118%</f>
        <v>0.295</v>
      </c>
      <c r="D14" s="880"/>
      <c r="E14" s="871"/>
      <c r="F14" s="871"/>
      <c r="G14" s="871"/>
      <c r="H14" s="871"/>
      <c r="J14" s="871"/>
      <c r="K14" s="871"/>
      <c r="L14" s="871"/>
      <c r="M14" s="871"/>
      <c r="N14" s="871"/>
      <c r="O14" s="871"/>
      <c r="P14" s="871"/>
      <c r="Q14" s="871"/>
      <c r="R14" s="871"/>
      <c r="S14" s="871"/>
      <c r="T14" s="871"/>
      <c r="U14" s="871"/>
      <c r="V14" s="871"/>
      <c r="W14" s="871"/>
      <c r="X14" s="871"/>
      <c r="Y14" s="871"/>
      <c r="Z14" s="871"/>
    </row>
    <row r="15">
      <c r="A15" s="871"/>
      <c r="B15" s="881" t="s">
        <v>161</v>
      </c>
      <c r="C15" s="882">
        <f>0.05*2</f>
        <v>0.1</v>
      </c>
      <c r="D15" s="618"/>
      <c r="E15" s="871"/>
      <c r="F15" s="871"/>
      <c r="G15" s="871"/>
      <c r="H15" s="871"/>
      <c r="I15" s="871"/>
      <c r="J15" s="871"/>
      <c r="K15" s="871"/>
      <c r="L15" s="871"/>
      <c r="M15" s="871"/>
      <c r="N15" s="871"/>
      <c r="O15" s="871"/>
      <c r="P15" s="871"/>
      <c r="Q15" s="871"/>
      <c r="R15" s="871"/>
      <c r="S15" s="871"/>
      <c r="T15" s="871"/>
      <c r="U15" s="871"/>
      <c r="V15" s="871"/>
      <c r="W15" s="871"/>
      <c r="X15" s="871"/>
      <c r="Y15" s="871"/>
      <c r="Z15" s="871"/>
    </row>
    <row r="16">
      <c r="A16" s="871"/>
      <c r="B16" s="881" t="s">
        <v>162</v>
      </c>
      <c r="C16" s="882">
        <f>0.5*2</f>
        <v>1</v>
      </c>
      <c r="D16" s="618"/>
      <c r="E16" s="871"/>
      <c r="F16" s="871"/>
      <c r="G16" s="871"/>
      <c r="H16" s="871"/>
      <c r="I16" s="871"/>
      <c r="J16" s="871"/>
      <c r="K16" s="871"/>
      <c r="L16" s="871"/>
      <c r="M16" s="871"/>
      <c r="N16" s="871"/>
      <c r="O16" s="871"/>
      <c r="P16" s="871"/>
      <c r="Q16" s="871"/>
      <c r="R16" s="871"/>
      <c r="S16" s="871"/>
      <c r="T16" s="871"/>
      <c r="U16" s="871"/>
      <c r="V16" s="871"/>
      <c r="W16" s="871"/>
      <c r="X16" s="871"/>
      <c r="Y16" s="871"/>
      <c r="Z16" s="871"/>
    </row>
    <row r="17">
      <c r="A17" s="871"/>
      <c r="B17" s="881" t="s">
        <v>163</v>
      </c>
      <c r="C17" s="882">
        <f>0.15*118%</f>
        <v>0.177</v>
      </c>
      <c r="D17" s="618"/>
      <c r="E17" s="871"/>
      <c r="F17" s="871"/>
      <c r="G17" s="871"/>
      <c r="H17" s="871"/>
      <c r="I17" s="871"/>
      <c r="J17" s="871"/>
      <c r="K17" s="871"/>
      <c r="L17" s="871"/>
      <c r="M17" s="871"/>
      <c r="N17" s="871"/>
      <c r="O17" s="871"/>
      <c r="P17" s="871"/>
      <c r="Q17" s="871"/>
      <c r="R17" s="871"/>
      <c r="S17" s="871"/>
      <c r="T17" s="871"/>
      <c r="U17" s="871"/>
      <c r="V17" s="871"/>
      <c r="W17" s="871"/>
      <c r="X17" s="871"/>
      <c r="Y17" s="871"/>
      <c r="Z17" s="871"/>
    </row>
    <row r="18">
      <c r="A18" s="871"/>
      <c r="B18" s="881" t="s">
        <v>164</v>
      </c>
      <c r="C18" s="882">
        <f>0.05*118%</f>
        <v>0.059</v>
      </c>
      <c r="D18" s="618"/>
      <c r="E18" s="871"/>
      <c r="F18" s="871"/>
      <c r="G18" s="871"/>
      <c r="H18" s="871"/>
      <c r="I18" s="871"/>
      <c r="J18" s="871"/>
      <c r="K18" s="871"/>
      <c r="L18" s="871"/>
      <c r="M18" s="871"/>
      <c r="N18" s="871"/>
      <c r="O18" s="871"/>
      <c r="P18" s="871"/>
      <c r="Q18" s="871"/>
      <c r="R18" s="871"/>
      <c r="S18" s="871"/>
      <c r="T18" s="871"/>
      <c r="U18" s="871"/>
      <c r="V18" s="871"/>
      <c r="W18" s="871"/>
      <c r="X18" s="871"/>
      <c r="Y18" s="871"/>
      <c r="Z18" s="871"/>
    </row>
    <row r="19">
      <c r="A19" s="871"/>
      <c r="B19" s="881" t="s">
        <v>165</v>
      </c>
      <c r="C19" s="882">
        <f>0.24*2</f>
        <v>0.48</v>
      </c>
      <c r="D19" s="618"/>
      <c r="E19" s="871"/>
      <c r="F19" s="871"/>
      <c r="G19" s="871"/>
      <c r="H19" s="871"/>
      <c r="I19" s="871"/>
      <c r="J19" s="871"/>
      <c r="K19" s="871"/>
      <c r="L19" s="871"/>
      <c r="M19" s="871"/>
      <c r="N19" s="871"/>
      <c r="O19" s="871"/>
      <c r="P19" s="871"/>
      <c r="Q19" s="871"/>
      <c r="R19" s="871"/>
      <c r="S19" s="871"/>
      <c r="T19" s="871"/>
      <c r="U19" s="871"/>
      <c r="V19" s="871"/>
      <c r="W19" s="871"/>
      <c r="X19" s="871"/>
      <c r="Y19" s="871"/>
      <c r="Z19" s="871"/>
    </row>
    <row r="20">
      <c r="A20" s="871"/>
      <c r="B20" s="881" t="s">
        <v>166</v>
      </c>
      <c r="C20" s="883">
        <f>0.0108*2</f>
        <v>0.0216</v>
      </c>
      <c r="D20" s="618"/>
      <c r="E20" s="871"/>
      <c r="F20" s="871"/>
      <c r="G20" s="871"/>
      <c r="H20" s="871"/>
      <c r="I20" s="871"/>
      <c r="J20" s="871"/>
      <c r="K20" s="871"/>
      <c r="L20" s="871"/>
      <c r="M20" s="871"/>
      <c r="N20" s="871"/>
      <c r="O20" s="871"/>
      <c r="P20" s="871"/>
      <c r="Q20" s="871"/>
      <c r="R20" s="871"/>
      <c r="S20" s="871"/>
      <c r="T20" s="871"/>
      <c r="U20" s="871"/>
      <c r="V20" s="871"/>
      <c r="W20" s="871"/>
      <c r="X20" s="871"/>
      <c r="Y20" s="871"/>
      <c r="Z20" s="871"/>
    </row>
    <row r="21">
      <c r="A21" s="871"/>
      <c r="B21" s="881" t="s">
        <v>167</v>
      </c>
      <c r="C21" s="882">
        <f>0.03*2</f>
        <v>0.06</v>
      </c>
      <c r="D21" s="618"/>
      <c r="E21" s="871"/>
      <c r="F21" s="871"/>
      <c r="G21" s="871"/>
      <c r="H21" s="871"/>
      <c r="I21" s="871"/>
      <c r="J21" s="871"/>
      <c r="K21" s="871"/>
      <c r="L21" s="871"/>
      <c r="M21" s="871"/>
      <c r="N21" s="871"/>
      <c r="O21" s="871"/>
      <c r="P21" s="871"/>
      <c r="Q21" s="871"/>
      <c r="R21" s="871"/>
      <c r="S21" s="871"/>
      <c r="T21" s="871"/>
      <c r="U21" s="871"/>
      <c r="V21" s="871"/>
      <c r="W21" s="871"/>
      <c r="X21" s="871"/>
      <c r="Y21" s="871"/>
      <c r="Z21" s="871"/>
    </row>
    <row r="22">
      <c r="A22" s="871"/>
      <c r="B22" s="881" t="s">
        <v>168</v>
      </c>
      <c r="C22" s="882">
        <f>0.25*2</f>
        <v>0.5</v>
      </c>
      <c r="D22" s="618"/>
      <c r="E22" s="871"/>
      <c r="F22" s="871"/>
      <c r="G22" s="871"/>
      <c r="H22" s="871"/>
      <c r="I22" s="871"/>
      <c r="J22" s="871"/>
      <c r="K22" s="871"/>
      <c r="L22" s="871"/>
      <c r="M22" s="871"/>
      <c r="N22" s="871"/>
      <c r="O22" s="871"/>
      <c r="P22" s="871"/>
      <c r="Q22" s="871"/>
      <c r="R22" s="871"/>
      <c r="S22" s="871"/>
      <c r="T22" s="871"/>
      <c r="U22" s="871"/>
      <c r="V22" s="871"/>
      <c r="W22" s="871"/>
      <c r="X22" s="871"/>
      <c r="Y22" s="871"/>
      <c r="Z22" s="871"/>
    </row>
    <row r="23">
      <c r="A23" s="871"/>
      <c r="B23" s="881" t="s">
        <v>169</v>
      </c>
      <c r="C23" s="882">
        <f>0.12*2</f>
        <v>0.24</v>
      </c>
      <c r="D23" s="618"/>
      <c r="E23" s="871"/>
      <c r="F23" s="871"/>
      <c r="G23" s="871"/>
      <c r="H23" s="871"/>
      <c r="I23" s="871"/>
      <c r="J23" s="871"/>
      <c r="K23" s="871"/>
      <c r="L23" s="871"/>
      <c r="M23" s="871"/>
      <c r="N23" s="871"/>
      <c r="O23" s="871"/>
      <c r="P23" s="871"/>
      <c r="Q23" s="871"/>
      <c r="R23" s="871"/>
      <c r="S23" s="871"/>
      <c r="T23" s="871"/>
      <c r="U23" s="871"/>
      <c r="V23" s="871"/>
      <c r="W23" s="871"/>
      <c r="X23" s="871"/>
      <c r="Y23" s="871"/>
      <c r="Z23" s="871"/>
    </row>
    <row r="24">
      <c r="A24" s="871"/>
      <c r="B24" s="881" t="s">
        <v>170</v>
      </c>
      <c r="C24" s="77">
        <f>sum(C11:C23)*0.1</f>
        <v>1.266884</v>
      </c>
      <c r="E24" s="871"/>
      <c r="F24" s="871"/>
      <c r="G24" s="871"/>
      <c r="H24" s="871"/>
      <c r="J24" s="871"/>
      <c r="K24" s="871"/>
      <c r="L24" s="871"/>
      <c r="M24" s="871"/>
      <c r="N24" s="871"/>
      <c r="O24" s="871"/>
      <c r="P24" s="871"/>
      <c r="Q24" s="871"/>
      <c r="R24" s="871"/>
      <c r="S24" s="871"/>
      <c r="T24" s="871"/>
      <c r="U24" s="871"/>
      <c r="V24" s="871"/>
      <c r="W24" s="871"/>
      <c r="X24" s="871"/>
      <c r="Y24" s="871"/>
      <c r="Z24" s="871"/>
    </row>
    <row r="25">
      <c r="A25" s="871"/>
      <c r="B25" s="881" t="s">
        <v>171</v>
      </c>
      <c r="C25" s="882">
        <v>10.0</v>
      </c>
      <c r="E25" s="871"/>
      <c r="F25" s="871"/>
      <c r="G25" s="871"/>
      <c r="H25" s="871"/>
      <c r="J25" s="871"/>
      <c r="K25" s="871"/>
      <c r="L25" s="871"/>
      <c r="M25" s="871"/>
      <c r="N25" s="871"/>
      <c r="O25" s="871"/>
      <c r="P25" s="871"/>
      <c r="Q25" s="871"/>
      <c r="R25" s="871"/>
      <c r="S25" s="871"/>
      <c r="T25" s="871"/>
      <c r="U25" s="871"/>
      <c r="V25" s="871"/>
      <c r="W25" s="871"/>
      <c r="X25" s="871"/>
      <c r="Y25" s="871"/>
      <c r="Z25" s="871"/>
    </row>
    <row r="26">
      <c r="A26" s="871"/>
      <c r="B26" s="656" t="s">
        <v>51</v>
      </c>
      <c r="C26" s="305">
        <f>SUM(C11:C25)</f>
        <v>23.935724</v>
      </c>
      <c r="D26" s="884" t="s">
        <v>890</v>
      </c>
      <c r="E26" s="871"/>
      <c r="F26" s="871"/>
      <c r="G26" s="871"/>
      <c r="H26" s="871"/>
      <c r="J26" s="871"/>
      <c r="K26" s="871"/>
      <c r="L26" s="871"/>
      <c r="M26" s="871"/>
      <c r="N26" s="871"/>
      <c r="O26" s="871"/>
      <c r="P26" s="871"/>
      <c r="Q26" s="871"/>
      <c r="R26" s="871"/>
      <c r="S26" s="871"/>
      <c r="T26" s="871"/>
      <c r="U26" s="871"/>
      <c r="V26" s="871"/>
      <c r="W26" s="871"/>
      <c r="X26" s="871"/>
      <c r="Y26" s="871"/>
      <c r="Z26" s="871"/>
    </row>
    <row r="27">
      <c r="A27" s="871"/>
      <c r="B27" s="871"/>
      <c r="D27" s="871"/>
      <c r="E27" s="871"/>
      <c r="F27" s="871"/>
      <c r="G27" s="871"/>
      <c r="H27" s="871"/>
      <c r="J27" s="871"/>
      <c r="K27" s="871"/>
      <c r="L27" s="871"/>
      <c r="M27" s="871"/>
      <c r="N27" s="871"/>
      <c r="O27" s="871"/>
      <c r="P27" s="871"/>
      <c r="Q27" s="871"/>
      <c r="R27" s="871"/>
      <c r="S27" s="871"/>
      <c r="T27" s="871"/>
      <c r="U27" s="871"/>
      <c r="V27" s="871"/>
      <c r="W27" s="871"/>
      <c r="X27" s="871"/>
      <c r="Y27" s="871"/>
      <c r="Z27" s="871"/>
    </row>
    <row r="28">
      <c r="A28" s="885"/>
      <c r="B28" s="886" t="s">
        <v>891</v>
      </c>
      <c r="C28" s="887"/>
      <c r="D28" s="888"/>
      <c r="E28" s="888"/>
      <c r="F28" s="888"/>
      <c r="G28" s="888"/>
      <c r="H28" s="888"/>
      <c r="J28" s="885"/>
      <c r="K28" s="885"/>
      <c r="L28" s="885"/>
      <c r="M28" s="885"/>
      <c r="N28" s="885"/>
      <c r="O28" s="885"/>
      <c r="P28" s="885"/>
      <c r="Q28" s="885"/>
      <c r="R28" s="885"/>
      <c r="S28" s="885"/>
      <c r="T28" s="885"/>
      <c r="U28" s="885"/>
      <c r="V28" s="885"/>
      <c r="W28" s="885"/>
      <c r="X28" s="885"/>
      <c r="Y28" s="885"/>
      <c r="Z28" s="885"/>
    </row>
    <row r="29">
      <c r="A29" s="885"/>
      <c r="B29" s="889" t="s">
        <v>892</v>
      </c>
      <c r="C29" s="890">
        <f>43560*3</f>
        <v>130680</v>
      </c>
      <c r="D29" s="884" t="s">
        <v>893</v>
      </c>
      <c r="F29" s="885"/>
      <c r="G29" s="885"/>
      <c r="H29" s="885"/>
      <c r="J29" s="885"/>
      <c r="K29" s="885"/>
      <c r="L29" s="885"/>
      <c r="M29" s="885"/>
      <c r="N29" s="885"/>
      <c r="O29" s="885"/>
      <c r="P29" s="885"/>
      <c r="Q29" s="885"/>
      <c r="R29" s="885"/>
      <c r="S29" s="885"/>
      <c r="T29" s="885"/>
      <c r="U29" s="885"/>
      <c r="V29" s="885"/>
      <c r="W29" s="885"/>
      <c r="X29" s="885"/>
      <c r="Y29" s="885"/>
      <c r="Z29" s="885"/>
    </row>
    <row r="30">
      <c r="A30" s="885"/>
      <c r="B30" s="651" t="s">
        <v>894</v>
      </c>
      <c r="C30" s="882">
        <f>C29*0.7</f>
        <v>91476</v>
      </c>
      <c r="D30" s="888"/>
      <c r="E30" s="888"/>
      <c r="F30" s="888"/>
      <c r="G30" s="888"/>
      <c r="H30" s="888"/>
      <c r="I30" s="888"/>
      <c r="J30" s="885"/>
      <c r="K30" s="885"/>
      <c r="L30" s="885"/>
      <c r="M30" s="885"/>
      <c r="N30" s="885"/>
      <c r="O30" s="885"/>
      <c r="P30" s="885"/>
      <c r="Q30" s="885"/>
      <c r="R30" s="885"/>
      <c r="S30" s="885"/>
      <c r="T30" s="885"/>
      <c r="U30" s="885"/>
      <c r="V30" s="885"/>
      <c r="W30" s="885"/>
      <c r="X30" s="885"/>
      <c r="Y30" s="885"/>
      <c r="Z30" s="885"/>
    </row>
    <row r="31">
      <c r="A31" s="885"/>
      <c r="B31" s="651" t="s">
        <v>895</v>
      </c>
      <c r="C31" s="882">
        <v>120.0</v>
      </c>
      <c r="D31" s="888"/>
      <c r="E31" s="888"/>
      <c r="F31" s="888"/>
      <c r="G31" s="888"/>
      <c r="H31" s="888"/>
      <c r="I31" s="888"/>
      <c r="J31" s="885"/>
      <c r="K31" s="885"/>
      <c r="L31" s="885"/>
      <c r="M31" s="885"/>
      <c r="N31" s="885"/>
      <c r="O31" s="885"/>
      <c r="P31" s="885"/>
      <c r="Q31" s="885"/>
      <c r="R31" s="885"/>
      <c r="S31" s="885"/>
      <c r="T31" s="885"/>
      <c r="U31" s="885"/>
      <c r="V31" s="885"/>
      <c r="W31" s="885"/>
      <c r="X31" s="885"/>
      <c r="Y31" s="885"/>
      <c r="Z31" s="885"/>
    </row>
    <row r="32">
      <c r="A32" s="885"/>
      <c r="B32" s="651" t="s">
        <v>896</v>
      </c>
      <c r="C32" s="77">
        <f>(C29*C31)/10000000</f>
        <v>1.56816</v>
      </c>
      <c r="D32" s="888"/>
      <c r="E32" s="888"/>
      <c r="F32" s="888"/>
      <c r="G32" s="888"/>
      <c r="H32" s="888"/>
      <c r="I32" s="888"/>
      <c r="J32" s="885"/>
      <c r="K32" s="885"/>
      <c r="L32" s="885"/>
      <c r="M32" s="885"/>
      <c r="N32" s="885"/>
      <c r="O32" s="885"/>
      <c r="P32" s="885"/>
      <c r="Q32" s="885"/>
      <c r="R32" s="885"/>
      <c r="S32" s="885"/>
      <c r="T32" s="885"/>
      <c r="U32" s="885"/>
      <c r="V32" s="885"/>
      <c r="W32" s="885"/>
      <c r="X32" s="885"/>
      <c r="Y32" s="885"/>
      <c r="Z32" s="885"/>
    </row>
    <row r="33">
      <c r="A33" s="885"/>
      <c r="B33" s="651" t="s">
        <v>897</v>
      </c>
      <c r="C33" s="882">
        <v>800.0</v>
      </c>
      <c r="D33" s="888"/>
      <c r="E33" s="888"/>
      <c r="F33" s="888"/>
      <c r="H33" s="888"/>
      <c r="I33" s="888"/>
      <c r="J33" s="885"/>
      <c r="K33" s="885"/>
      <c r="L33" s="885"/>
      <c r="M33" s="885"/>
      <c r="N33" s="885"/>
      <c r="O33" s="885"/>
      <c r="P33" s="885"/>
      <c r="Q33" s="885"/>
      <c r="R33" s="885"/>
      <c r="S33" s="885"/>
      <c r="T33" s="885"/>
      <c r="U33" s="885"/>
      <c r="V33" s="885"/>
      <c r="W33" s="885"/>
      <c r="X33" s="885"/>
      <c r="Y33" s="885"/>
      <c r="Z33" s="885"/>
    </row>
    <row r="34">
      <c r="A34" s="885"/>
      <c r="B34" s="681" t="s">
        <v>898</v>
      </c>
      <c r="C34" s="128">
        <f>(C33*C30)/10000000</f>
        <v>7.31808</v>
      </c>
      <c r="D34" s="888"/>
      <c r="E34" s="888"/>
      <c r="F34" s="888"/>
      <c r="G34" s="888"/>
      <c r="H34" s="888"/>
      <c r="I34" s="888"/>
      <c r="J34" s="885"/>
      <c r="K34" s="885"/>
      <c r="L34" s="885"/>
      <c r="M34" s="885"/>
      <c r="N34" s="885"/>
      <c r="O34" s="885"/>
      <c r="P34" s="885"/>
      <c r="Q34" s="885"/>
      <c r="R34" s="885"/>
      <c r="S34" s="885"/>
      <c r="T34" s="885"/>
      <c r="U34" s="885"/>
      <c r="V34" s="885"/>
      <c r="W34" s="885"/>
      <c r="X34" s="885"/>
      <c r="Y34" s="885"/>
      <c r="Z34" s="885"/>
    </row>
    <row r="35">
      <c r="A35" s="885"/>
      <c r="B35" s="656" t="s">
        <v>899</v>
      </c>
      <c r="C35" s="144">
        <f>C32+C34</f>
        <v>8.88624</v>
      </c>
      <c r="D35" s="888"/>
      <c r="E35" s="888"/>
      <c r="F35" s="888"/>
      <c r="G35" s="888"/>
      <c r="H35" s="888"/>
      <c r="I35" s="888"/>
      <c r="J35" s="885"/>
      <c r="K35" s="885"/>
      <c r="L35" s="885"/>
      <c r="M35" s="885"/>
      <c r="N35" s="885"/>
      <c r="O35" s="885"/>
      <c r="P35" s="885"/>
      <c r="Q35" s="885"/>
      <c r="R35" s="885"/>
      <c r="S35" s="885"/>
      <c r="T35" s="885"/>
      <c r="U35" s="885"/>
      <c r="V35" s="885"/>
      <c r="W35" s="885"/>
      <c r="X35" s="885"/>
      <c r="Y35" s="885"/>
      <c r="Z35" s="885"/>
    </row>
    <row r="36">
      <c r="A36" s="885"/>
      <c r="D36" s="888"/>
      <c r="E36" s="888"/>
      <c r="F36" s="888"/>
      <c r="G36" s="888"/>
      <c r="H36" s="888"/>
      <c r="I36" s="888"/>
      <c r="J36" s="885"/>
      <c r="K36" s="885"/>
      <c r="L36" s="885"/>
      <c r="M36" s="885"/>
      <c r="N36" s="885"/>
      <c r="O36" s="885"/>
      <c r="P36" s="885"/>
      <c r="Q36" s="885"/>
      <c r="R36" s="885"/>
      <c r="S36" s="885"/>
      <c r="T36" s="885"/>
      <c r="U36" s="885"/>
      <c r="V36" s="885"/>
      <c r="W36" s="885"/>
      <c r="X36" s="885"/>
      <c r="Y36" s="885"/>
      <c r="Z36" s="885"/>
    </row>
    <row r="37">
      <c r="A37" s="871"/>
      <c r="B37" s="891" t="s">
        <v>900</v>
      </c>
      <c r="C37" s="871"/>
      <c r="D37" s="871"/>
      <c r="F37" s="871"/>
      <c r="G37" s="871"/>
      <c r="H37" s="871"/>
      <c r="I37" s="871"/>
      <c r="J37" s="871"/>
      <c r="K37" s="871"/>
      <c r="L37" s="871"/>
      <c r="M37" s="871"/>
      <c r="N37" s="871"/>
      <c r="O37" s="871"/>
      <c r="P37" s="871"/>
      <c r="Q37" s="871"/>
      <c r="R37" s="871"/>
      <c r="S37" s="871"/>
      <c r="T37" s="871"/>
      <c r="U37" s="871"/>
      <c r="V37" s="871"/>
      <c r="W37" s="871"/>
      <c r="X37" s="871"/>
      <c r="Y37" s="871"/>
      <c r="Z37" s="871"/>
    </row>
    <row r="38">
      <c r="A38" s="871"/>
      <c r="B38" s="734" t="s">
        <v>608</v>
      </c>
      <c r="C38" s="873" t="s">
        <v>901</v>
      </c>
      <c r="D38" s="872" t="s">
        <v>902</v>
      </c>
      <c r="E38" s="873" t="s">
        <v>903</v>
      </c>
      <c r="F38" s="878" t="s">
        <v>904</v>
      </c>
      <c r="G38" s="871"/>
      <c r="H38" s="871"/>
      <c r="I38" s="871"/>
      <c r="J38" s="871"/>
      <c r="K38" s="871"/>
      <c r="L38" s="871"/>
      <c r="M38" s="871"/>
      <c r="N38" s="871"/>
      <c r="O38" s="871"/>
      <c r="P38" s="871"/>
      <c r="Q38" s="871"/>
      <c r="R38" s="871"/>
      <c r="S38" s="871"/>
      <c r="T38" s="871"/>
      <c r="U38" s="871"/>
      <c r="V38" s="871"/>
      <c r="W38" s="871"/>
      <c r="X38" s="871"/>
      <c r="Y38" s="871"/>
      <c r="Z38" s="871"/>
    </row>
    <row r="39">
      <c r="A39" s="871"/>
      <c r="B39" s="892" t="s">
        <v>905</v>
      </c>
      <c r="C39" s="879">
        <f t="shared" ref="C39:C43" si="6">E3</f>
        <v>0</v>
      </c>
      <c r="D39" s="893">
        <f>C39</f>
        <v>0</v>
      </c>
      <c r="E39" s="879">
        <f t="shared" ref="E39:E43" si="7">D39*15%</f>
        <v>0</v>
      </c>
      <c r="F39" s="894" t="s">
        <v>587</v>
      </c>
      <c r="G39" s="871"/>
      <c r="H39" s="871"/>
      <c r="I39" s="871"/>
      <c r="J39" s="871"/>
      <c r="K39" s="871"/>
      <c r="L39" s="871"/>
      <c r="M39" s="871"/>
      <c r="N39" s="871"/>
      <c r="O39" s="871"/>
      <c r="P39" s="871"/>
      <c r="Q39" s="871"/>
      <c r="R39" s="871"/>
      <c r="S39" s="871"/>
      <c r="T39" s="871"/>
      <c r="U39" s="871"/>
      <c r="V39" s="871"/>
      <c r="W39" s="871"/>
      <c r="X39" s="871"/>
      <c r="Y39" s="871"/>
      <c r="Z39" s="871"/>
    </row>
    <row r="40">
      <c r="A40" s="871"/>
      <c r="B40" s="895" t="s">
        <v>906</v>
      </c>
      <c r="C40" s="896">
        <f t="shared" si="6"/>
        <v>3.7826</v>
      </c>
      <c r="D40" s="897">
        <f t="shared" ref="D40:D43" si="8">D39+C40</f>
        <v>3.7826</v>
      </c>
      <c r="E40" s="896">
        <f t="shared" si="7"/>
        <v>0.56739</v>
      </c>
      <c r="F40" s="871"/>
      <c r="G40" s="871"/>
      <c r="H40" s="871"/>
      <c r="I40" s="871"/>
      <c r="J40" s="871"/>
      <c r="K40" s="871"/>
      <c r="L40" s="871"/>
      <c r="M40" s="871"/>
      <c r="N40" s="871"/>
      <c r="O40" s="871"/>
      <c r="P40" s="871"/>
      <c r="Q40" s="871"/>
      <c r="R40" s="871"/>
      <c r="S40" s="871"/>
      <c r="T40" s="871"/>
      <c r="U40" s="871"/>
      <c r="V40" s="871"/>
      <c r="W40" s="871"/>
      <c r="X40" s="871"/>
      <c r="Y40" s="871"/>
      <c r="Z40" s="871"/>
    </row>
    <row r="41">
      <c r="A41" s="871"/>
      <c r="B41" s="895" t="s">
        <v>907</v>
      </c>
      <c r="C41" s="896">
        <f t="shared" si="6"/>
        <v>7.5652</v>
      </c>
      <c r="D41" s="897">
        <f t="shared" si="8"/>
        <v>11.3478</v>
      </c>
      <c r="E41" s="896">
        <f t="shared" si="7"/>
        <v>1.70217</v>
      </c>
      <c r="F41" s="871"/>
      <c r="G41" s="871"/>
      <c r="H41" s="871"/>
      <c r="I41" s="871"/>
      <c r="J41" s="871"/>
      <c r="K41" s="871"/>
      <c r="L41" s="871"/>
      <c r="M41" s="871"/>
      <c r="N41" s="871"/>
      <c r="O41" s="871"/>
      <c r="P41" s="871"/>
      <c r="Q41" s="871"/>
      <c r="R41" s="871"/>
      <c r="S41" s="871"/>
      <c r="T41" s="871"/>
      <c r="U41" s="871"/>
      <c r="V41" s="871"/>
      <c r="W41" s="871"/>
      <c r="X41" s="871"/>
      <c r="Y41" s="871"/>
      <c r="Z41" s="871"/>
    </row>
    <row r="42">
      <c r="A42" s="871"/>
      <c r="B42" s="895" t="s">
        <v>908</v>
      </c>
      <c r="C42" s="896">
        <f t="shared" si="6"/>
        <v>11.3478</v>
      </c>
      <c r="D42" s="897">
        <f t="shared" si="8"/>
        <v>22.6956</v>
      </c>
      <c r="E42" s="896">
        <f t="shared" si="7"/>
        <v>3.40434</v>
      </c>
      <c r="F42" s="871"/>
      <c r="G42" s="871"/>
      <c r="H42" s="871"/>
      <c r="I42" s="871"/>
      <c r="J42" s="871"/>
      <c r="K42" s="871"/>
      <c r="L42" s="871"/>
      <c r="M42" s="871"/>
      <c r="N42" s="871"/>
      <c r="O42" s="871"/>
      <c r="P42" s="871"/>
      <c r="Q42" s="871"/>
      <c r="R42" s="871"/>
      <c r="S42" s="871"/>
      <c r="T42" s="871"/>
      <c r="U42" s="871"/>
      <c r="V42" s="871"/>
      <c r="W42" s="871"/>
      <c r="X42" s="871"/>
      <c r="Y42" s="871"/>
      <c r="Z42" s="871"/>
    </row>
    <row r="43">
      <c r="A43" s="871"/>
      <c r="B43" s="898" t="s">
        <v>909</v>
      </c>
      <c r="C43" s="899">
        <f t="shared" si="6"/>
        <v>11.3478</v>
      </c>
      <c r="D43" s="900">
        <f t="shared" si="8"/>
        <v>34.0434</v>
      </c>
      <c r="E43" s="899">
        <f t="shared" si="7"/>
        <v>5.10651</v>
      </c>
      <c r="F43" s="871"/>
      <c r="G43" s="871"/>
      <c r="H43" s="871"/>
      <c r="I43" s="871"/>
      <c r="J43" s="871"/>
      <c r="K43" s="871"/>
      <c r="L43" s="871"/>
      <c r="M43" s="871"/>
      <c r="N43" s="871"/>
      <c r="O43" s="871"/>
      <c r="P43" s="871"/>
      <c r="Q43" s="871"/>
      <c r="R43" s="871"/>
      <c r="S43" s="871"/>
      <c r="T43" s="871"/>
      <c r="U43" s="871"/>
      <c r="V43" s="871"/>
      <c r="W43" s="871"/>
      <c r="X43" s="871"/>
      <c r="Y43" s="871"/>
      <c r="Z43" s="871"/>
    </row>
    <row r="44">
      <c r="A44" s="871"/>
      <c r="B44" s="871"/>
      <c r="C44" s="871"/>
      <c r="D44" s="871"/>
      <c r="E44" s="871"/>
      <c r="F44" s="871"/>
      <c r="G44" s="871"/>
      <c r="H44" s="871"/>
      <c r="I44" s="871"/>
      <c r="J44" s="871"/>
      <c r="K44" s="871"/>
      <c r="L44" s="871"/>
      <c r="M44" s="871"/>
      <c r="N44" s="871"/>
      <c r="O44" s="871"/>
      <c r="P44" s="871"/>
      <c r="Q44" s="871"/>
      <c r="R44" s="871"/>
      <c r="S44" s="871"/>
      <c r="T44" s="871"/>
      <c r="U44" s="871"/>
      <c r="V44" s="871"/>
      <c r="W44" s="871"/>
      <c r="X44" s="871"/>
      <c r="Y44" s="871"/>
      <c r="Z44" s="871"/>
    </row>
    <row r="45">
      <c r="A45" s="871"/>
      <c r="B45" s="871"/>
      <c r="C45" s="871"/>
      <c r="D45" s="871"/>
      <c r="E45" s="871"/>
      <c r="F45" s="871"/>
      <c r="G45" s="871"/>
      <c r="H45" s="871"/>
      <c r="I45" s="871"/>
      <c r="J45" s="871"/>
      <c r="K45" s="871"/>
      <c r="L45" s="871"/>
      <c r="M45" s="871"/>
      <c r="N45" s="871"/>
      <c r="O45" s="871"/>
      <c r="P45" s="871"/>
      <c r="Q45" s="871"/>
      <c r="R45" s="871"/>
      <c r="S45" s="871"/>
      <c r="T45" s="871"/>
      <c r="U45" s="871"/>
      <c r="V45" s="871"/>
      <c r="W45" s="871"/>
      <c r="X45" s="871"/>
      <c r="Y45" s="871"/>
      <c r="Z45" s="871"/>
    </row>
    <row r="46">
      <c r="A46" s="871"/>
      <c r="B46" s="871"/>
      <c r="C46" s="871"/>
      <c r="D46" s="871"/>
      <c r="E46" s="871"/>
      <c r="F46" s="871"/>
      <c r="G46" s="871"/>
      <c r="H46" s="871"/>
      <c r="I46" s="871"/>
      <c r="J46" s="871"/>
      <c r="K46" s="871"/>
      <c r="L46" s="871"/>
      <c r="M46" s="871"/>
      <c r="N46" s="871"/>
      <c r="O46" s="871"/>
      <c r="P46" s="871"/>
      <c r="Q46" s="871"/>
      <c r="R46" s="871"/>
      <c r="S46" s="871"/>
      <c r="T46" s="871"/>
      <c r="U46" s="871"/>
      <c r="V46" s="871"/>
      <c r="W46" s="871"/>
      <c r="X46" s="871"/>
      <c r="Y46" s="871"/>
      <c r="Z46" s="871"/>
    </row>
    <row r="47">
      <c r="A47" s="871"/>
      <c r="B47" s="871"/>
      <c r="C47" s="871"/>
      <c r="D47" s="871"/>
      <c r="E47" s="871"/>
      <c r="F47" s="871"/>
      <c r="G47" s="871"/>
      <c r="H47" s="871"/>
      <c r="I47" s="871"/>
      <c r="J47" s="871"/>
      <c r="K47" s="871"/>
      <c r="L47" s="871"/>
      <c r="M47" s="871"/>
      <c r="N47" s="871"/>
      <c r="O47" s="871"/>
      <c r="P47" s="871"/>
      <c r="Q47" s="871"/>
      <c r="R47" s="871"/>
      <c r="S47" s="871"/>
      <c r="T47" s="871"/>
      <c r="U47" s="871"/>
      <c r="V47" s="871"/>
      <c r="W47" s="871"/>
      <c r="X47" s="871"/>
      <c r="Y47" s="871"/>
      <c r="Z47" s="871"/>
    </row>
    <row r="48">
      <c r="A48" s="871"/>
      <c r="B48" s="871"/>
      <c r="C48" s="871"/>
      <c r="D48" s="871"/>
      <c r="E48" s="871"/>
      <c r="F48" s="871"/>
      <c r="G48" s="871"/>
      <c r="H48" s="871"/>
      <c r="I48" s="871"/>
      <c r="J48" s="871"/>
      <c r="K48" s="871"/>
      <c r="L48" s="871"/>
      <c r="M48" s="871"/>
      <c r="N48" s="871"/>
      <c r="O48" s="871"/>
      <c r="P48" s="871"/>
      <c r="Q48" s="871"/>
      <c r="R48" s="871"/>
      <c r="S48" s="871"/>
      <c r="T48" s="871"/>
      <c r="U48" s="871"/>
      <c r="V48" s="871"/>
      <c r="W48" s="871"/>
      <c r="X48" s="871"/>
      <c r="Y48" s="871"/>
      <c r="Z48" s="871"/>
    </row>
    <row r="49">
      <c r="A49" s="871"/>
      <c r="B49" s="871"/>
      <c r="C49" s="871"/>
      <c r="D49" s="871"/>
      <c r="E49" s="871"/>
      <c r="F49" s="871"/>
      <c r="G49" s="871"/>
      <c r="H49" s="871"/>
      <c r="I49" s="871"/>
      <c r="J49" s="871"/>
      <c r="K49" s="871"/>
      <c r="L49" s="871"/>
      <c r="M49" s="871"/>
      <c r="N49" s="871"/>
      <c r="O49" s="871"/>
      <c r="P49" s="871"/>
      <c r="Q49" s="871"/>
      <c r="R49" s="871"/>
      <c r="S49" s="871"/>
      <c r="T49" s="871"/>
      <c r="U49" s="871"/>
      <c r="V49" s="871"/>
      <c r="W49" s="871"/>
      <c r="X49" s="871"/>
      <c r="Y49" s="871"/>
      <c r="Z49" s="871"/>
    </row>
    <row r="50">
      <c r="A50" s="871"/>
      <c r="B50" s="871"/>
      <c r="C50" s="871"/>
      <c r="D50" s="871"/>
      <c r="E50" s="871"/>
      <c r="F50" s="871"/>
      <c r="G50" s="871"/>
      <c r="H50" s="871"/>
      <c r="I50" s="871"/>
      <c r="J50" s="871"/>
      <c r="K50" s="871"/>
      <c r="L50" s="871"/>
      <c r="M50" s="871"/>
      <c r="N50" s="871"/>
      <c r="O50" s="871"/>
      <c r="P50" s="871"/>
      <c r="Q50" s="871"/>
      <c r="R50" s="871"/>
      <c r="S50" s="871"/>
      <c r="T50" s="871"/>
      <c r="U50" s="871"/>
      <c r="V50" s="871"/>
      <c r="W50" s="871"/>
      <c r="X50" s="871"/>
      <c r="Y50" s="871"/>
      <c r="Z50" s="871"/>
    </row>
    <row r="51">
      <c r="A51" s="871"/>
      <c r="B51" s="871"/>
      <c r="C51" s="871"/>
      <c r="D51" s="871"/>
      <c r="E51" s="871"/>
      <c r="F51" s="871"/>
      <c r="G51" s="871"/>
      <c r="H51" s="871"/>
      <c r="I51" s="871"/>
      <c r="J51" s="871"/>
      <c r="K51" s="871"/>
      <c r="L51" s="871"/>
      <c r="M51" s="871"/>
      <c r="N51" s="871"/>
      <c r="O51" s="871"/>
      <c r="P51" s="871"/>
      <c r="Q51" s="871"/>
      <c r="R51" s="871"/>
      <c r="S51" s="871"/>
      <c r="T51" s="871"/>
      <c r="U51" s="871"/>
      <c r="V51" s="871"/>
      <c r="W51" s="871"/>
      <c r="X51" s="871"/>
      <c r="Y51" s="871"/>
      <c r="Z51" s="871"/>
    </row>
    <row r="52">
      <c r="A52" s="871"/>
      <c r="B52" s="871"/>
      <c r="C52" s="871"/>
      <c r="D52" s="871"/>
      <c r="E52" s="871"/>
      <c r="F52" s="871"/>
      <c r="G52" s="871"/>
      <c r="H52" s="871"/>
      <c r="I52" s="871"/>
      <c r="J52" s="871"/>
      <c r="K52" s="871"/>
      <c r="L52" s="871"/>
      <c r="M52" s="871"/>
      <c r="N52" s="871"/>
      <c r="O52" s="871"/>
      <c r="P52" s="871"/>
      <c r="Q52" s="871"/>
      <c r="R52" s="871"/>
      <c r="S52" s="871"/>
      <c r="T52" s="871"/>
      <c r="U52" s="871"/>
      <c r="V52" s="871"/>
      <c r="W52" s="871"/>
      <c r="X52" s="871"/>
      <c r="Y52" s="871"/>
      <c r="Z52" s="871"/>
    </row>
    <row r="53">
      <c r="A53" s="871"/>
      <c r="B53" s="871"/>
      <c r="C53" s="871"/>
      <c r="D53" s="871"/>
      <c r="E53" s="871"/>
      <c r="F53" s="871"/>
      <c r="G53" s="871"/>
      <c r="H53" s="871"/>
      <c r="I53" s="871"/>
      <c r="J53" s="871"/>
      <c r="K53" s="871"/>
      <c r="L53" s="871"/>
      <c r="M53" s="871"/>
      <c r="N53" s="871"/>
      <c r="O53" s="871"/>
      <c r="P53" s="871"/>
      <c r="Q53" s="871"/>
      <c r="R53" s="871"/>
      <c r="S53" s="871"/>
      <c r="T53" s="871"/>
      <c r="U53" s="871"/>
      <c r="V53" s="871"/>
      <c r="W53" s="871"/>
      <c r="X53" s="871"/>
      <c r="Y53" s="871"/>
      <c r="Z53" s="871"/>
    </row>
    <row r="54">
      <c r="A54" s="871"/>
      <c r="B54" s="871"/>
      <c r="C54" s="871"/>
      <c r="D54" s="871"/>
      <c r="E54" s="871"/>
      <c r="F54" s="871"/>
      <c r="G54" s="871"/>
      <c r="H54" s="871"/>
      <c r="I54" s="871"/>
      <c r="J54" s="871"/>
      <c r="K54" s="871"/>
      <c r="L54" s="871"/>
      <c r="M54" s="871"/>
      <c r="N54" s="871"/>
      <c r="O54" s="871"/>
      <c r="P54" s="871"/>
      <c r="Q54" s="871"/>
      <c r="R54" s="871"/>
      <c r="S54" s="871"/>
      <c r="T54" s="871"/>
      <c r="U54" s="871"/>
      <c r="V54" s="871"/>
      <c r="W54" s="871"/>
      <c r="X54" s="871"/>
      <c r="Y54" s="871"/>
      <c r="Z54" s="871"/>
    </row>
    <row r="55">
      <c r="A55" s="871"/>
      <c r="B55" s="871"/>
      <c r="C55" s="871"/>
      <c r="D55" s="871"/>
      <c r="E55" s="871"/>
      <c r="F55" s="871"/>
      <c r="G55" s="871"/>
      <c r="H55" s="871"/>
      <c r="I55" s="871"/>
      <c r="J55" s="871"/>
      <c r="K55" s="871"/>
      <c r="L55" s="871"/>
      <c r="M55" s="871"/>
      <c r="N55" s="871"/>
      <c r="O55" s="871"/>
      <c r="P55" s="871"/>
      <c r="Q55" s="871"/>
      <c r="R55" s="871"/>
      <c r="S55" s="871"/>
      <c r="T55" s="871"/>
      <c r="U55" s="871"/>
      <c r="V55" s="871"/>
      <c r="W55" s="871"/>
      <c r="X55" s="871"/>
      <c r="Y55" s="871"/>
      <c r="Z55" s="871"/>
    </row>
    <row r="56">
      <c r="A56" s="871"/>
      <c r="B56" s="871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1"/>
      <c r="Q56" s="871"/>
      <c r="R56" s="871"/>
      <c r="S56" s="871"/>
      <c r="T56" s="871"/>
      <c r="U56" s="871"/>
      <c r="V56" s="871"/>
      <c r="W56" s="871"/>
      <c r="X56" s="871"/>
      <c r="Y56" s="871"/>
      <c r="Z56" s="871"/>
    </row>
    <row r="57">
      <c r="A57" s="871"/>
      <c r="B57" s="871"/>
      <c r="C57" s="871"/>
      <c r="D57" s="871"/>
      <c r="E57" s="871"/>
      <c r="F57" s="871"/>
      <c r="G57" s="871"/>
      <c r="H57" s="871"/>
      <c r="I57" s="871"/>
      <c r="J57" s="871"/>
      <c r="K57" s="871"/>
      <c r="L57" s="871"/>
      <c r="M57" s="871"/>
      <c r="N57" s="871"/>
      <c r="O57" s="871"/>
      <c r="P57" s="871"/>
      <c r="Q57" s="871"/>
      <c r="R57" s="871"/>
      <c r="S57" s="871"/>
      <c r="T57" s="871"/>
      <c r="U57" s="871"/>
      <c r="V57" s="871"/>
      <c r="W57" s="871"/>
      <c r="X57" s="871"/>
      <c r="Y57" s="871"/>
      <c r="Z57" s="871"/>
    </row>
    <row r="58">
      <c r="A58" s="871"/>
      <c r="B58" s="871"/>
      <c r="C58" s="871"/>
      <c r="D58" s="871"/>
      <c r="E58" s="871"/>
      <c r="F58" s="871"/>
      <c r="G58" s="871"/>
      <c r="H58" s="871"/>
      <c r="I58" s="871"/>
      <c r="J58" s="871"/>
      <c r="K58" s="871"/>
      <c r="L58" s="871"/>
      <c r="M58" s="871"/>
      <c r="N58" s="871"/>
      <c r="O58" s="871"/>
      <c r="P58" s="871"/>
      <c r="Q58" s="871"/>
      <c r="R58" s="871"/>
      <c r="S58" s="871"/>
      <c r="T58" s="871"/>
      <c r="U58" s="871"/>
      <c r="V58" s="871"/>
      <c r="W58" s="871"/>
      <c r="X58" s="871"/>
      <c r="Y58" s="871"/>
      <c r="Z58" s="871"/>
    </row>
    <row r="59">
      <c r="A59" s="871"/>
      <c r="B59" s="871"/>
      <c r="C59" s="871"/>
      <c r="D59" s="871"/>
      <c r="E59" s="871"/>
      <c r="F59" s="871"/>
      <c r="G59" s="871"/>
      <c r="H59" s="871"/>
      <c r="I59" s="871"/>
      <c r="J59" s="871"/>
      <c r="K59" s="871"/>
      <c r="L59" s="871"/>
      <c r="M59" s="871"/>
      <c r="N59" s="871"/>
      <c r="O59" s="871"/>
      <c r="P59" s="871"/>
      <c r="Q59" s="871"/>
      <c r="R59" s="871"/>
      <c r="S59" s="871"/>
      <c r="T59" s="871"/>
      <c r="U59" s="871"/>
      <c r="V59" s="871"/>
      <c r="W59" s="871"/>
      <c r="X59" s="871"/>
      <c r="Y59" s="871"/>
      <c r="Z59" s="871"/>
    </row>
    <row r="60">
      <c r="A60" s="871"/>
      <c r="B60" s="871"/>
      <c r="C60" s="871"/>
      <c r="D60" s="871"/>
      <c r="E60" s="871"/>
      <c r="F60" s="871"/>
      <c r="G60" s="871"/>
      <c r="H60" s="871"/>
      <c r="I60" s="871"/>
      <c r="J60" s="871"/>
      <c r="K60" s="871"/>
      <c r="L60" s="871"/>
      <c r="M60" s="871"/>
      <c r="N60" s="871"/>
      <c r="O60" s="871"/>
      <c r="P60" s="871"/>
      <c r="Q60" s="871"/>
      <c r="R60" s="871"/>
      <c r="S60" s="871"/>
      <c r="T60" s="871"/>
      <c r="U60" s="871"/>
      <c r="V60" s="871"/>
      <c r="W60" s="871"/>
      <c r="X60" s="871"/>
      <c r="Y60" s="871"/>
      <c r="Z60" s="871"/>
    </row>
    <row r="61">
      <c r="A61" s="871"/>
      <c r="B61" s="871"/>
      <c r="C61" s="871"/>
      <c r="D61" s="871"/>
      <c r="E61" s="871"/>
      <c r="F61" s="871"/>
      <c r="G61" s="871"/>
      <c r="H61" s="871"/>
      <c r="I61" s="871"/>
      <c r="J61" s="871"/>
      <c r="K61" s="871"/>
      <c r="L61" s="871"/>
      <c r="M61" s="871"/>
      <c r="N61" s="871"/>
      <c r="O61" s="871"/>
      <c r="P61" s="871"/>
      <c r="Q61" s="871"/>
      <c r="R61" s="871"/>
      <c r="S61" s="871"/>
      <c r="T61" s="871"/>
      <c r="U61" s="871"/>
      <c r="V61" s="871"/>
      <c r="W61" s="871"/>
      <c r="X61" s="871"/>
      <c r="Y61" s="871"/>
      <c r="Z61" s="871"/>
    </row>
    <row r="62">
      <c r="A62" s="871"/>
      <c r="B62" s="871"/>
      <c r="C62" s="871"/>
      <c r="D62" s="871"/>
      <c r="E62" s="871"/>
      <c r="F62" s="871"/>
      <c r="G62" s="871"/>
      <c r="H62" s="871"/>
      <c r="I62" s="871"/>
      <c r="J62" s="871"/>
      <c r="K62" s="871"/>
      <c r="L62" s="871"/>
      <c r="M62" s="871"/>
      <c r="N62" s="871"/>
      <c r="O62" s="871"/>
      <c r="P62" s="871"/>
      <c r="Q62" s="871"/>
      <c r="R62" s="871"/>
      <c r="S62" s="871"/>
      <c r="T62" s="871"/>
      <c r="U62" s="871"/>
      <c r="V62" s="871"/>
      <c r="W62" s="871"/>
      <c r="X62" s="871"/>
      <c r="Y62" s="871"/>
      <c r="Z62" s="871"/>
    </row>
    <row r="63">
      <c r="A63" s="871"/>
      <c r="B63" s="871"/>
      <c r="C63" s="871"/>
      <c r="D63" s="871"/>
      <c r="E63" s="871"/>
      <c r="F63" s="871"/>
      <c r="G63" s="871"/>
      <c r="H63" s="871"/>
      <c r="I63" s="871"/>
      <c r="J63" s="871"/>
      <c r="K63" s="871"/>
      <c r="L63" s="871"/>
      <c r="M63" s="871"/>
      <c r="N63" s="871"/>
      <c r="O63" s="871"/>
      <c r="P63" s="871"/>
      <c r="Q63" s="871"/>
      <c r="R63" s="871"/>
      <c r="S63" s="871"/>
      <c r="T63" s="871"/>
      <c r="U63" s="871"/>
      <c r="V63" s="871"/>
      <c r="W63" s="871"/>
      <c r="X63" s="871"/>
      <c r="Y63" s="871"/>
      <c r="Z63" s="871"/>
    </row>
    <row r="64">
      <c r="A64" s="871"/>
      <c r="B64" s="871"/>
      <c r="C64" s="871"/>
      <c r="D64" s="871"/>
      <c r="E64" s="871"/>
      <c r="F64" s="871"/>
      <c r="G64" s="871"/>
      <c r="H64" s="871"/>
      <c r="I64" s="871"/>
      <c r="J64" s="871"/>
      <c r="K64" s="871"/>
      <c r="L64" s="871"/>
      <c r="M64" s="871"/>
      <c r="N64" s="871"/>
      <c r="O64" s="871"/>
      <c r="P64" s="871"/>
      <c r="Q64" s="871"/>
      <c r="R64" s="871"/>
      <c r="S64" s="871"/>
      <c r="T64" s="871"/>
      <c r="U64" s="871"/>
      <c r="V64" s="871"/>
      <c r="W64" s="871"/>
      <c r="X64" s="871"/>
      <c r="Y64" s="871"/>
      <c r="Z64" s="871"/>
    </row>
    <row r="65">
      <c r="A65" s="871"/>
      <c r="B65" s="871"/>
      <c r="C65" s="871"/>
      <c r="D65" s="871"/>
      <c r="E65" s="871"/>
      <c r="F65" s="871"/>
      <c r="G65" s="871"/>
      <c r="H65" s="871"/>
      <c r="I65" s="871"/>
      <c r="J65" s="871"/>
      <c r="K65" s="871"/>
      <c r="L65" s="871"/>
      <c r="M65" s="871"/>
      <c r="N65" s="871"/>
      <c r="O65" s="871"/>
      <c r="P65" s="871"/>
      <c r="Q65" s="871"/>
      <c r="R65" s="871"/>
      <c r="S65" s="871"/>
      <c r="T65" s="871"/>
      <c r="U65" s="871"/>
      <c r="V65" s="871"/>
      <c r="W65" s="871"/>
      <c r="X65" s="871"/>
      <c r="Y65" s="871"/>
      <c r="Z65" s="871"/>
    </row>
    <row r="66">
      <c r="A66" s="871"/>
      <c r="B66" s="871"/>
      <c r="C66" s="871"/>
      <c r="D66" s="871"/>
      <c r="E66" s="871"/>
      <c r="F66" s="871"/>
      <c r="G66" s="871"/>
      <c r="H66" s="871"/>
      <c r="I66" s="871"/>
      <c r="J66" s="871"/>
      <c r="K66" s="871"/>
      <c r="L66" s="871"/>
      <c r="M66" s="871"/>
      <c r="N66" s="871"/>
      <c r="O66" s="871"/>
      <c r="P66" s="871"/>
      <c r="Q66" s="871"/>
      <c r="R66" s="871"/>
      <c r="S66" s="871"/>
      <c r="T66" s="871"/>
      <c r="U66" s="871"/>
      <c r="V66" s="871"/>
      <c r="W66" s="871"/>
      <c r="X66" s="871"/>
      <c r="Y66" s="871"/>
      <c r="Z66" s="871"/>
    </row>
    <row r="67">
      <c r="A67" s="871"/>
      <c r="B67" s="871"/>
      <c r="C67" s="871"/>
      <c r="D67" s="871"/>
      <c r="E67" s="871"/>
      <c r="F67" s="871"/>
      <c r="G67" s="871"/>
      <c r="H67" s="871"/>
      <c r="I67" s="871"/>
      <c r="J67" s="871"/>
      <c r="K67" s="871"/>
      <c r="L67" s="871"/>
      <c r="M67" s="871"/>
      <c r="N67" s="871"/>
      <c r="O67" s="871"/>
      <c r="P67" s="871"/>
      <c r="Q67" s="871"/>
      <c r="R67" s="871"/>
      <c r="S67" s="871"/>
      <c r="T67" s="871"/>
      <c r="U67" s="871"/>
      <c r="V67" s="871"/>
      <c r="W67" s="871"/>
      <c r="X67" s="871"/>
      <c r="Y67" s="871"/>
      <c r="Z67" s="871"/>
    </row>
    <row r="68">
      <c r="A68" s="871"/>
      <c r="B68" s="871"/>
      <c r="C68" s="871"/>
      <c r="D68" s="871"/>
      <c r="E68" s="871"/>
      <c r="F68" s="871"/>
      <c r="G68" s="871"/>
      <c r="H68" s="871"/>
      <c r="I68" s="871"/>
      <c r="J68" s="871"/>
      <c r="K68" s="871"/>
      <c r="L68" s="871"/>
      <c r="M68" s="871"/>
      <c r="N68" s="871"/>
      <c r="O68" s="871"/>
      <c r="P68" s="871"/>
      <c r="Q68" s="871"/>
      <c r="R68" s="871"/>
      <c r="S68" s="871"/>
      <c r="T68" s="871"/>
      <c r="U68" s="871"/>
      <c r="V68" s="871"/>
      <c r="W68" s="871"/>
      <c r="X68" s="871"/>
      <c r="Y68" s="871"/>
      <c r="Z68" s="871"/>
    </row>
    <row r="69">
      <c r="A69" s="871"/>
      <c r="B69" s="871"/>
      <c r="C69" s="871"/>
      <c r="D69" s="871"/>
      <c r="E69" s="871"/>
      <c r="F69" s="871"/>
      <c r="G69" s="871"/>
      <c r="H69" s="871"/>
      <c r="I69" s="871"/>
      <c r="J69" s="871"/>
      <c r="K69" s="871"/>
      <c r="L69" s="871"/>
      <c r="M69" s="871"/>
      <c r="N69" s="871"/>
      <c r="O69" s="871"/>
      <c r="P69" s="871"/>
      <c r="Q69" s="871"/>
      <c r="R69" s="871"/>
      <c r="S69" s="871"/>
      <c r="T69" s="871"/>
      <c r="U69" s="871"/>
      <c r="V69" s="871"/>
      <c r="W69" s="871"/>
      <c r="X69" s="871"/>
      <c r="Y69" s="871"/>
      <c r="Z69" s="871"/>
    </row>
    <row r="70">
      <c r="A70" s="871"/>
      <c r="B70" s="871"/>
      <c r="C70" s="871"/>
      <c r="D70" s="871"/>
      <c r="E70" s="871"/>
      <c r="F70" s="871"/>
      <c r="G70" s="871"/>
      <c r="H70" s="871"/>
      <c r="I70" s="871"/>
      <c r="J70" s="871"/>
      <c r="K70" s="871"/>
      <c r="L70" s="871"/>
      <c r="M70" s="871"/>
      <c r="N70" s="871"/>
      <c r="O70" s="871"/>
      <c r="P70" s="871"/>
      <c r="Q70" s="871"/>
      <c r="R70" s="871"/>
      <c r="S70" s="871"/>
      <c r="T70" s="871"/>
      <c r="U70" s="871"/>
      <c r="V70" s="871"/>
      <c r="W70" s="871"/>
      <c r="X70" s="871"/>
      <c r="Y70" s="871"/>
      <c r="Z70" s="871"/>
    </row>
    <row r="71">
      <c r="A71" s="871"/>
      <c r="B71" s="871"/>
      <c r="C71" s="871"/>
      <c r="D71" s="871"/>
      <c r="E71" s="871"/>
      <c r="F71" s="871"/>
      <c r="G71" s="871"/>
      <c r="H71" s="871"/>
      <c r="I71" s="871"/>
      <c r="J71" s="871"/>
      <c r="K71" s="871"/>
      <c r="L71" s="871"/>
      <c r="M71" s="871"/>
      <c r="N71" s="871"/>
      <c r="O71" s="871"/>
      <c r="P71" s="871"/>
      <c r="Q71" s="871"/>
      <c r="R71" s="871"/>
      <c r="S71" s="871"/>
      <c r="T71" s="871"/>
      <c r="U71" s="871"/>
      <c r="V71" s="871"/>
      <c r="W71" s="871"/>
      <c r="X71" s="871"/>
      <c r="Y71" s="871"/>
      <c r="Z71" s="871"/>
    </row>
    <row r="72">
      <c r="A72" s="871"/>
      <c r="B72" s="871"/>
      <c r="C72" s="871"/>
      <c r="D72" s="871"/>
      <c r="E72" s="871"/>
      <c r="F72" s="871"/>
      <c r="G72" s="871"/>
      <c r="H72" s="871"/>
      <c r="I72" s="871"/>
      <c r="J72" s="871"/>
      <c r="K72" s="871"/>
      <c r="L72" s="871"/>
      <c r="M72" s="871"/>
      <c r="N72" s="871"/>
      <c r="O72" s="871"/>
      <c r="P72" s="871"/>
      <c r="Q72" s="871"/>
      <c r="R72" s="871"/>
      <c r="S72" s="871"/>
      <c r="T72" s="871"/>
      <c r="U72" s="871"/>
      <c r="V72" s="871"/>
      <c r="W72" s="871"/>
      <c r="X72" s="871"/>
      <c r="Y72" s="871"/>
      <c r="Z72" s="871"/>
    </row>
    <row r="73">
      <c r="A73" s="871"/>
      <c r="B73" s="871"/>
      <c r="C73" s="871"/>
      <c r="D73" s="871"/>
      <c r="E73" s="871"/>
      <c r="F73" s="871"/>
      <c r="G73" s="871"/>
      <c r="H73" s="871"/>
      <c r="I73" s="871"/>
      <c r="J73" s="871"/>
      <c r="K73" s="871"/>
      <c r="L73" s="871"/>
      <c r="M73" s="871"/>
      <c r="N73" s="871"/>
      <c r="O73" s="871"/>
      <c r="P73" s="871"/>
      <c r="Q73" s="871"/>
      <c r="R73" s="871"/>
      <c r="S73" s="871"/>
      <c r="T73" s="871"/>
      <c r="U73" s="871"/>
      <c r="V73" s="871"/>
      <c r="W73" s="871"/>
      <c r="X73" s="871"/>
      <c r="Y73" s="871"/>
      <c r="Z73" s="871"/>
    </row>
    <row r="74">
      <c r="A74" s="871"/>
      <c r="B74" s="871"/>
      <c r="C74" s="871"/>
      <c r="D74" s="871"/>
      <c r="E74" s="871"/>
      <c r="F74" s="871"/>
      <c r="G74" s="871"/>
      <c r="H74" s="871"/>
      <c r="I74" s="871"/>
      <c r="J74" s="871"/>
      <c r="K74" s="871"/>
      <c r="L74" s="871"/>
      <c r="M74" s="871"/>
      <c r="N74" s="871"/>
      <c r="O74" s="871"/>
      <c r="P74" s="871"/>
      <c r="Q74" s="871"/>
      <c r="R74" s="871"/>
      <c r="S74" s="871"/>
      <c r="T74" s="871"/>
      <c r="U74" s="871"/>
      <c r="V74" s="871"/>
      <c r="W74" s="871"/>
      <c r="X74" s="871"/>
      <c r="Y74" s="871"/>
      <c r="Z74" s="871"/>
    </row>
    <row r="75">
      <c r="A75" s="871"/>
      <c r="B75" s="871"/>
      <c r="C75" s="871"/>
      <c r="D75" s="871"/>
      <c r="E75" s="871"/>
      <c r="F75" s="871"/>
      <c r="G75" s="871"/>
      <c r="H75" s="871"/>
      <c r="I75" s="871"/>
      <c r="J75" s="871"/>
      <c r="K75" s="871"/>
      <c r="L75" s="871"/>
      <c r="M75" s="871"/>
      <c r="N75" s="871"/>
      <c r="O75" s="871"/>
      <c r="P75" s="871"/>
      <c r="Q75" s="871"/>
      <c r="R75" s="871"/>
      <c r="S75" s="871"/>
      <c r="T75" s="871"/>
      <c r="U75" s="871"/>
      <c r="V75" s="871"/>
      <c r="W75" s="871"/>
      <c r="X75" s="871"/>
      <c r="Y75" s="871"/>
      <c r="Z75" s="871"/>
    </row>
    <row r="76">
      <c r="A76" s="871"/>
      <c r="B76" s="871"/>
      <c r="C76" s="871"/>
      <c r="D76" s="871"/>
      <c r="E76" s="871"/>
      <c r="F76" s="871"/>
      <c r="G76" s="871"/>
      <c r="H76" s="871"/>
      <c r="I76" s="871"/>
      <c r="J76" s="871"/>
      <c r="K76" s="871"/>
      <c r="L76" s="871"/>
      <c r="M76" s="871"/>
      <c r="N76" s="871"/>
      <c r="O76" s="871"/>
      <c r="P76" s="871"/>
      <c r="Q76" s="871"/>
      <c r="R76" s="871"/>
      <c r="S76" s="871"/>
      <c r="T76" s="871"/>
      <c r="U76" s="871"/>
      <c r="V76" s="871"/>
      <c r="W76" s="871"/>
      <c r="X76" s="871"/>
      <c r="Y76" s="871"/>
      <c r="Z76" s="871"/>
    </row>
    <row r="77">
      <c r="A77" s="871"/>
      <c r="B77" s="871"/>
      <c r="C77" s="871"/>
      <c r="D77" s="871"/>
      <c r="E77" s="871"/>
      <c r="F77" s="871"/>
      <c r="G77" s="871"/>
      <c r="H77" s="871"/>
      <c r="I77" s="871"/>
      <c r="J77" s="871"/>
      <c r="K77" s="871"/>
      <c r="L77" s="871"/>
      <c r="M77" s="871"/>
      <c r="N77" s="871"/>
      <c r="O77" s="871"/>
      <c r="P77" s="871"/>
      <c r="Q77" s="871"/>
      <c r="R77" s="871"/>
      <c r="S77" s="871"/>
      <c r="T77" s="871"/>
      <c r="U77" s="871"/>
      <c r="V77" s="871"/>
      <c r="W77" s="871"/>
      <c r="X77" s="871"/>
      <c r="Y77" s="871"/>
      <c r="Z77" s="871"/>
    </row>
    <row r="78">
      <c r="A78" s="871"/>
      <c r="B78" s="871"/>
      <c r="C78" s="871"/>
      <c r="D78" s="871"/>
      <c r="E78" s="871"/>
      <c r="F78" s="871"/>
      <c r="G78" s="871"/>
      <c r="H78" s="871"/>
      <c r="I78" s="871"/>
      <c r="J78" s="871"/>
      <c r="K78" s="871"/>
      <c r="L78" s="871"/>
      <c r="M78" s="871"/>
      <c r="N78" s="871"/>
      <c r="O78" s="871"/>
      <c r="P78" s="871"/>
      <c r="Q78" s="871"/>
      <c r="R78" s="871"/>
      <c r="S78" s="871"/>
      <c r="T78" s="871"/>
      <c r="U78" s="871"/>
      <c r="V78" s="871"/>
      <c r="W78" s="871"/>
      <c r="X78" s="871"/>
      <c r="Y78" s="871"/>
      <c r="Z78" s="871"/>
    </row>
    <row r="79">
      <c r="A79" s="871"/>
      <c r="B79" s="871"/>
      <c r="C79" s="871"/>
      <c r="D79" s="871"/>
      <c r="E79" s="871"/>
      <c r="F79" s="871"/>
      <c r="G79" s="871"/>
      <c r="H79" s="871"/>
      <c r="I79" s="871"/>
      <c r="J79" s="871"/>
      <c r="K79" s="871"/>
      <c r="L79" s="871"/>
      <c r="M79" s="871"/>
      <c r="N79" s="871"/>
      <c r="O79" s="871"/>
      <c r="P79" s="871"/>
      <c r="Q79" s="871"/>
      <c r="R79" s="871"/>
      <c r="S79" s="871"/>
      <c r="T79" s="871"/>
      <c r="U79" s="871"/>
      <c r="V79" s="871"/>
      <c r="W79" s="871"/>
      <c r="X79" s="871"/>
      <c r="Y79" s="871"/>
      <c r="Z79" s="871"/>
    </row>
    <row r="80">
      <c r="A80" s="871"/>
      <c r="B80" s="871"/>
      <c r="C80" s="871"/>
      <c r="D80" s="871"/>
      <c r="E80" s="871"/>
      <c r="F80" s="871"/>
      <c r="G80" s="871"/>
      <c r="H80" s="871"/>
      <c r="I80" s="871"/>
      <c r="J80" s="871"/>
      <c r="K80" s="871"/>
      <c r="L80" s="871"/>
      <c r="M80" s="871"/>
      <c r="N80" s="871"/>
      <c r="O80" s="871"/>
      <c r="P80" s="871"/>
      <c r="Q80" s="871"/>
      <c r="R80" s="871"/>
      <c r="S80" s="871"/>
      <c r="T80" s="871"/>
      <c r="U80" s="871"/>
      <c r="V80" s="871"/>
      <c r="W80" s="871"/>
      <c r="X80" s="871"/>
      <c r="Y80" s="871"/>
      <c r="Z80" s="871"/>
    </row>
    <row r="81">
      <c r="A81" s="871"/>
      <c r="B81" s="871"/>
      <c r="C81" s="871"/>
      <c r="D81" s="871"/>
      <c r="E81" s="871"/>
      <c r="F81" s="871"/>
      <c r="G81" s="871"/>
      <c r="H81" s="871"/>
      <c r="I81" s="871"/>
      <c r="J81" s="871"/>
      <c r="K81" s="871"/>
      <c r="L81" s="871"/>
      <c r="M81" s="871"/>
      <c r="N81" s="871"/>
      <c r="O81" s="871"/>
      <c r="P81" s="871"/>
      <c r="Q81" s="871"/>
      <c r="R81" s="871"/>
      <c r="S81" s="871"/>
      <c r="T81" s="871"/>
      <c r="U81" s="871"/>
      <c r="V81" s="871"/>
      <c r="W81" s="871"/>
      <c r="X81" s="871"/>
      <c r="Y81" s="871"/>
      <c r="Z81" s="871"/>
    </row>
    <row r="82">
      <c r="A82" s="871"/>
      <c r="B82" s="871"/>
      <c r="C82" s="871"/>
      <c r="D82" s="871"/>
      <c r="E82" s="871"/>
      <c r="F82" s="871"/>
      <c r="G82" s="871"/>
      <c r="H82" s="871"/>
      <c r="I82" s="871"/>
      <c r="J82" s="871"/>
      <c r="K82" s="871"/>
      <c r="L82" s="871"/>
      <c r="M82" s="871"/>
      <c r="N82" s="871"/>
      <c r="O82" s="871"/>
      <c r="P82" s="871"/>
      <c r="Q82" s="871"/>
      <c r="R82" s="871"/>
      <c r="S82" s="871"/>
      <c r="T82" s="871"/>
      <c r="U82" s="871"/>
      <c r="V82" s="871"/>
      <c r="W82" s="871"/>
      <c r="X82" s="871"/>
      <c r="Y82" s="871"/>
      <c r="Z82" s="871"/>
    </row>
    <row r="83">
      <c r="A83" s="871"/>
      <c r="B83" s="871"/>
      <c r="C83" s="871"/>
      <c r="D83" s="871"/>
      <c r="E83" s="871"/>
      <c r="F83" s="871"/>
      <c r="G83" s="871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  <c r="T83" s="871"/>
      <c r="U83" s="871"/>
      <c r="V83" s="871"/>
      <c r="W83" s="871"/>
      <c r="X83" s="871"/>
      <c r="Y83" s="871"/>
      <c r="Z83" s="871"/>
    </row>
    <row r="84">
      <c r="A84" s="871"/>
      <c r="B84" s="871"/>
      <c r="C84" s="871"/>
      <c r="D84" s="871"/>
      <c r="E84" s="871"/>
      <c r="F84" s="871"/>
      <c r="G84" s="871"/>
      <c r="H84" s="871"/>
      <c r="I84" s="871"/>
      <c r="J84" s="871"/>
      <c r="K84" s="871"/>
      <c r="L84" s="871"/>
      <c r="M84" s="871"/>
      <c r="N84" s="871"/>
      <c r="O84" s="871"/>
      <c r="P84" s="871"/>
      <c r="Q84" s="871"/>
      <c r="R84" s="871"/>
      <c r="S84" s="871"/>
      <c r="T84" s="871"/>
      <c r="U84" s="871"/>
      <c r="V84" s="871"/>
      <c r="W84" s="871"/>
      <c r="X84" s="871"/>
      <c r="Y84" s="871"/>
      <c r="Z84" s="871"/>
    </row>
    <row r="85">
      <c r="A85" s="871"/>
      <c r="B85" s="871"/>
      <c r="C85" s="871"/>
      <c r="D85" s="871"/>
      <c r="E85" s="871"/>
      <c r="F85" s="871"/>
      <c r="G85" s="871"/>
      <c r="H85" s="871"/>
      <c r="I85" s="871"/>
      <c r="J85" s="871"/>
      <c r="K85" s="871"/>
      <c r="L85" s="871"/>
      <c r="M85" s="871"/>
      <c r="N85" s="871"/>
      <c r="O85" s="871"/>
      <c r="P85" s="871"/>
      <c r="Q85" s="871"/>
      <c r="R85" s="871"/>
      <c r="S85" s="871"/>
      <c r="T85" s="871"/>
      <c r="U85" s="871"/>
      <c r="V85" s="871"/>
      <c r="W85" s="871"/>
      <c r="X85" s="871"/>
      <c r="Y85" s="871"/>
      <c r="Z85" s="871"/>
    </row>
    <row r="86">
      <c r="A86" s="871"/>
      <c r="B86" s="871"/>
      <c r="C86" s="871"/>
      <c r="D86" s="871"/>
      <c r="E86" s="871"/>
      <c r="F86" s="871"/>
      <c r="G86" s="871"/>
      <c r="H86" s="871"/>
      <c r="I86" s="871"/>
      <c r="J86" s="871"/>
      <c r="K86" s="871"/>
      <c r="L86" s="871"/>
      <c r="M86" s="871"/>
      <c r="N86" s="871"/>
      <c r="O86" s="871"/>
      <c r="P86" s="871"/>
      <c r="Q86" s="871"/>
      <c r="R86" s="871"/>
      <c r="S86" s="871"/>
      <c r="T86" s="871"/>
      <c r="U86" s="871"/>
      <c r="V86" s="871"/>
      <c r="W86" s="871"/>
      <c r="X86" s="871"/>
      <c r="Y86" s="871"/>
      <c r="Z86" s="871"/>
    </row>
    <row r="87">
      <c r="A87" s="871"/>
      <c r="B87" s="871"/>
      <c r="C87" s="871"/>
      <c r="D87" s="871"/>
      <c r="E87" s="871"/>
      <c r="F87" s="871"/>
      <c r="G87" s="871"/>
      <c r="H87" s="871"/>
      <c r="I87" s="871"/>
      <c r="J87" s="871"/>
      <c r="K87" s="871"/>
      <c r="L87" s="871"/>
      <c r="M87" s="871"/>
      <c r="N87" s="871"/>
      <c r="O87" s="871"/>
      <c r="P87" s="871"/>
      <c r="Q87" s="871"/>
      <c r="R87" s="871"/>
      <c r="S87" s="871"/>
      <c r="T87" s="871"/>
      <c r="U87" s="871"/>
      <c r="V87" s="871"/>
      <c r="W87" s="871"/>
      <c r="X87" s="871"/>
      <c r="Y87" s="871"/>
      <c r="Z87" s="871"/>
    </row>
    <row r="88">
      <c r="A88" s="871"/>
      <c r="B88" s="871"/>
      <c r="C88" s="871"/>
      <c r="D88" s="871"/>
      <c r="E88" s="871"/>
      <c r="F88" s="871"/>
      <c r="G88" s="871"/>
      <c r="H88" s="871"/>
      <c r="I88" s="871"/>
      <c r="J88" s="871"/>
      <c r="K88" s="871"/>
      <c r="L88" s="871"/>
      <c r="M88" s="871"/>
      <c r="N88" s="871"/>
      <c r="O88" s="871"/>
      <c r="P88" s="871"/>
      <c r="Q88" s="871"/>
      <c r="R88" s="871"/>
      <c r="S88" s="871"/>
      <c r="T88" s="871"/>
      <c r="U88" s="871"/>
      <c r="V88" s="871"/>
      <c r="W88" s="871"/>
      <c r="X88" s="871"/>
      <c r="Y88" s="871"/>
      <c r="Z88" s="871"/>
    </row>
    <row r="89">
      <c r="A89" s="871"/>
      <c r="B89" s="871"/>
      <c r="C89" s="871"/>
      <c r="D89" s="871"/>
      <c r="E89" s="871"/>
      <c r="F89" s="871"/>
      <c r="G89" s="871"/>
      <c r="H89" s="871"/>
      <c r="I89" s="871"/>
      <c r="J89" s="871"/>
      <c r="K89" s="871"/>
      <c r="L89" s="871"/>
      <c r="M89" s="871"/>
      <c r="N89" s="871"/>
      <c r="O89" s="871"/>
      <c r="P89" s="871"/>
      <c r="Q89" s="871"/>
      <c r="R89" s="871"/>
      <c r="S89" s="871"/>
      <c r="T89" s="871"/>
      <c r="U89" s="871"/>
      <c r="V89" s="871"/>
      <c r="W89" s="871"/>
      <c r="X89" s="871"/>
      <c r="Y89" s="871"/>
      <c r="Z89" s="871"/>
    </row>
    <row r="90">
      <c r="A90" s="871"/>
      <c r="B90" s="871"/>
      <c r="C90" s="871"/>
      <c r="D90" s="871"/>
      <c r="E90" s="871"/>
      <c r="F90" s="871"/>
      <c r="G90" s="871"/>
      <c r="H90" s="871"/>
      <c r="I90" s="871"/>
      <c r="J90" s="871"/>
      <c r="K90" s="871"/>
      <c r="L90" s="871"/>
      <c r="M90" s="871"/>
      <c r="N90" s="871"/>
      <c r="O90" s="871"/>
      <c r="P90" s="871"/>
      <c r="Q90" s="871"/>
      <c r="R90" s="871"/>
      <c r="S90" s="871"/>
      <c r="T90" s="871"/>
      <c r="U90" s="871"/>
      <c r="V90" s="871"/>
      <c r="W90" s="871"/>
      <c r="X90" s="871"/>
      <c r="Y90" s="871"/>
      <c r="Z90" s="871"/>
    </row>
    <row r="91">
      <c r="A91" s="871"/>
      <c r="B91" s="871"/>
      <c r="C91" s="871"/>
      <c r="D91" s="871"/>
      <c r="E91" s="871"/>
      <c r="F91" s="871"/>
      <c r="G91" s="871"/>
      <c r="H91" s="871"/>
      <c r="I91" s="871"/>
      <c r="J91" s="871"/>
      <c r="K91" s="871"/>
      <c r="L91" s="871"/>
      <c r="M91" s="871"/>
      <c r="N91" s="871"/>
      <c r="O91" s="871"/>
      <c r="P91" s="871"/>
      <c r="Q91" s="871"/>
      <c r="R91" s="871"/>
      <c r="S91" s="871"/>
      <c r="T91" s="871"/>
      <c r="U91" s="871"/>
      <c r="V91" s="871"/>
      <c r="W91" s="871"/>
      <c r="X91" s="871"/>
      <c r="Y91" s="871"/>
      <c r="Z91" s="871"/>
    </row>
    <row r="92">
      <c r="A92" s="871"/>
      <c r="B92" s="871"/>
      <c r="C92" s="871"/>
      <c r="D92" s="871"/>
      <c r="E92" s="871"/>
      <c r="F92" s="871"/>
      <c r="G92" s="871"/>
      <c r="H92" s="871"/>
      <c r="I92" s="871"/>
      <c r="J92" s="871"/>
      <c r="K92" s="871"/>
      <c r="L92" s="871"/>
      <c r="M92" s="871"/>
      <c r="N92" s="871"/>
      <c r="O92" s="871"/>
      <c r="P92" s="871"/>
      <c r="Q92" s="871"/>
      <c r="R92" s="871"/>
      <c r="S92" s="871"/>
      <c r="T92" s="871"/>
      <c r="U92" s="871"/>
      <c r="V92" s="871"/>
      <c r="W92" s="871"/>
      <c r="X92" s="871"/>
      <c r="Y92" s="871"/>
      <c r="Z92" s="871"/>
    </row>
    <row r="93">
      <c r="A93" s="871"/>
      <c r="B93" s="871"/>
      <c r="C93" s="871"/>
      <c r="D93" s="871"/>
      <c r="E93" s="871"/>
      <c r="F93" s="871"/>
      <c r="G93" s="871"/>
      <c r="H93" s="871"/>
      <c r="I93" s="871"/>
      <c r="J93" s="871"/>
      <c r="K93" s="871"/>
      <c r="L93" s="871"/>
      <c r="M93" s="871"/>
      <c r="N93" s="871"/>
      <c r="O93" s="871"/>
      <c r="P93" s="871"/>
      <c r="Q93" s="871"/>
      <c r="R93" s="871"/>
      <c r="S93" s="871"/>
      <c r="T93" s="871"/>
      <c r="U93" s="871"/>
      <c r="V93" s="871"/>
      <c r="W93" s="871"/>
      <c r="X93" s="871"/>
      <c r="Y93" s="871"/>
      <c r="Z93" s="871"/>
    </row>
    <row r="94">
      <c r="A94" s="871"/>
      <c r="B94" s="871"/>
      <c r="C94" s="871"/>
      <c r="D94" s="871"/>
      <c r="E94" s="871"/>
      <c r="F94" s="871"/>
      <c r="G94" s="871"/>
      <c r="H94" s="871"/>
      <c r="I94" s="871"/>
      <c r="J94" s="871"/>
      <c r="K94" s="871"/>
      <c r="L94" s="871"/>
      <c r="M94" s="871"/>
      <c r="N94" s="871"/>
      <c r="O94" s="871"/>
      <c r="P94" s="871"/>
      <c r="Q94" s="871"/>
      <c r="R94" s="871"/>
      <c r="S94" s="871"/>
      <c r="T94" s="871"/>
      <c r="U94" s="871"/>
      <c r="V94" s="871"/>
      <c r="W94" s="871"/>
      <c r="X94" s="871"/>
      <c r="Y94" s="871"/>
      <c r="Z94" s="871"/>
    </row>
    <row r="95">
      <c r="A95" s="871"/>
      <c r="B95" s="871"/>
      <c r="C95" s="871"/>
      <c r="D95" s="871"/>
      <c r="E95" s="871"/>
      <c r="F95" s="871"/>
      <c r="G95" s="871"/>
      <c r="H95" s="871"/>
      <c r="I95" s="871"/>
      <c r="J95" s="871"/>
      <c r="K95" s="871"/>
      <c r="L95" s="871"/>
      <c r="M95" s="871"/>
      <c r="N95" s="871"/>
      <c r="O95" s="871"/>
      <c r="P95" s="871"/>
      <c r="Q95" s="871"/>
      <c r="R95" s="871"/>
      <c r="S95" s="871"/>
      <c r="T95" s="871"/>
      <c r="U95" s="871"/>
      <c r="V95" s="871"/>
      <c r="W95" s="871"/>
      <c r="X95" s="871"/>
      <c r="Y95" s="871"/>
      <c r="Z95" s="871"/>
    </row>
    <row r="96">
      <c r="A96" s="871"/>
      <c r="B96" s="871"/>
      <c r="C96" s="871"/>
      <c r="D96" s="871"/>
      <c r="E96" s="871"/>
      <c r="F96" s="871"/>
      <c r="G96" s="871"/>
      <c r="H96" s="871"/>
      <c r="I96" s="871"/>
      <c r="J96" s="871"/>
      <c r="K96" s="871"/>
      <c r="L96" s="871"/>
      <c r="M96" s="871"/>
      <c r="N96" s="871"/>
      <c r="O96" s="871"/>
      <c r="P96" s="871"/>
      <c r="Q96" s="871"/>
      <c r="R96" s="871"/>
      <c r="S96" s="871"/>
      <c r="T96" s="871"/>
      <c r="U96" s="871"/>
      <c r="V96" s="871"/>
      <c r="W96" s="871"/>
      <c r="X96" s="871"/>
      <c r="Y96" s="871"/>
      <c r="Z96" s="871"/>
    </row>
    <row r="97">
      <c r="A97" s="871"/>
      <c r="B97" s="871"/>
      <c r="C97" s="871"/>
      <c r="D97" s="871"/>
      <c r="E97" s="871"/>
      <c r="F97" s="871"/>
      <c r="G97" s="871"/>
      <c r="H97" s="871"/>
      <c r="I97" s="871"/>
      <c r="J97" s="871"/>
      <c r="K97" s="871"/>
      <c r="L97" s="871"/>
      <c r="M97" s="871"/>
      <c r="N97" s="871"/>
      <c r="O97" s="871"/>
      <c r="P97" s="871"/>
      <c r="Q97" s="871"/>
      <c r="R97" s="871"/>
      <c r="S97" s="871"/>
      <c r="T97" s="871"/>
      <c r="U97" s="871"/>
      <c r="V97" s="871"/>
      <c r="W97" s="871"/>
      <c r="X97" s="871"/>
      <c r="Y97" s="871"/>
      <c r="Z97" s="871"/>
    </row>
    <row r="98">
      <c r="A98" s="871"/>
      <c r="B98" s="871"/>
      <c r="C98" s="871"/>
      <c r="D98" s="871"/>
      <c r="E98" s="871"/>
      <c r="F98" s="871"/>
      <c r="G98" s="871"/>
      <c r="H98" s="871"/>
      <c r="I98" s="871"/>
      <c r="J98" s="871"/>
      <c r="K98" s="871"/>
      <c r="L98" s="871"/>
      <c r="M98" s="871"/>
      <c r="N98" s="871"/>
      <c r="O98" s="871"/>
      <c r="P98" s="871"/>
      <c r="Q98" s="871"/>
      <c r="R98" s="871"/>
      <c r="S98" s="871"/>
      <c r="T98" s="871"/>
      <c r="U98" s="871"/>
      <c r="V98" s="871"/>
      <c r="W98" s="871"/>
      <c r="X98" s="871"/>
      <c r="Y98" s="871"/>
      <c r="Z98" s="871"/>
    </row>
    <row r="99">
      <c r="A99" s="871"/>
      <c r="B99" s="871"/>
      <c r="C99" s="871"/>
      <c r="D99" s="871"/>
      <c r="E99" s="871"/>
      <c r="F99" s="871"/>
      <c r="G99" s="871"/>
      <c r="H99" s="871"/>
      <c r="I99" s="871"/>
      <c r="J99" s="871"/>
      <c r="K99" s="871"/>
      <c r="L99" s="871"/>
      <c r="M99" s="871"/>
      <c r="N99" s="871"/>
      <c r="O99" s="871"/>
      <c r="P99" s="871"/>
      <c r="Q99" s="871"/>
      <c r="R99" s="871"/>
      <c r="S99" s="871"/>
      <c r="T99" s="871"/>
      <c r="U99" s="871"/>
      <c r="V99" s="871"/>
      <c r="W99" s="871"/>
      <c r="X99" s="871"/>
      <c r="Y99" s="871"/>
      <c r="Z99" s="871"/>
    </row>
    <row r="100">
      <c r="A100" s="871"/>
      <c r="B100" s="871"/>
      <c r="C100" s="871"/>
      <c r="D100" s="871"/>
      <c r="E100" s="871"/>
      <c r="F100" s="871"/>
      <c r="G100" s="871"/>
      <c r="H100" s="871"/>
      <c r="I100" s="871"/>
      <c r="J100" s="871"/>
      <c r="K100" s="871"/>
      <c r="L100" s="871"/>
      <c r="M100" s="871"/>
      <c r="N100" s="871"/>
      <c r="O100" s="871"/>
      <c r="P100" s="871"/>
      <c r="Q100" s="871"/>
      <c r="R100" s="871"/>
      <c r="S100" s="871"/>
      <c r="T100" s="871"/>
      <c r="U100" s="871"/>
      <c r="V100" s="871"/>
      <c r="W100" s="871"/>
      <c r="X100" s="871"/>
      <c r="Y100" s="871"/>
      <c r="Z100" s="871"/>
    </row>
    <row r="101">
      <c r="A101" s="871"/>
      <c r="B101" s="871"/>
      <c r="C101" s="871"/>
      <c r="D101" s="871"/>
      <c r="E101" s="871"/>
      <c r="F101" s="871"/>
      <c r="G101" s="871"/>
      <c r="H101" s="871"/>
      <c r="I101" s="871"/>
      <c r="J101" s="871"/>
      <c r="K101" s="871"/>
      <c r="L101" s="871"/>
      <c r="M101" s="871"/>
      <c r="N101" s="871"/>
      <c r="O101" s="871"/>
      <c r="P101" s="871"/>
      <c r="Q101" s="871"/>
      <c r="R101" s="871"/>
      <c r="S101" s="871"/>
      <c r="T101" s="871"/>
      <c r="U101" s="871"/>
      <c r="V101" s="871"/>
      <c r="W101" s="871"/>
      <c r="X101" s="871"/>
      <c r="Y101" s="871"/>
      <c r="Z101" s="871"/>
    </row>
    <row r="102">
      <c r="A102" s="871"/>
      <c r="B102" s="871"/>
      <c r="C102" s="871"/>
      <c r="D102" s="871"/>
      <c r="E102" s="871"/>
      <c r="F102" s="871"/>
      <c r="G102" s="871"/>
      <c r="H102" s="871"/>
      <c r="I102" s="871"/>
      <c r="J102" s="871"/>
      <c r="K102" s="871"/>
      <c r="L102" s="871"/>
      <c r="M102" s="871"/>
      <c r="N102" s="871"/>
      <c r="O102" s="871"/>
      <c r="P102" s="871"/>
      <c r="Q102" s="871"/>
      <c r="R102" s="871"/>
      <c r="S102" s="871"/>
      <c r="T102" s="871"/>
      <c r="U102" s="871"/>
      <c r="V102" s="871"/>
      <c r="W102" s="871"/>
      <c r="X102" s="871"/>
      <c r="Y102" s="871"/>
      <c r="Z102" s="871"/>
    </row>
    <row r="103">
      <c r="A103" s="871"/>
      <c r="B103" s="871"/>
      <c r="C103" s="871"/>
      <c r="D103" s="871"/>
      <c r="E103" s="871"/>
      <c r="F103" s="871"/>
      <c r="G103" s="871"/>
      <c r="H103" s="871"/>
      <c r="I103" s="871"/>
      <c r="J103" s="871"/>
      <c r="K103" s="871"/>
      <c r="L103" s="871"/>
      <c r="M103" s="871"/>
      <c r="N103" s="871"/>
      <c r="O103" s="871"/>
      <c r="P103" s="871"/>
      <c r="Q103" s="871"/>
      <c r="R103" s="871"/>
      <c r="S103" s="871"/>
      <c r="T103" s="871"/>
      <c r="U103" s="871"/>
      <c r="V103" s="871"/>
      <c r="W103" s="871"/>
      <c r="X103" s="871"/>
      <c r="Y103" s="871"/>
      <c r="Z103" s="871"/>
    </row>
    <row r="104">
      <c r="A104" s="871"/>
      <c r="B104" s="871"/>
      <c r="C104" s="871"/>
      <c r="D104" s="871"/>
      <c r="E104" s="871"/>
      <c r="F104" s="871"/>
      <c r="G104" s="871"/>
      <c r="H104" s="871"/>
      <c r="I104" s="871"/>
      <c r="J104" s="871"/>
      <c r="K104" s="871"/>
      <c r="L104" s="871"/>
      <c r="M104" s="871"/>
      <c r="N104" s="871"/>
      <c r="O104" s="871"/>
      <c r="P104" s="871"/>
      <c r="Q104" s="871"/>
      <c r="R104" s="871"/>
      <c r="S104" s="871"/>
      <c r="T104" s="871"/>
      <c r="U104" s="871"/>
      <c r="V104" s="871"/>
      <c r="W104" s="871"/>
      <c r="X104" s="871"/>
      <c r="Y104" s="871"/>
      <c r="Z104" s="871"/>
    </row>
    <row r="105">
      <c r="A105" s="871"/>
      <c r="B105" s="871"/>
      <c r="C105" s="871"/>
      <c r="D105" s="871"/>
      <c r="E105" s="871"/>
      <c r="F105" s="871"/>
      <c r="G105" s="871"/>
      <c r="H105" s="871"/>
      <c r="I105" s="871"/>
      <c r="J105" s="871"/>
      <c r="K105" s="871"/>
      <c r="L105" s="871"/>
      <c r="M105" s="871"/>
      <c r="N105" s="871"/>
      <c r="O105" s="871"/>
      <c r="P105" s="871"/>
      <c r="Q105" s="871"/>
      <c r="R105" s="871"/>
      <c r="S105" s="871"/>
      <c r="T105" s="871"/>
      <c r="U105" s="871"/>
      <c r="V105" s="871"/>
      <c r="W105" s="871"/>
      <c r="X105" s="871"/>
      <c r="Y105" s="871"/>
      <c r="Z105" s="871"/>
    </row>
    <row r="106">
      <c r="A106" s="871"/>
      <c r="B106" s="871"/>
      <c r="C106" s="871"/>
      <c r="D106" s="871"/>
      <c r="E106" s="871"/>
      <c r="F106" s="871"/>
      <c r="G106" s="871"/>
      <c r="H106" s="871"/>
      <c r="I106" s="871"/>
      <c r="J106" s="871"/>
      <c r="K106" s="871"/>
      <c r="L106" s="871"/>
      <c r="M106" s="871"/>
      <c r="N106" s="871"/>
      <c r="O106" s="871"/>
      <c r="P106" s="871"/>
      <c r="Q106" s="871"/>
      <c r="R106" s="871"/>
      <c r="S106" s="871"/>
      <c r="T106" s="871"/>
      <c r="U106" s="871"/>
      <c r="V106" s="871"/>
      <c r="W106" s="871"/>
      <c r="X106" s="871"/>
      <c r="Y106" s="871"/>
      <c r="Z106" s="871"/>
    </row>
    <row r="107">
      <c r="A107" s="871"/>
      <c r="B107" s="871"/>
      <c r="C107" s="871"/>
      <c r="D107" s="871"/>
      <c r="E107" s="871"/>
      <c r="F107" s="871"/>
      <c r="G107" s="871"/>
      <c r="H107" s="871"/>
      <c r="I107" s="871"/>
      <c r="J107" s="871"/>
      <c r="K107" s="871"/>
      <c r="L107" s="871"/>
      <c r="M107" s="871"/>
      <c r="N107" s="871"/>
      <c r="O107" s="871"/>
      <c r="P107" s="871"/>
      <c r="Q107" s="871"/>
      <c r="R107" s="871"/>
      <c r="S107" s="871"/>
      <c r="T107" s="871"/>
      <c r="U107" s="871"/>
      <c r="V107" s="871"/>
      <c r="W107" s="871"/>
      <c r="X107" s="871"/>
      <c r="Y107" s="871"/>
      <c r="Z107" s="871"/>
    </row>
    <row r="108">
      <c r="A108" s="871"/>
      <c r="B108" s="871"/>
      <c r="C108" s="871"/>
      <c r="D108" s="871"/>
      <c r="E108" s="871"/>
      <c r="F108" s="871"/>
      <c r="G108" s="871"/>
      <c r="H108" s="871"/>
      <c r="I108" s="871"/>
      <c r="J108" s="871"/>
      <c r="K108" s="871"/>
      <c r="L108" s="871"/>
      <c r="M108" s="871"/>
      <c r="N108" s="871"/>
      <c r="O108" s="871"/>
      <c r="P108" s="871"/>
      <c r="Q108" s="871"/>
      <c r="R108" s="871"/>
      <c r="S108" s="871"/>
      <c r="T108" s="871"/>
      <c r="U108" s="871"/>
      <c r="V108" s="871"/>
      <c r="W108" s="871"/>
      <c r="X108" s="871"/>
      <c r="Y108" s="871"/>
      <c r="Z108" s="871"/>
    </row>
    <row r="109">
      <c r="A109" s="871"/>
      <c r="B109" s="871"/>
      <c r="C109" s="871"/>
      <c r="D109" s="871"/>
      <c r="E109" s="871"/>
      <c r="F109" s="871"/>
      <c r="G109" s="871"/>
      <c r="H109" s="871"/>
      <c r="I109" s="871"/>
      <c r="J109" s="871"/>
      <c r="K109" s="871"/>
      <c r="L109" s="871"/>
      <c r="M109" s="871"/>
      <c r="N109" s="871"/>
      <c r="O109" s="871"/>
      <c r="P109" s="871"/>
      <c r="Q109" s="871"/>
      <c r="R109" s="871"/>
      <c r="S109" s="871"/>
      <c r="T109" s="871"/>
      <c r="U109" s="871"/>
      <c r="V109" s="871"/>
      <c r="W109" s="871"/>
      <c r="X109" s="871"/>
      <c r="Y109" s="871"/>
      <c r="Z109" s="871"/>
    </row>
    <row r="110">
      <c r="A110" s="871"/>
      <c r="B110" s="871"/>
      <c r="C110" s="871"/>
      <c r="D110" s="871"/>
      <c r="E110" s="871"/>
      <c r="F110" s="871"/>
      <c r="G110" s="871"/>
      <c r="H110" s="871"/>
      <c r="I110" s="871"/>
      <c r="J110" s="871"/>
      <c r="K110" s="871"/>
      <c r="L110" s="871"/>
      <c r="M110" s="871"/>
      <c r="N110" s="871"/>
      <c r="O110" s="871"/>
      <c r="P110" s="871"/>
      <c r="Q110" s="871"/>
      <c r="R110" s="871"/>
      <c r="S110" s="871"/>
      <c r="T110" s="871"/>
      <c r="U110" s="871"/>
      <c r="V110" s="871"/>
      <c r="W110" s="871"/>
      <c r="X110" s="871"/>
      <c r="Y110" s="871"/>
      <c r="Z110" s="871"/>
    </row>
    <row r="111">
      <c r="A111" s="871"/>
      <c r="B111" s="871"/>
      <c r="C111" s="871"/>
      <c r="D111" s="871"/>
      <c r="E111" s="871"/>
      <c r="F111" s="871"/>
      <c r="G111" s="871"/>
      <c r="H111" s="871"/>
      <c r="I111" s="871"/>
      <c r="J111" s="871"/>
      <c r="K111" s="871"/>
      <c r="L111" s="871"/>
      <c r="M111" s="871"/>
      <c r="N111" s="871"/>
      <c r="O111" s="871"/>
      <c r="P111" s="871"/>
      <c r="Q111" s="871"/>
      <c r="R111" s="871"/>
      <c r="S111" s="871"/>
      <c r="T111" s="871"/>
      <c r="U111" s="871"/>
      <c r="V111" s="871"/>
      <c r="W111" s="871"/>
      <c r="X111" s="871"/>
      <c r="Y111" s="871"/>
      <c r="Z111" s="871"/>
    </row>
    <row r="112">
      <c r="A112" s="871"/>
      <c r="B112" s="871"/>
      <c r="C112" s="871"/>
      <c r="D112" s="871"/>
      <c r="E112" s="871"/>
      <c r="F112" s="871"/>
      <c r="G112" s="871"/>
      <c r="H112" s="871"/>
      <c r="I112" s="871"/>
      <c r="J112" s="871"/>
      <c r="K112" s="871"/>
      <c r="L112" s="871"/>
      <c r="M112" s="871"/>
      <c r="N112" s="871"/>
      <c r="O112" s="871"/>
      <c r="P112" s="871"/>
      <c r="Q112" s="871"/>
      <c r="R112" s="871"/>
      <c r="S112" s="871"/>
      <c r="T112" s="871"/>
      <c r="U112" s="871"/>
      <c r="V112" s="871"/>
      <c r="W112" s="871"/>
      <c r="X112" s="871"/>
      <c r="Y112" s="871"/>
      <c r="Z112" s="871"/>
    </row>
    <row r="113">
      <c r="A113" s="871"/>
      <c r="B113" s="871"/>
      <c r="C113" s="871"/>
      <c r="D113" s="871"/>
      <c r="E113" s="871"/>
      <c r="F113" s="871"/>
      <c r="G113" s="871"/>
      <c r="H113" s="871"/>
      <c r="I113" s="871"/>
      <c r="J113" s="871"/>
      <c r="K113" s="871"/>
      <c r="L113" s="871"/>
      <c r="M113" s="871"/>
      <c r="N113" s="871"/>
      <c r="O113" s="871"/>
      <c r="P113" s="871"/>
      <c r="Q113" s="871"/>
      <c r="R113" s="871"/>
      <c r="S113" s="871"/>
      <c r="T113" s="871"/>
      <c r="U113" s="871"/>
      <c r="V113" s="871"/>
      <c r="W113" s="871"/>
      <c r="X113" s="871"/>
      <c r="Y113" s="871"/>
      <c r="Z113" s="871"/>
    </row>
    <row r="114">
      <c r="A114" s="871"/>
      <c r="B114" s="871"/>
      <c r="C114" s="871"/>
      <c r="D114" s="871"/>
      <c r="E114" s="871"/>
      <c r="F114" s="871"/>
      <c r="G114" s="871"/>
      <c r="H114" s="871"/>
      <c r="I114" s="871"/>
      <c r="J114" s="871"/>
      <c r="K114" s="871"/>
      <c r="L114" s="871"/>
      <c r="M114" s="871"/>
      <c r="N114" s="871"/>
      <c r="O114" s="871"/>
      <c r="P114" s="871"/>
      <c r="Q114" s="871"/>
      <c r="R114" s="871"/>
      <c r="S114" s="871"/>
      <c r="T114" s="871"/>
      <c r="U114" s="871"/>
      <c r="V114" s="871"/>
      <c r="W114" s="871"/>
      <c r="X114" s="871"/>
      <c r="Y114" s="871"/>
      <c r="Z114" s="871"/>
    </row>
    <row r="115">
      <c r="A115" s="871"/>
      <c r="B115" s="871"/>
      <c r="C115" s="871"/>
      <c r="D115" s="871"/>
      <c r="E115" s="871"/>
      <c r="F115" s="871"/>
      <c r="G115" s="871"/>
      <c r="H115" s="871"/>
      <c r="I115" s="871"/>
      <c r="J115" s="871"/>
      <c r="K115" s="871"/>
      <c r="L115" s="871"/>
      <c r="M115" s="871"/>
      <c r="N115" s="871"/>
      <c r="O115" s="871"/>
      <c r="P115" s="871"/>
      <c r="Q115" s="871"/>
      <c r="R115" s="871"/>
      <c r="S115" s="871"/>
      <c r="T115" s="871"/>
      <c r="U115" s="871"/>
      <c r="V115" s="871"/>
      <c r="W115" s="871"/>
      <c r="X115" s="871"/>
      <c r="Y115" s="871"/>
      <c r="Z115" s="871"/>
    </row>
    <row r="116">
      <c r="A116" s="871"/>
      <c r="B116" s="871"/>
      <c r="C116" s="871"/>
      <c r="D116" s="871"/>
      <c r="E116" s="871"/>
      <c r="F116" s="871"/>
      <c r="G116" s="871"/>
      <c r="H116" s="871"/>
      <c r="I116" s="871"/>
      <c r="J116" s="871"/>
      <c r="K116" s="871"/>
      <c r="L116" s="871"/>
      <c r="M116" s="871"/>
      <c r="N116" s="871"/>
      <c r="O116" s="871"/>
      <c r="P116" s="871"/>
      <c r="Q116" s="871"/>
      <c r="R116" s="871"/>
      <c r="S116" s="871"/>
      <c r="T116" s="871"/>
      <c r="U116" s="871"/>
      <c r="V116" s="871"/>
      <c r="W116" s="871"/>
      <c r="X116" s="871"/>
      <c r="Y116" s="871"/>
      <c r="Z116" s="871"/>
    </row>
    <row r="117">
      <c r="A117" s="871"/>
      <c r="B117" s="871"/>
      <c r="C117" s="871"/>
      <c r="D117" s="871"/>
      <c r="E117" s="871"/>
      <c r="F117" s="871"/>
      <c r="G117" s="871"/>
      <c r="H117" s="871"/>
      <c r="I117" s="871"/>
      <c r="J117" s="871"/>
      <c r="K117" s="871"/>
      <c r="L117" s="871"/>
      <c r="M117" s="871"/>
      <c r="N117" s="871"/>
      <c r="O117" s="871"/>
      <c r="P117" s="871"/>
      <c r="Q117" s="871"/>
      <c r="R117" s="871"/>
      <c r="S117" s="871"/>
      <c r="T117" s="871"/>
      <c r="U117" s="871"/>
      <c r="V117" s="871"/>
      <c r="W117" s="871"/>
      <c r="X117" s="871"/>
      <c r="Y117" s="871"/>
      <c r="Z117" s="871"/>
    </row>
    <row r="118">
      <c r="A118" s="871"/>
      <c r="B118" s="871"/>
      <c r="C118" s="871"/>
      <c r="D118" s="871"/>
      <c r="E118" s="871"/>
      <c r="F118" s="871"/>
      <c r="G118" s="871"/>
      <c r="H118" s="871"/>
      <c r="I118" s="871"/>
      <c r="J118" s="871"/>
      <c r="K118" s="871"/>
      <c r="L118" s="871"/>
      <c r="M118" s="871"/>
      <c r="N118" s="871"/>
      <c r="O118" s="871"/>
      <c r="P118" s="871"/>
      <c r="Q118" s="871"/>
      <c r="R118" s="871"/>
      <c r="S118" s="871"/>
      <c r="T118" s="871"/>
      <c r="U118" s="871"/>
      <c r="V118" s="871"/>
      <c r="W118" s="871"/>
      <c r="X118" s="871"/>
      <c r="Y118" s="871"/>
      <c r="Z118" s="871"/>
    </row>
    <row r="119">
      <c r="A119" s="871"/>
      <c r="B119" s="871"/>
      <c r="C119" s="871"/>
      <c r="D119" s="871"/>
      <c r="E119" s="871"/>
      <c r="F119" s="871"/>
      <c r="G119" s="871"/>
      <c r="H119" s="871"/>
      <c r="I119" s="871"/>
      <c r="J119" s="871"/>
      <c r="K119" s="871"/>
      <c r="L119" s="871"/>
      <c r="M119" s="871"/>
      <c r="N119" s="871"/>
      <c r="O119" s="871"/>
      <c r="P119" s="871"/>
      <c r="Q119" s="871"/>
      <c r="R119" s="871"/>
      <c r="S119" s="871"/>
      <c r="T119" s="871"/>
      <c r="U119" s="871"/>
      <c r="V119" s="871"/>
      <c r="W119" s="871"/>
      <c r="X119" s="871"/>
      <c r="Y119" s="871"/>
      <c r="Z119" s="871"/>
    </row>
    <row r="120">
      <c r="A120" s="871"/>
      <c r="B120" s="871"/>
      <c r="C120" s="871"/>
      <c r="D120" s="871"/>
      <c r="E120" s="871"/>
      <c r="F120" s="871"/>
      <c r="G120" s="871"/>
      <c r="H120" s="871"/>
      <c r="I120" s="871"/>
      <c r="J120" s="871"/>
      <c r="K120" s="871"/>
      <c r="L120" s="871"/>
      <c r="M120" s="871"/>
      <c r="N120" s="871"/>
      <c r="O120" s="871"/>
      <c r="P120" s="871"/>
      <c r="Q120" s="871"/>
      <c r="R120" s="871"/>
      <c r="S120" s="871"/>
      <c r="T120" s="871"/>
      <c r="U120" s="871"/>
      <c r="V120" s="871"/>
      <c r="W120" s="871"/>
      <c r="X120" s="871"/>
      <c r="Y120" s="871"/>
      <c r="Z120" s="871"/>
    </row>
    <row r="121">
      <c r="A121" s="871"/>
      <c r="B121" s="871"/>
      <c r="C121" s="871"/>
      <c r="D121" s="871"/>
      <c r="E121" s="871"/>
      <c r="F121" s="871"/>
      <c r="G121" s="871"/>
      <c r="H121" s="871"/>
      <c r="I121" s="871"/>
      <c r="J121" s="871"/>
      <c r="K121" s="871"/>
      <c r="L121" s="871"/>
      <c r="M121" s="871"/>
      <c r="N121" s="871"/>
      <c r="O121" s="871"/>
      <c r="P121" s="871"/>
      <c r="Q121" s="871"/>
      <c r="R121" s="871"/>
      <c r="S121" s="871"/>
      <c r="T121" s="871"/>
      <c r="U121" s="871"/>
      <c r="V121" s="871"/>
      <c r="W121" s="871"/>
      <c r="X121" s="871"/>
      <c r="Y121" s="871"/>
      <c r="Z121" s="871"/>
    </row>
    <row r="122">
      <c r="A122" s="871"/>
      <c r="B122" s="871"/>
      <c r="C122" s="871"/>
      <c r="D122" s="871"/>
      <c r="E122" s="871"/>
      <c r="F122" s="871"/>
      <c r="G122" s="871"/>
      <c r="H122" s="871"/>
      <c r="I122" s="871"/>
      <c r="J122" s="871"/>
      <c r="K122" s="871"/>
      <c r="L122" s="871"/>
      <c r="M122" s="871"/>
      <c r="N122" s="871"/>
      <c r="O122" s="871"/>
      <c r="P122" s="871"/>
      <c r="Q122" s="871"/>
      <c r="R122" s="871"/>
      <c r="S122" s="871"/>
      <c r="T122" s="871"/>
      <c r="U122" s="871"/>
      <c r="V122" s="871"/>
      <c r="W122" s="871"/>
      <c r="X122" s="871"/>
      <c r="Y122" s="871"/>
      <c r="Z122" s="871"/>
    </row>
    <row r="123">
      <c r="A123" s="871"/>
      <c r="B123" s="871"/>
      <c r="C123" s="871"/>
      <c r="D123" s="871"/>
      <c r="E123" s="871"/>
      <c r="F123" s="871"/>
      <c r="G123" s="871"/>
      <c r="H123" s="871"/>
      <c r="I123" s="871"/>
      <c r="J123" s="871"/>
      <c r="K123" s="871"/>
      <c r="L123" s="871"/>
      <c r="M123" s="871"/>
      <c r="N123" s="871"/>
      <c r="O123" s="871"/>
      <c r="P123" s="871"/>
      <c r="Q123" s="871"/>
      <c r="R123" s="871"/>
      <c r="S123" s="871"/>
      <c r="T123" s="871"/>
      <c r="U123" s="871"/>
      <c r="V123" s="871"/>
      <c r="W123" s="871"/>
      <c r="X123" s="871"/>
      <c r="Y123" s="871"/>
      <c r="Z123" s="871"/>
    </row>
    <row r="124">
      <c r="A124" s="871"/>
      <c r="B124" s="871"/>
      <c r="C124" s="871"/>
      <c r="D124" s="871"/>
      <c r="E124" s="871"/>
      <c r="F124" s="871"/>
      <c r="G124" s="871"/>
      <c r="H124" s="871"/>
      <c r="I124" s="871"/>
      <c r="J124" s="871"/>
      <c r="K124" s="871"/>
      <c r="L124" s="871"/>
      <c r="M124" s="871"/>
      <c r="N124" s="871"/>
      <c r="O124" s="871"/>
      <c r="P124" s="871"/>
      <c r="Q124" s="871"/>
      <c r="R124" s="871"/>
      <c r="S124" s="871"/>
      <c r="T124" s="871"/>
      <c r="U124" s="871"/>
      <c r="V124" s="871"/>
      <c r="W124" s="871"/>
      <c r="X124" s="871"/>
      <c r="Y124" s="871"/>
      <c r="Z124" s="871"/>
    </row>
    <row r="125">
      <c r="A125" s="871"/>
      <c r="B125" s="871"/>
      <c r="C125" s="871"/>
      <c r="D125" s="871"/>
      <c r="E125" s="871"/>
      <c r="F125" s="871"/>
      <c r="G125" s="871"/>
      <c r="H125" s="871"/>
      <c r="I125" s="871"/>
      <c r="J125" s="871"/>
      <c r="K125" s="871"/>
      <c r="L125" s="871"/>
      <c r="M125" s="871"/>
      <c r="N125" s="871"/>
      <c r="O125" s="871"/>
      <c r="P125" s="871"/>
      <c r="Q125" s="871"/>
      <c r="R125" s="871"/>
      <c r="S125" s="871"/>
      <c r="T125" s="871"/>
      <c r="U125" s="871"/>
      <c r="V125" s="871"/>
      <c r="W125" s="871"/>
      <c r="X125" s="871"/>
      <c r="Y125" s="871"/>
      <c r="Z125" s="871"/>
    </row>
    <row r="126">
      <c r="A126" s="871"/>
      <c r="B126" s="871"/>
      <c r="C126" s="871"/>
      <c r="D126" s="871"/>
      <c r="E126" s="871"/>
      <c r="F126" s="871"/>
      <c r="G126" s="871"/>
      <c r="H126" s="871"/>
      <c r="I126" s="871"/>
      <c r="J126" s="871"/>
      <c r="K126" s="871"/>
      <c r="L126" s="871"/>
      <c r="M126" s="871"/>
      <c r="N126" s="871"/>
      <c r="O126" s="871"/>
      <c r="P126" s="871"/>
      <c r="Q126" s="871"/>
      <c r="R126" s="871"/>
      <c r="S126" s="871"/>
      <c r="T126" s="871"/>
      <c r="U126" s="871"/>
      <c r="V126" s="871"/>
      <c r="W126" s="871"/>
      <c r="X126" s="871"/>
      <c r="Y126" s="871"/>
      <c r="Z126" s="871"/>
    </row>
    <row r="127">
      <c r="A127" s="871"/>
      <c r="B127" s="871"/>
      <c r="C127" s="871"/>
      <c r="D127" s="871"/>
      <c r="E127" s="871"/>
      <c r="F127" s="871"/>
      <c r="G127" s="871"/>
      <c r="H127" s="871"/>
      <c r="I127" s="871"/>
      <c r="J127" s="871"/>
      <c r="K127" s="871"/>
      <c r="L127" s="871"/>
      <c r="M127" s="871"/>
      <c r="N127" s="871"/>
      <c r="O127" s="871"/>
      <c r="P127" s="871"/>
      <c r="Q127" s="871"/>
      <c r="R127" s="871"/>
      <c r="S127" s="871"/>
      <c r="T127" s="871"/>
      <c r="U127" s="871"/>
      <c r="V127" s="871"/>
      <c r="W127" s="871"/>
      <c r="X127" s="871"/>
      <c r="Y127" s="871"/>
      <c r="Z127" s="871"/>
    </row>
    <row r="128">
      <c r="A128" s="871"/>
      <c r="B128" s="871"/>
      <c r="C128" s="871"/>
      <c r="D128" s="871"/>
      <c r="E128" s="871"/>
      <c r="F128" s="871"/>
      <c r="G128" s="871"/>
      <c r="H128" s="871"/>
      <c r="I128" s="871"/>
      <c r="J128" s="871"/>
      <c r="K128" s="871"/>
      <c r="L128" s="871"/>
      <c r="M128" s="871"/>
      <c r="N128" s="871"/>
      <c r="O128" s="871"/>
      <c r="P128" s="871"/>
      <c r="Q128" s="871"/>
      <c r="R128" s="871"/>
      <c r="S128" s="871"/>
      <c r="T128" s="871"/>
      <c r="U128" s="871"/>
      <c r="V128" s="871"/>
      <c r="W128" s="871"/>
      <c r="X128" s="871"/>
      <c r="Y128" s="871"/>
      <c r="Z128" s="871"/>
    </row>
    <row r="129">
      <c r="A129" s="871"/>
      <c r="B129" s="871"/>
      <c r="C129" s="871"/>
      <c r="D129" s="871"/>
      <c r="E129" s="871"/>
      <c r="F129" s="871"/>
      <c r="G129" s="871"/>
      <c r="H129" s="871"/>
      <c r="I129" s="871"/>
      <c r="J129" s="871"/>
      <c r="K129" s="871"/>
      <c r="L129" s="871"/>
      <c r="M129" s="871"/>
      <c r="N129" s="871"/>
      <c r="O129" s="871"/>
      <c r="P129" s="871"/>
      <c r="Q129" s="871"/>
      <c r="R129" s="871"/>
      <c r="S129" s="871"/>
      <c r="T129" s="871"/>
      <c r="U129" s="871"/>
      <c r="V129" s="871"/>
      <c r="W129" s="871"/>
      <c r="X129" s="871"/>
      <c r="Y129" s="871"/>
      <c r="Z129" s="871"/>
    </row>
    <row r="130">
      <c r="A130" s="871"/>
      <c r="B130" s="871"/>
      <c r="C130" s="871"/>
      <c r="D130" s="871"/>
      <c r="E130" s="871"/>
      <c r="F130" s="871"/>
      <c r="G130" s="871"/>
      <c r="H130" s="871"/>
      <c r="I130" s="871"/>
      <c r="J130" s="871"/>
      <c r="K130" s="871"/>
      <c r="L130" s="871"/>
      <c r="M130" s="871"/>
      <c r="N130" s="871"/>
      <c r="O130" s="871"/>
      <c r="P130" s="871"/>
      <c r="Q130" s="871"/>
      <c r="R130" s="871"/>
      <c r="S130" s="871"/>
      <c r="T130" s="871"/>
      <c r="U130" s="871"/>
      <c r="V130" s="871"/>
      <c r="W130" s="871"/>
      <c r="X130" s="871"/>
      <c r="Y130" s="871"/>
      <c r="Z130" s="871"/>
    </row>
    <row r="131">
      <c r="A131" s="871"/>
      <c r="B131" s="871"/>
      <c r="C131" s="871"/>
      <c r="D131" s="871"/>
      <c r="E131" s="871"/>
      <c r="F131" s="871"/>
      <c r="G131" s="871"/>
      <c r="H131" s="871"/>
      <c r="I131" s="871"/>
      <c r="J131" s="871"/>
      <c r="K131" s="871"/>
      <c r="L131" s="871"/>
      <c r="M131" s="871"/>
      <c r="N131" s="871"/>
      <c r="O131" s="871"/>
      <c r="P131" s="871"/>
      <c r="Q131" s="871"/>
      <c r="R131" s="871"/>
      <c r="S131" s="871"/>
      <c r="T131" s="871"/>
      <c r="U131" s="871"/>
      <c r="V131" s="871"/>
      <c r="W131" s="871"/>
      <c r="X131" s="871"/>
      <c r="Y131" s="871"/>
      <c r="Z131" s="871"/>
    </row>
    <row r="132">
      <c r="A132" s="871"/>
      <c r="B132" s="871"/>
      <c r="C132" s="871"/>
      <c r="D132" s="871"/>
      <c r="E132" s="871"/>
      <c r="F132" s="871"/>
      <c r="G132" s="871"/>
      <c r="H132" s="871"/>
      <c r="I132" s="871"/>
      <c r="J132" s="871"/>
      <c r="K132" s="871"/>
      <c r="L132" s="871"/>
      <c r="M132" s="871"/>
      <c r="N132" s="871"/>
      <c r="O132" s="871"/>
      <c r="P132" s="871"/>
      <c r="Q132" s="871"/>
      <c r="R132" s="871"/>
      <c r="S132" s="871"/>
      <c r="T132" s="871"/>
      <c r="U132" s="871"/>
      <c r="V132" s="871"/>
      <c r="W132" s="871"/>
      <c r="X132" s="871"/>
      <c r="Y132" s="871"/>
      <c r="Z132" s="871"/>
    </row>
    <row r="133">
      <c r="A133" s="871"/>
      <c r="B133" s="871"/>
      <c r="C133" s="871"/>
      <c r="D133" s="871"/>
      <c r="E133" s="871"/>
      <c r="F133" s="871"/>
      <c r="G133" s="871"/>
      <c r="H133" s="871"/>
      <c r="I133" s="871"/>
      <c r="J133" s="871"/>
      <c r="K133" s="871"/>
      <c r="L133" s="871"/>
      <c r="M133" s="871"/>
      <c r="N133" s="871"/>
      <c r="O133" s="871"/>
      <c r="P133" s="871"/>
      <c r="Q133" s="871"/>
      <c r="R133" s="871"/>
      <c r="S133" s="871"/>
      <c r="T133" s="871"/>
      <c r="U133" s="871"/>
      <c r="V133" s="871"/>
      <c r="W133" s="871"/>
      <c r="X133" s="871"/>
      <c r="Y133" s="871"/>
      <c r="Z133" s="871"/>
    </row>
    <row r="134">
      <c r="A134" s="871"/>
      <c r="B134" s="871"/>
      <c r="C134" s="871"/>
      <c r="D134" s="871"/>
      <c r="E134" s="871"/>
      <c r="F134" s="871"/>
      <c r="G134" s="871"/>
      <c r="H134" s="871"/>
      <c r="I134" s="871"/>
      <c r="J134" s="871"/>
      <c r="K134" s="871"/>
      <c r="L134" s="871"/>
      <c r="M134" s="871"/>
      <c r="N134" s="871"/>
      <c r="O134" s="871"/>
      <c r="P134" s="871"/>
      <c r="Q134" s="871"/>
      <c r="R134" s="871"/>
      <c r="S134" s="871"/>
      <c r="T134" s="871"/>
      <c r="U134" s="871"/>
      <c r="V134" s="871"/>
      <c r="W134" s="871"/>
      <c r="X134" s="871"/>
      <c r="Y134" s="871"/>
      <c r="Z134" s="871"/>
    </row>
    <row r="135">
      <c r="A135" s="871"/>
      <c r="B135" s="871"/>
      <c r="C135" s="871"/>
      <c r="D135" s="871"/>
      <c r="E135" s="871"/>
      <c r="F135" s="871"/>
      <c r="G135" s="871"/>
      <c r="H135" s="871"/>
      <c r="I135" s="871"/>
      <c r="J135" s="871"/>
      <c r="K135" s="871"/>
      <c r="L135" s="871"/>
      <c r="M135" s="871"/>
      <c r="N135" s="871"/>
      <c r="O135" s="871"/>
      <c r="P135" s="871"/>
      <c r="Q135" s="871"/>
      <c r="R135" s="871"/>
      <c r="S135" s="871"/>
      <c r="T135" s="871"/>
      <c r="U135" s="871"/>
      <c r="V135" s="871"/>
      <c r="W135" s="871"/>
      <c r="X135" s="871"/>
      <c r="Y135" s="871"/>
      <c r="Z135" s="871"/>
    </row>
    <row r="136">
      <c r="A136" s="871"/>
      <c r="B136" s="871"/>
      <c r="C136" s="871"/>
      <c r="D136" s="871"/>
      <c r="E136" s="871"/>
      <c r="F136" s="871"/>
      <c r="G136" s="871"/>
      <c r="H136" s="871"/>
      <c r="I136" s="871"/>
      <c r="J136" s="871"/>
      <c r="K136" s="871"/>
      <c r="L136" s="871"/>
      <c r="M136" s="871"/>
      <c r="N136" s="871"/>
      <c r="O136" s="871"/>
      <c r="P136" s="871"/>
      <c r="Q136" s="871"/>
      <c r="R136" s="871"/>
      <c r="S136" s="871"/>
      <c r="T136" s="871"/>
      <c r="U136" s="871"/>
      <c r="V136" s="871"/>
      <c r="W136" s="871"/>
      <c r="X136" s="871"/>
      <c r="Y136" s="871"/>
      <c r="Z136" s="871"/>
    </row>
    <row r="137">
      <c r="A137" s="871"/>
      <c r="B137" s="871"/>
      <c r="C137" s="871"/>
      <c r="D137" s="871"/>
      <c r="E137" s="871"/>
      <c r="F137" s="871"/>
      <c r="G137" s="871"/>
      <c r="H137" s="871"/>
      <c r="I137" s="871"/>
      <c r="J137" s="871"/>
      <c r="K137" s="871"/>
      <c r="L137" s="871"/>
      <c r="M137" s="871"/>
      <c r="N137" s="871"/>
      <c r="O137" s="871"/>
      <c r="P137" s="871"/>
      <c r="Q137" s="871"/>
      <c r="R137" s="871"/>
      <c r="S137" s="871"/>
      <c r="T137" s="871"/>
      <c r="U137" s="871"/>
      <c r="V137" s="871"/>
      <c r="W137" s="871"/>
      <c r="X137" s="871"/>
      <c r="Y137" s="871"/>
      <c r="Z137" s="871"/>
    </row>
    <row r="138">
      <c r="A138" s="871"/>
      <c r="B138" s="871"/>
      <c r="C138" s="871"/>
      <c r="D138" s="871"/>
      <c r="E138" s="871"/>
      <c r="F138" s="871"/>
      <c r="G138" s="871"/>
      <c r="H138" s="871"/>
      <c r="I138" s="871"/>
      <c r="J138" s="871"/>
      <c r="K138" s="871"/>
      <c r="L138" s="871"/>
      <c r="M138" s="871"/>
      <c r="N138" s="871"/>
      <c r="O138" s="871"/>
      <c r="P138" s="871"/>
      <c r="Q138" s="871"/>
      <c r="R138" s="871"/>
      <c r="S138" s="871"/>
      <c r="T138" s="871"/>
      <c r="U138" s="871"/>
      <c r="V138" s="871"/>
      <c r="W138" s="871"/>
      <c r="X138" s="871"/>
      <c r="Y138" s="871"/>
      <c r="Z138" s="871"/>
    </row>
    <row r="139">
      <c r="A139" s="871"/>
      <c r="B139" s="871"/>
      <c r="C139" s="871"/>
      <c r="D139" s="871"/>
      <c r="E139" s="871"/>
      <c r="F139" s="871"/>
      <c r="G139" s="871"/>
      <c r="H139" s="871"/>
      <c r="I139" s="871"/>
      <c r="J139" s="871"/>
      <c r="K139" s="871"/>
      <c r="L139" s="871"/>
      <c r="M139" s="871"/>
      <c r="N139" s="871"/>
      <c r="O139" s="871"/>
      <c r="P139" s="871"/>
      <c r="Q139" s="871"/>
      <c r="R139" s="871"/>
      <c r="S139" s="871"/>
      <c r="T139" s="871"/>
      <c r="U139" s="871"/>
      <c r="V139" s="871"/>
      <c r="W139" s="871"/>
      <c r="X139" s="871"/>
      <c r="Y139" s="871"/>
      <c r="Z139" s="871"/>
    </row>
    <row r="140">
      <c r="A140" s="871"/>
      <c r="B140" s="871"/>
      <c r="C140" s="871"/>
      <c r="D140" s="871"/>
      <c r="E140" s="871"/>
      <c r="F140" s="871"/>
      <c r="G140" s="871"/>
      <c r="H140" s="871"/>
      <c r="I140" s="871"/>
      <c r="J140" s="871"/>
      <c r="K140" s="871"/>
      <c r="L140" s="871"/>
      <c r="M140" s="871"/>
      <c r="N140" s="871"/>
      <c r="O140" s="871"/>
      <c r="P140" s="871"/>
      <c r="Q140" s="871"/>
      <c r="R140" s="871"/>
      <c r="S140" s="871"/>
      <c r="T140" s="871"/>
      <c r="U140" s="871"/>
      <c r="V140" s="871"/>
      <c r="W140" s="871"/>
      <c r="X140" s="871"/>
      <c r="Y140" s="871"/>
      <c r="Z140" s="871"/>
    </row>
    <row r="141">
      <c r="A141" s="871"/>
      <c r="B141" s="871"/>
      <c r="C141" s="871"/>
      <c r="D141" s="871"/>
      <c r="E141" s="871"/>
      <c r="F141" s="871"/>
      <c r="G141" s="871"/>
      <c r="H141" s="871"/>
      <c r="I141" s="871"/>
      <c r="J141" s="871"/>
      <c r="K141" s="871"/>
      <c r="L141" s="871"/>
      <c r="M141" s="871"/>
      <c r="N141" s="871"/>
      <c r="O141" s="871"/>
      <c r="P141" s="871"/>
      <c r="Q141" s="871"/>
      <c r="R141" s="871"/>
      <c r="S141" s="871"/>
      <c r="T141" s="871"/>
      <c r="U141" s="871"/>
      <c r="V141" s="871"/>
      <c r="W141" s="871"/>
      <c r="X141" s="871"/>
      <c r="Y141" s="871"/>
      <c r="Z141" s="871"/>
    </row>
    <row r="142">
      <c r="A142" s="871"/>
      <c r="B142" s="871"/>
      <c r="C142" s="871"/>
      <c r="D142" s="871"/>
      <c r="E142" s="871"/>
      <c r="F142" s="871"/>
      <c r="G142" s="871"/>
      <c r="H142" s="871"/>
      <c r="I142" s="871"/>
      <c r="J142" s="871"/>
      <c r="K142" s="871"/>
      <c r="L142" s="871"/>
      <c r="M142" s="871"/>
      <c r="N142" s="871"/>
      <c r="O142" s="871"/>
      <c r="P142" s="871"/>
      <c r="Q142" s="871"/>
      <c r="R142" s="871"/>
      <c r="S142" s="871"/>
      <c r="T142" s="871"/>
      <c r="U142" s="871"/>
      <c r="V142" s="871"/>
      <c r="W142" s="871"/>
      <c r="X142" s="871"/>
      <c r="Y142" s="871"/>
      <c r="Z142" s="871"/>
    </row>
    <row r="143">
      <c r="A143" s="871"/>
      <c r="B143" s="871"/>
      <c r="C143" s="871"/>
      <c r="D143" s="871"/>
      <c r="E143" s="871"/>
      <c r="F143" s="871"/>
      <c r="G143" s="871"/>
      <c r="H143" s="871"/>
      <c r="I143" s="871"/>
      <c r="J143" s="871"/>
      <c r="K143" s="871"/>
      <c r="L143" s="871"/>
      <c r="M143" s="871"/>
      <c r="N143" s="871"/>
      <c r="O143" s="871"/>
      <c r="P143" s="871"/>
      <c r="Q143" s="871"/>
      <c r="R143" s="871"/>
      <c r="S143" s="871"/>
      <c r="T143" s="871"/>
      <c r="U143" s="871"/>
      <c r="V143" s="871"/>
      <c r="W143" s="871"/>
      <c r="X143" s="871"/>
      <c r="Y143" s="871"/>
      <c r="Z143" s="871"/>
    </row>
    <row r="144">
      <c r="A144" s="871"/>
      <c r="B144" s="871"/>
      <c r="C144" s="871"/>
      <c r="D144" s="871"/>
      <c r="E144" s="871"/>
      <c r="F144" s="871"/>
      <c r="G144" s="871"/>
      <c r="H144" s="871"/>
      <c r="I144" s="871"/>
      <c r="J144" s="871"/>
      <c r="K144" s="871"/>
      <c r="L144" s="871"/>
      <c r="M144" s="871"/>
      <c r="N144" s="871"/>
      <c r="O144" s="871"/>
      <c r="P144" s="871"/>
      <c r="Q144" s="871"/>
      <c r="R144" s="871"/>
      <c r="S144" s="871"/>
      <c r="T144" s="871"/>
      <c r="U144" s="871"/>
      <c r="V144" s="871"/>
      <c r="W144" s="871"/>
      <c r="X144" s="871"/>
      <c r="Y144" s="871"/>
      <c r="Z144" s="871"/>
    </row>
    <row r="145">
      <c r="A145" s="871"/>
      <c r="B145" s="871"/>
      <c r="C145" s="871"/>
      <c r="D145" s="871"/>
      <c r="E145" s="871"/>
      <c r="F145" s="871"/>
      <c r="G145" s="871"/>
      <c r="H145" s="871"/>
      <c r="I145" s="871"/>
      <c r="J145" s="871"/>
      <c r="K145" s="871"/>
      <c r="L145" s="871"/>
      <c r="M145" s="871"/>
      <c r="N145" s="871"/>
      <c r="O145" s="871"/>
      <c r="P145" s="871"/>
      <c r="Q145" s="871"/>
      <c r="R145" s="871"/>
      <c r="S145" s="871"/>
      <c r="T145" s="871"/>
      <c r="U145" s="871"/>
      <c r="V145" s="871"/>
      <c r="W145" s="871"/>
      <c r="X145" s="871"/>
      <c r="Y145" s="871"/>
      <c r="Z145" s="871"/>
    </row>
    <row r="146">
      <c r="A146" s="871"/>
      <c r="B146" s="871"/>
      <c r="C146" s="871"/>
      <c r="D146" s="871"/>
      <c r="E146" s="871"/>
      <c r="F146" s="871"/>
      <c r="G146" s="871"/>
      <c r="H146" s="871"/>
      <c r="I146" s="871"/>
      <c r="J146" s="871"/>
      <c r="K146" s="871"/>
      <c r="L146" s="871"/>
      <c r="M146" s="871"/>
      <c r="N146" s="871"/>
      <c r="O146" s="871"/>
      <c r="P146" s="871"/>
      <c r="Q146" s="871"/>
      <c r="R146" s="871"/>
      <c r="S146" s="871"/>
      <c r="T146" s="871"/>
      <c r="U146" s="871"/>
      <c r="V146" s="871"/>
      <c r="W146" s="871"/>
      <c r="X146" s="871"/>
      <c r="Y146" s="871"/>
      <c r="Z146" s="871"/>
    </row>
    <row r="147">
      <c r="A147" s="871"/>
      <c r="B147" s="871"/>
      <c r="C147" s="871"/>
      <c r="D147" s="871"/>
      <c r="E147" s="871"/>
      <c r="F147" s="871"/>
      <c r="G147" s="871"/>
      <c r="H147" s="871"/>
      <c r="I147" s="871"/>
      <c r="J147" s="871"/>
      <c r="K147" s="871"/>
      <c r="L147" s="871"/>
      <c r="M147" s="871"/>
      <c r="N147" s="871"/>
      <c r="O147" s="871"/>
      <c r="P147" s="871"/>
      <c r="Q147" s="871"/>
      <c r="R147" s="871"/>
      <c r="S147" s="871"/>
      <c r="T147" s="871"/>
      <c r="U147" s="871"/>
      <c r="V147" s="871"/>
      <c r="W147" s="871"/>
      <c r="X147" s="871"/>
      <c r="Y147" s="871"/>
      <c r="Z147" s="871"/>
    </row>
    <row r="148">
      <c r="A148" s="871"/>
      <c r="B148" s="871"/>
      <c r="C148" s="871"/>
      <c r="D148" s="871"/>
      <c r="E148" s="871"/>
      <c r="F148" s="871"/>
      <c r="G148" s="871"/>
      <c r="H148" s="871"/>
      <c r="I148" s="871"/>
      <c r="J148" s="871"/>
      <c r="K148" s="871"/>
      <c r="L148" s="871"/>
      <c r="M148" s="871"/>
      <c r="N148" s="871"/>
      <c r="O148" s="871"/>
      <c r="P148" s="871"/>
      <c r="Q148" s="871"/>
      <c r="R148" s="871"/>
      <c r="S148" s="871"/>
      <c r="T148" s="871"/>
      <c r="U148" s="871"/>
      <c r="V148" s="871"/>
      <c r="W148" s="871"/>
      <c r="X148" s="871"/>
      <c r="Y148" s="871"/>
      <c r="Z148" s="871"/>
    </row>
    <row r="149">
      <c r="A149" s="871"/>
      <c r="B149" s="871"/>
      <c r="C149" s="871"/>
      <c r="D149" s="871"/>
      <c r="E149" s="871"/>
      <c r="F149" s="871"/>
      <c r="G149" s="871"/>
      <c r="H149" s="871"/>
      <c r="I149" s="871"/>
      <c r="J149" s="871"/>
      <c r="K149" s="871"/>
      <c r="L149" s="871"/>
      <c r="M149" s="871"/>
      <c r="N149" s="871"/>
      <c r="O149" s="871"/>
      <c r="P149" s="871"/>
      <c r="Q149" s="871"/>
      <c r="R149" s="871"/>
      <c r="S149" s="871"/>
      <c r="T149" s="871"/>
      <c r="U149" s="871"/>
      <c r="V149" s="871"/>
      <c r="W149" s="871"/>
      <c r="X149" s="871"/>
      <c r="Y149" s="871"/>
      <c r="Z149" s="871"/>
    </row>
    <row r="150">
      <c r="A150" s="871"/>
      <c r="B150" s="871"/>
      <c r="C150" s="871"/>
      <c r="D150" s="871"/>
      <c r="E150" s="871"/>
      <c r="F150" s="871"/>
      <c r="G150" s="871"/>
      <c r="H150" s="871"/>
      <c r="I150" s="871"/>
      <c r="J150" s="871"/>
      <c r="K150" s="871"/>
      <c r="L150" s="871"/>
      <c r="M150" s="871"/>
      <c r="N150" s="871"/>
      <c r="O150" s="871"/>
      <c r="P150" s="871"/>
      <c r="Q150" s="871"/>
      <c r="R150" s="871"/>
      <c r="S150" s="871"/>
      <c r="T150" s="871"/>
      <c r="U150" s="871"/>
      <c r="V150" s="871"/>
      <c r="W150" s="871"/>
      <c r="X150" s="871"/>
      <c r="Y150" s="871"/>
      <c r="Z150" s="871"/>
    </row>
    <row r="151">
      <c r="A151" s="871"/>
      <c r="B151" s="871"/>
      <c r="C151" s="871"/>
      <c r="D151" s="871"/>
      <c r="E151" s="871"/>
      <c r="F151" s="871"/>
      <c r="G151" s="871"/>
      <c r="H151" s="871"/>
      <c r="I151" s="871"/>
      <c r="J151" s="871"/>
      <c r="K151" s="871"/>
      <c r="L151" s="871"/>
      <c r="M151" s="871"/>
      <c r="N151" s="871"/>
      <c r="O151" s="871"/>
      <c r="P151" s="871"/>
      <c r="Q151" s="871"/>
      <c r="R151" s="871"/>
      <c r="S151" s="871"/>
      <c r="T151" s="871"/>
      <c r="U151" s="871"/>
      <c r="V151" s="871"/>
      <c r="W151" s="871"/>
      <c r="X151" s="871"/>
      <c r="Y151" s="871"/>
      <c r="Z151" s="871"/>
    </row>
    <row r="152">
      <c r="A152" s="871"/>
      <c r="B152" s="871"/>
      <c r="C152" s="871"/>
      <c r="D152" s="871"/>
      <c r="E152" s="871"/>
      <c r="F152" s="871"/>
      <c r="G152" s="871"/>
      <c r="H152" s="871"/>
      <c r="I152" s="871"/>
      <c r="J152" s="871"/>
      <c r="K152" s="871"/>
      <c r="L152" s="871"/>
      <c r="M152" s="871"/>
      <c r="N152" s="871"/>
      <c r="O152" s="871"/>
      <c r="P152" s="871"/>
      <c r="Q152" s="871"/>
      <c r="R152" s="871"/>
      <c r="S152" s="871"/>
      <c r="T152" s="871"/>
      <c r="U152" s="871"/>
      <c r="V152" s="871"/>
      <c r="W152" s="871"/>
      <c r="X152" s="871"/>
      <c r="Y152" s="871"/>
      <c r="Z152" s="871"/>
    </row>
    <row r="153">
      <c r="A153" s="871"/>
      <c r="B153" s="871"/>
      <c r="C153" s="871"/>
      <c r="D153" s="871"/>
      <c r="E153" s="871"/>
      <c r="F153" s="871"/>
      <c r="G153" s="871"/>
      <c r="H153" s="871"/>
      <c r="I153" s="871"/>
      <c r="J153" s="871"/>
      <c r="K153" s="871"/>
      <c r="L153" s="871"/>
      <c r="M153" s="871"/>
      <c r="N153" s="871"/>
      <c r="O153" s="871"/>
      <c r="P153" s="871"/>
      <c r="Q153" s="871"/>
      <c r="R153" s="871"/>
      <c r="S153" s="871"/>
      <c r="T153" s="871"/>
      <c r="U153" s="871"/>
      <c r="V153" s="871"/>
      <c r="W153" s="871"/>
      <c r="X153" s="871"/>
      <c r="Y153" s="871"/>
      <c r="Z153" s="871"/>
    </row>
    <row r="154">
      <c r="A154" s="871"/>
      <c r="B154" s="871"/>
      <c r="C154" s="871"/>
      <c r="D154" s="871"/>
      <c r="E154" s="871"/>
      <c r="F154" s="871"/>
      <c r="G154" s="871"/>
      <c r="H154" s="871"/>
      <c r="I154" s="871"/>
      <c r="J154" s="871"/>
      <c r="K154" s="871"/>
      <c r="L154" s="871"/>
      <c r="M154" s="871"/>
      <c r="N154" s="871"/>
      <c r="O154" s="871"/>
      <c r="P154" s="871"/>
      <c r="Q154" s="871"/>
      <c r="R154" s="871"/>
      <c r="S154" s="871"/>
      <c r="T154" s="871"/>
      <c r="U154" s="871"/>
      <c r="V154" s="871"/>
      <c r="W154" s="871"/>
      <c r="X154" s="871"/>
      <c r="Y154" s="871"/>
      <c r="Z154" s="871"/>
    </row>
    <row r="155">
      <c r="A155" s="871"/>
      <c r="B155" s="871"/>
      <c r="C155" s="871"/>
      <c r="D155" s="871"/>
      <c r="E155" s="871"/>
      <c r="F155" s="871"/>
      <c r="G155" s="871"/>
      <c r="H155" s="871"/>
      <c r="I155" s="871"/>
      <c r="J155" s="871"/>
      <c r="K155" s="871"/>
      <c r="L155" s="871"/>
      <c r="M155" s="871"/>
      <c r="N155" s="871"/>
      <c r="O155" s="871"/>
      <c r="P155" s="871"/>
      <c r="Q155" s="871"/>
      <c r="R155" s="871"/>
      <c r="S155" s="871"/>
      <c r="T155" s="871"/>
      <c r="U155" s="871"/>
      <c r="V155" s="871"/>
      <c r="W155" s="871"/>
      <c r="X155" s="871"/>
      <c r="Y155" s="871"/>
      <c r="Z155" s="871"/>
    </row>
    <row r="156">
      <c r="A156" s="871"/>
      <c r="B156" s="871"/>
      <c r="C156" s="871"/>
      <c r="D156" s="871"/>
      <c r="E156" s="871"/>
      <c r="F156" s="871"/>
      <c r="G156" s="871"/>
      <c r="H156" s="871"/>
      <c r="I156" s="871"/>
      <c r="J156" s="871"/>
      <c r="K156" s="871"/>
      <c r="L156" s="871"/>
      <c r="M156" s="871"/>
      <c r="N156" s="871"/>
      <c r="O156" s="871"/>
      <c r="P156" s="871"/>
      <c r="Q156" s="871"/>
      <c r="R156" s="871"/>
      <c r="S156" s="871"/>
      <c r="T156" s="871"/>
      <c r="U156" s="871"/>
      <c r="V156" s="871"/>
      <c r="W156" s="871"/>
      <c r="X156" s="871"/>
      <c r="Y156" s="871"/>
      <c r="Z156" s="871"/>
    </row>
    <row r="157">
      <c r="A157" s="871"/>
      <c r="B157" s="871"/>
      <c r="C157" s="871"/>
      <c r="D157" s="871"/>
      <c r="E157" s="871"/>
      <c r="F157" s="871"/>
      <c r="G157" s="871"/>
      <c r="H157" s="871"/>
      <c r="I157" s="871"/>
      <c r="J157" s="871"/>
      <c r="K157" s="871"/>
      <c r="L157" s="871"/>
      <c r="M157" s="871"/>
      <c r="N157" s="871"/>
      <c r="O157" s="871"/>
      <c r="P157" s="871"/>
      <c r="Q157" s="871"/>
      <c r="R157" s="871"/>
      <c r="S157" s="871"/>
      <c r="T157" s="871"/>
      <c r="U157" s="871"/>
      <c r="V157" s="871"/>
      <c r="W157" s="871"/>
      <c r="X157" s="871"/>
      <c r="Y157" s="871"/>
      <c r="Z157" s="871"/>
    </row>
    <row r="158">
      <c r="A158" s="871"/>
      <c r="B158" s="871"/>
      <c r="C158" s="871"/>
      <c r="D158" s="871"/>
      <c r="E158" s="871"/>
      <c r="F158" s="871"/>
      <c r="G158" s="871"/>
      <c r="H158" s="871"/>
      <c r="I158" s="871"/>
      <c r="J158" s="871"/>
      <c r="K158" s="871"/>
      <c r="L158" s="871"/>
      <c r="M158" s="871"/>
      <c r="N158" s="871"/>
      <c r="O158" s="871"/>
      <c r="P158" s="871"/>
      <c r="Q158" s="871"/>
      <c r="R158" s="871"/>
      <c r="S158" s="871"/>
      <c r="T158" s="871"/>
      <c r="U158" s="871"/>
      <c r="V158" s="871"/>
      <c r="W158" s="871"/>
      <c r="X158" s="871"/>
      <c r="Y158" s="871"/>
      <c r="Z158" s="871"/>
    </row>
    <row r="159">
      <c r="A159" s="871"/>
      <c r="B159" s="871"/>
      <c r="C159" s="871"/>
      <c r="D159" s="871"/>
      <c r="E159" s="871"/>
      <c r="F159" s="871"/>
      <c r="G159" s="871"/>
      <c r="H159" s="871"/>
      <c r="I159" s="871"/>
      <c r="J159" s="871"/>
      <c r="K159" s="871"/>
      <c r="L159" s="871"/>
      <c r="M159" s="871"/>
      <c r="N159" s="871"/>
      <c r="O159" s="871"/>
      <c r="P159" s="871"/>
      <c r="Q159" s="871"/>
      <c r="R159" s="871"/>
      <c r="S159" s="871"/>
      <c r="T159" s="871"/>
      <c r="U159" s="871"/>
      <c r="V159" s="871"/>
      <c r="W159" s="871"/>
      <c r="X159" s="871"/>
      <c r="Y159" s="871"/>
      <c r="Z159" s="871"/>
    </row>
    <row r="160">
      <c r="A160" s="871"/>
      <c r="B160" s="871"/>
      <c r="C160" s="871"/>
      <c r="D160" s="871"/>
      <c r="E160" s="871"/>
      <c r="F160" s="871"/>
      <c r="G160" s="871"/>
      <c r="H160" s="871"/>
      <c r="I160" s="871"/>
      <c r="J160" s="871"/>
      <c r="K160" s="871"/>
      <c r="L160" s="871"/>
      <c r="M160" s="871"/>
      <c r="N160" s="871"/>
      <c r="O160" s="871"/>
      <c r="P160" s="871"/>
      <c r="Q160" s="871"/>
      <c r="R160" s="871"/>
      <c r="S160" s="871"/>
      <c r="T160" s="871"/>
      <c r="U160" s="871"/>
      <c r="V160" s="871"/>
      <c r="W160" s="871"/>
      <c r="X160" s="871"/>
      <c r="Y160" s="871"/>
      <c r="Z160" s="871"/>
    </row>
    <row r="161">
      <c r="A161" s="871"/>
      <c r="B161" s="871"/>
      <c r="C161" s="871"/>
      <c r="D161" s="871"/>
      <c r="E161" s="871"/>
      <c r="F161" s="871"/>
      <c r="G161" s="871"/>
      <c r="H161" s="871"/>
      <c r="I161" s="871"/>
      <c r="J161" s="871"/>
      <c r="K161" s="871"/>
      <c r="L161" s="871"/>
      <c r="M161" s="871"/>
      <c r="N161" s="871"/>
      <c r="O161" s="871"/>
      <c r="P161" s="871"/>
      <c r="Q161" s="871"/>
      <c r="R161" s="871"/>
      <c r="S161" s="871"/>
      <c r="T161" s="871"/>
      <c r="U161" s="871"/>
      <c r="V161" s="871"/>
      <c r="W161" s="871"/>
      <c r="X161" s="871"/>
      <c r="Y161" s="871"/>
      <c r="Z161" s="871"/>
    </row>
    <row r="162">
      <c r="A162" s="871"/>
      <c r="B162" s="871"/>
      <c r="C162" s="871"/>
      <c r="D162" s="871"/>
      <c r="E162" s="871"/>
      <c r="F162" s="871"/>
      <c r="G162" s="871"/>
      <c r="H162" s="871"/>
      <c r="I162" s="871"/>
      <c r="J162" s="871"/>
      <c r="K162" s="871"/>
      <c r="L162" s="871"/>
      <c r="M162" s="871"/>
      <c r="N162" s="871"/>
      <c r="O162" s="871"/>
      <c r="P162" s="871"/>
      <c r="Q162" s="871"/>
      <c r="R162" s="871"/>
      <c r="S162" s="871"/>
      <c r="T162" s="871"/>
      <c r="U162" s="871"/>
      <c r="V162" s="871"/>
      <c r="W162" s="871"/>
      <c r="X162" s="871"/>
      <c r="Y162" s="871"/>
      <c r="Z162" s="871"/>
    </row>
    <row r="163">
      <c r="A163" s="871"/>
      <c r="B163" s="871"/>
      <c r="C163" s="871"/>
      <c r="D163" s="871"/>
      <c r="E163" s="871"/>
      <c r="F163" s="871"/>
      <c r="G163" s="871"/>
      <c r="H163" s="871"/>
      <c r="I163" s="871"/>
      <c r="J163" s="871"/>
      <c r="K163" s="871"/>
      <c r="L163" s="871"/>
      <c r="M163" s="871"/>
      <c r="N163" s="871"/>
      <c r="O163" s="871"/>
      <c r="P163" s="871"/>
      <c r="Q163" s="871"/>
      <c r="R163" s="871"/>
      <c r="S163" s="871"/>
      <c r="T163" s="871"/>
      <c r="U163" s="871"/>
      <c r="V163" s="871"/>
      <c r="W163" s="871"/>
      <c r="X163" s="871"/>
      <c r="Y163" s="871"/>
      <c r="Z163" s="871"/>
    </row>
    <row r="164">
      <c r="A164" s="871"/>
      <c r="B164" s="871"/>
      <c r="C164" s="871"/>
      <c r="D164" s="871"/>
      <c r="E164" s="871"/>
      <c r="F164" s="871"/>
      <c r="G164" s="871"/>
      <c r="H164" s="871"/>
      <c r="I164" s="871"/>
      <c r="J164" s="871"/>
      <c r="K164" s="871"/>
      <c r="L164" s="871"/>
      <c r="M164" s="871"/>
      <c r="N164" s="871"/>
      <c r="O164" s="871"/>
      <c r="P164" s="871"/>
      <c r="Q164" s="871"/>
      <c r="R164" s="871"/>
      <c r="S164" s="871"/>
      <c r="T164" s="871"/>
      <c r="U164" s="871"/>
      <c r="V164" s="871"/>
      <c r="W164" s="871"/>
      <c r="X164" s="871"/>
      <c r="Y164" s="871"/>
      <c r="Z164" s="871"/>
    </row>
    <row r="165">
      <c r="A165" s="871"/>
      <c r="B165" s="871"/>
      <c r="C165" s="871"/>
      <c r="D165" s="871"/>
      <c r="E165" s="871"/>
      <c r="F165" s="871"/>
      <c r="G165" s="871"/>
      <c r="H165" s="871"/>
      <c r="I165" s="871"/>
      <c r="J165" s="871"/>
      <c r="K165" s="871"/>
      <c r="L165" s="871"/>
      <c r="M165" s="871"/>
      <c r="N165" s="871"/>
      <c r="O165" s="871"/>
      <c r="P165" s="871"/>
      <c r="Q165" s="871"/>
      <c r="R165" s="871"/>
      <c r="S165" s="871"/>
      <c r="T165" s="871"/>
      <c r="U165" s="871"/>
      <c r="V165" s="871"/>
      <c r="W165" s="871"/>
      <c r="X165" s="871"/>
      <c r="Y165" s="871"/>
      <c r="Z165" s="871"/>
    </row>
    <row r="166">
      <c r="A166" s="871"/>
      <c r="B166" s="871"/>
      <c r="C166" s="871"/>
      <c r="D166" s="871"/>
      <c r="E166" s="871"/>
      <c r="F166" s="871"/>
      <c r="G166" s="871"/>
      <c r="H166" s="871"/>
      <c r="I166" s="871"/>
      <c r="J166" s="871"/>
      <c r="K166" s="871"/>
      <c r="L166" s="871"/>
      <c r="M166" s="871"/>
      <c r="N166" s="871"/>
      <c r="O166" s="871"/>
      <c r="P166" s="871"/>
      <c r="Q166" s="871"/>
      <c r="R166" s="871"/>
      <c r="S166" s="871"/>
      <c r="T166" s="871"/>
      <c r="U166" s="871"/>
      <c r="V166" s="871"/>
      <c r="W166" s="871"/>
      <c r="X166" s="871"/>
      <c r="Y166" s="871"/>
      <c r="Z166" s="871"/>
    </row>
    <row r="167">
      <c r="A167" s="871"/>
      <c r="B167" s="871"/>
      <c r="C167" s="871"/>
      <c r="D167" s="871"/>
      <c r="E167" s="871"/>
      <c r="F167" s="871"/>
      <c r="G167" s="871"/>
      <c r="H167" s="871"/>
      <c r="I167" s="871"/>
      <c r="J167" s="871"/>
      <c r="K167" s="871"/>
      <c r="L167" s="871"/>
      <c r="M167" s="871"/>
      <c r="N167" s="871"/>
      <c r="O167" s="871"/>
      <c r="P167" s="871"/>
      <c r="Q167" s="871"/>
      <c r="R167" s="871"/>
      <c r="S167" s="871"/>
      <c r="T167" s="871"/>
      <c r="U167" s="871"/>
      <c r="V167" s="871"/>
      <c r="W167" s="871"/>
      <c r="X167" s="871"/>
      <c r="Y167" s="871"/>
      <c r="Z167" s="871"/>
    </row>
    <row r="168">
      <c r="A168" s="871"/>
      <c r="B168" s="871"/>
      <c r="C168" s="871"/>
      <c r="D168" s="871"/>
      <c r="E168" s="871"/>
      <c r="F168" s="871"/>
      <c r="G168" s="871"/>
      <c r="H168" s="871"/>
      <c r="I168" s="871"/>
      <c r="J168" s="871"/>
      <c r="K168" s="871"/>
      <c r="L168" s="871"/>
      <c r="M168" s="871"/>
      <c r="N168" s="871"/>
      <c r="O168" s="871"/>
      <c r="P168" s="871"/>
      <c r="Q168" s="871"/>
      <c r="R168" s="871"/>
      <c r="S168" s="871"/>
      <c r="T168" s="871"/>
      <c r="U168" s="871"/>
      <c r="V168" s="871"/>
      <c r="W168" s="871"/>
      <c r="X168" s="871"/>
      <c r="Y168" s="871"/>
      <c r="Z168" s="871"/>
    </row>
    <row r="169">
      <c r="A169" s="871"/>
      <c r="B169" s="871"/>
      <c r="C169" s="871"/>
      <c r="D169" s="871"/>
      <c r="E169" s="871"/>
      <c r="F169" s="871"/>
      <c r="G169" s="871"/>
      <c r="H169" s="871"/>
      <c r="I169" s="871"/>
      <c r="J169" s="871"/>
      <c r="K169" s="871"/>
      <c r="L169" s="871"/>
      <c r="M169" s="871"/>
      <c r="N169" s="871"/>
      <c r="O169" s="871"/>
      <c r="P169" s="871"/>
      <c r="Q169" s="871"/>
      <c r="R169" s="871"/>
      <c r="S169" s="871"/>
      <c r="T169" s="871"/>
      <c r="U169" s="871"/>
      <c r="V169" s="871"/>
      <c r="W169" s="871"/>
      <c r="X169" s="871"/>
      <c r="Y169" s="871"/>
      <c r="Z169" s="871"/>
    </row>
    <row r="170">
      <c r="A170" s="871"/>
      <c r="B170" s="871"/>
      <c r="C170" s="871"/>
      <c r="D170" s="871"/>
      <c r="E170" s="871"/>
      <c r="F170" s="871"/>
      <c r="G170" s="871"/>
      <c r="H170" s="871"/>
      <c r="I170" s="871"/>
      <c r="J170" s="871"/>
      <c r="K170" s="871"/>
      <c r="L170" s="871"/>
      <c r="M170" s="871"/>
      <c r="N170" s="871"/>
      <c r="O170" s="871"/>
      <c r="P170" s="871"/>
      <c r="Q170" s="871"/>
      <c r="R170" s="871"/>
      <c r="S170" s="871"/>
      <c r="T170" s="871"/>
      <c r="U170" s="871"/>
      <c r="V170" s="871"/>
      <c r="W170" s="871"/>
      <c r="X170" s="871"/>
      <c r="Y170" s="871"/>
      <c r="Z170" s="871"/>
    </row>
    <row r="171">
      <c r="A171" s="871"/>
      <c r="B171" s="871"/>
      <c r="C171" s="871"/>
      <c r="D171" s="871"/>
      <c r="E171" s="871"/>
      <c r="F171" s="871"/>
      <c r="G171" s="871"/>
      <c r="H171" s="871"/>
      <c r="I171" s="871"/>
      <c r="J171" s="871"/>
      <c r="K171" s="871"/>
      <c r="L171" s="871"/>
      <c r="M171" s="871"/>
      <c r="N171" s="871"/>
      <c r="O171" s="871"/>
      <c r="P171" s="871"/>
      <c r="Q171" s="871"/>
      <c r="R171" s="871"/>
      <c r="S171" s="871"/>
      <c r="T171" s="871"/>
      <c r="U171" s="871"/>
      <c r="V171" s="871"/>
      <c r="W171" s="871"/>
      <c r="X171" s="871"/>
      <c r="Y171" s="871"/>
      <c r="Z171" s="871"/>
    </row>
    <row r="172">
      <c r="A172" s="871"/>
      <c r="B172" s="871"/>
      <c r="C172" s="871"/>
      <c r="D172" s="871"/>
      <c r="E172" s="871"/>
      <c r="F172" s="871"/>
      <c r="G172" s="871"/>
      <c r="H172" s="871"/>
      <c r="I172" s="871"/>
      <c r="J172" s="871"/>
      <c r="K172" s="871"/>
      <c r="L172" s="871"/>
      <c r="M172" s="871"/>
      <c r="N172" s="871"/>
      <c r="O172" s="871"/>
      <c r="P172" s="871"/>
      <c r="Q172" s="871"/>
      <c r="R172" s="871"/>
      <c r="S172" s="871"/>
      <c r="T172" s="871"/>
      <c r="U172" s="871"/>
      <c r="V172" s="871"/>
      <c r="W172" s="871"/>
      <c r="X172" s="871"/>
      <c r="Y172" s="871"/>
      <c r="Z172" s="871"/>
    </row>
    <row r="173">
      <c r="A173" s="871"/>
      <c r="B173" s="871"/>
      <c r="C173" s="871"/>
      <c r="D173" s="871"/>
      <c r="E173" s="871"/>
      <c r="F173" s="871"/>
      <c r="G173" s="871"/>
      <c r="H173" s="871"/>
      <c r="I173" s="871"/>
      <c r="J173" s="871"/>
      <c r="K173" s="871"/>
      <c r="L173" s="871"/>
      <c r="M173" s="871"/>
      <c r="N173" s="871"/>
      <c r="O173" s="871"/>
      <c r="P173" s="871"/>
      <c r="Q173" s="871"/>
      <c r="R173" s="871"/>
      <c r="S173" s="871"/>
      <c r="T173" s="871"/>
      <c r="U173" s="871"/>
      <c r="V173" s="871"/>
      <c r="W173" s="871"/>
      <c r="X173" s="871"/>
      <c r="Y173" s="871"/>
      <c r="Z173" s="871"/>
    </row>
    <row r="174">
      <c r="A174" s="871"/>
      <c r="B174" s="871"/>
      <c r="C174" s="871"/>
      <c r="D174" s="871"/>
      <c r="E174" s="871"/>
      <c r="F174" s="871"/>
      <c r="G174" s="871"/>
      <c r="H174" s="871"/>
      <c r="I174" s="871"/>
      <c r="J174" s="871"/>
      <c r="K174" s="871"/>
      <c r="L174" s="871"/>
      <c r="M174" s="871"/>
      <c r="N174" s="871"/>
      <c r="O174" s="871"/>
      <c r="P174" s="871"/>
      <c r="Q174" s="871"/>
      <c r="R174" s="871"/>
      <c r="S174" s="871"/>
      <c r="T174" s="871"/>
      <c r="U174" s="871"/>
      <c r="V174" s="871"/>
      <c r="W174" s="871"/>
      <c r="X174" s="871"/>
      <c r="Y174" s="871"/>
      <c r="Z174" s="871"/>
    </row>
    <row r="175">
      <c r="A175" s="871"/>
      <c r="B175" s="871"/>
      <c r="C175" s="871"/>
      <c r="D175" s="871"/>
      <c r="E175" s="871"/>
      <c r="F175" s="871"/>
      <c r="G175" s="871"/>
      <c r="H175" s="871"/>
      <c r="I175" s="871"/>
      <c r="J175" s="871"/>
      <c r="K175" s="871"/>
      <c r="L175" s="871"/>
      <c r="M175" s="871"/>
      <c r="N175" s="871"/>
      <c r="O175" s="871"/>
      <c r="P175" s="871"/>
      <c r="Q175" s="871"/>
      <c r="R175" s="871"/>
      <c r="S175" s="871"/>
      <c r="T175" s="871"/>
      <c r="U175" s="871"/>
      <c r="V175" s="871"/>
      <c r="W175" s="871"/>
      <c r="X175" s="871"/>
      <c r="Y175" s="871"/>
      <c r="Z175" s="871"/>
    </row>
    <row r="176">
      <c r="A176" s="871"/>
      <c r="B176" s="871"/>
      <c r="C176" s="871"/>
      <c r="D176" s="871"/>
      <c r="E176" s="871"/>
      <c r="F176" s="871"/>
      <c r="G176" s="871"/>
      <c r="H176" s="871"/>
      <c r="I176" s="871"/>
      <c r="J176" s="871"/>
      <c r="K176" s="871"/>
      <c r="L176" s="871"/>
      <c r="M176" s="871"/>
      <c r="N176" s="871"/>
      <c r="O176" s="871"/>
      <c r="P176" s="871"/>
      <c r="Q176" s="871"/>
      <c r="R176" s="871"/>
      <c r="S176" s="871"/>
      <c r="T176" s="871"/>
      <c r="U176" s="871"/>
      <c r="V176" s="871"/>
      <c r="W176" s="871"/>
      <c r="X176" s="871"/>
      <c r="Y176" s="871"/>
      <c r="Z176" s="871"/>
    </row>
    <row r="177">
      <c r="A177" s="871"/>
      <c r="B177" s="871"/>
      <c r="C177" s="871"/>
      <c r="D177" s="871"/>
      <c r="E177" s="871"/>
      <c r="F177" s="871"/>
      <c r="G177" s="871"/>
      <c r="H177" s="871"/>
      <c r="I177" s="871"/>
      <c r="J177" s="871"/>
      <c r="K177" s="871"/>
      <c r="L177" s="871"/>
      <c r="M177" s="871"/>
      <c r="N177" s="871"/>
      <c r="O177" s="871"/>
      <c r="P177" s="871"/>
      <c r="Q177" s="871"/>
      <c r="R177" s="871"/>
      <c r="S177" s="871"/>
      <c r="T177" s="871"/>
      <c r="U177" s="871"/>
      <c r="V177" s="871"/>
      <c r="W177" s="871"/>
      <c r="X177" s="871"/>
      <c r="Y177" s="871"/>
      <c r="Z177" s="871"/>
    </row>
    <row r="178">
      <c r="A178" s="871"/>
      <c r="B178" s="871"/>
      <c r="C178" s="871"/>
      <c r="D178" s="871"/>
      <c r="E178" s="871"/>
      <c r="F178" s="871"/>
      <c r="G178" s="871"/>
      <c r="H178" s="871"/>
      <c r="I178" s="871"/>
      <c r="J178" s="871"/>
      <c r="K178" s="871"/>
      <c r="L178" s="871"/>
      <c r="M178" s="871"/>
      <c r="N178" s="871"/>
      <c r="O178" s="871"/>
      <c r="P178" s="871"/>
      <c r="Q178" s="871"/>
      <c r="R178" s="871"/>
      <c r="S178" s="871"/>
      <c r="T178" s="871"/>
      <c r="U178" s="871"/>
      <c r="V178" s="871"/>
      <c r="W178" s="871"/>
      <c r="X178" s="871"/>
      <c r="Y178" s="871"/>
      <c r="Z178" s="871"/>
    </row>
    <row r="179">
      <c r="A179" s="871"/>
      <c r="B179" s="871"/>
      <c r="C179" s="871"/>
      <c r="D179" s="871"/>
      <c r="E179" s="871"/>
      <c r="F179" s="871"/>
      <c r="G179" s="871"/>
      <c r="H179" s="871"/>
      <c r="I179" s="871"/>
      <c r="J179" s="871"/>
      <c r="K179" s="871"/>
      <c r="L179" s="871"/>
      <c r="M179" s="871"/>
      <c r="N179" s="871"/>
      <c r="O179" s="871"/>
      <c r="P179" s="871"/>
      <c r="Q179" s="871"/>
      <c r="R179" s="871"/>
      <c r="S179" s="871"/>
      <c r="T179" s="871"/>
      <c r="U179" s="871"/>
      <c r="V179" s="871"/>
      <c r="W179" s="871"/>
      <c r="X179" s="871"/>
      <c r="Y179" s="871"/>
      <c r="Z179" s="871"/>
    </row>
    <row r="180">
      <c r="A180" s="871"/>
      <c r="B180" s="871"/>
      <c r="C180" s="871"/>
      <c r="D180" s="871"/>
      <c r="E180" s="871"/>
      <c r="F180" s="871"/>
      <c r="G180" s="871"/>
      <c r="H180" s="871"/>
      <c r="I180" s="871"/>
      <c r="J180" s="871"/>
      <c r="K180" s="871"/>
      <c r="L180" s="871"/>
      <c r="M180" s="871"/>
      <c r="N180" s="871"/>
      <c r="O180" s="871"/>
      <c r="P180" s="871"/>
      <c r="Q180" s="871"/>
      <c r="R180" s="871"/>
      <c r="S180" s="871"/>
      <c r="T180" s="871"/>
      <c r="U180" s="871"/>
      <c r="V180" s="871"/>
      <c r="W180" s="871"/>
      <c r="X180" s="871"/>
      <c r="Y180" s="871"/>
      <c r="Z180" s="871"/>
    </row>
    <row r="181">
      <c r="A181" s="871"/>
      <c r="B181" s="871"/>
      <c r="C181" s="871"/>
      <c r="D181" s="871"/>
      <c r="E181" s="871"/>
      <c r="F181" s="871"/>
      <c r="G181" s="871"/>
      <c r="H181" s="871"/>
      <c r="I181" s="871"/>
      <c r="J181" s="871"/>
      <c r="K181" s="871"/>
      <c r="L181" s="871"/>
      <c r="M181" s="871"/>
      <c r="N181" s="871"/>
      <c r="O181" s="871"/>
      <c r="P181" s="871"/>
      <c r="Q181" s="871"/>
      <c r="R181" s="871"/>
      <c r="S181" s="871"/>
      <c r="T181" s="871"/>
      <c r="U181" s="871"/>
      <c r="V181" s="871"/>
      <c r="W181" s="871"/>
      <c r="X181" s="871"/>
      <c r="Y181" s="871"/>
      <c r="Z181" s="871"/>
    </row>
    <row r="182">
      <c r="A182" s="871"/>
      <c r="B182" s="871"/>
      <c r="C182" s="871"/>
      <c r="D182" s="871"/>
      <c r="E182" s="871"/>
      <c r="F182" s="871"/>
      <c r="G182" s="871"/>
      <c r="H182" s="871"/>
      <c r="I182" s="871"/>
      <c r="J182" s="871"/>
      <c r="K182" s="871"/>
      <c r="L182" s="871"/>
      <c r="M182" s="871"/>
      <c r="N182" s="871"/>
      <c r="O182" s="871"/>
      <c r="P182" s="871"/>
      <c r="Q182" s="871"/>
      <c r="R182" s="871"/>
      <c r="S182" s="871"/>
      <c r="T182" s="871"/>
      <c r="U182" s="871"/>
      <c r="V182" s="871"/>
      <c r="W182" s="871"/>
      <c r="X182" s="871"/>
      <c r="Y182" s="871"/>
      <c r="Z182" s="871"/>
    </row>
    <row r="183">
      <c r="A183" s="871"/>
      <c r="B183" s="871"/>
      <c r="C183" s="871"/>
      <c r="D183" s="871"/>
      <c r="E183" s="871"/>
      <c r="F183" s="871"/>
      <c r="G183" s="871"/>
      <c r="H183" s="871"/>
      <c r="I183" s="871"/>
      <c r="J183" s="871"/>
      <c r="K183" s="871"/>
      <c r="L183" s="871"/>
      <c r="M183" s="871"/>
      <c r="N183" s="871"/>
      <c r="O183" s="871"/>
      <c r="P183" s="871"/>
      <c r="Q183" s="871"/>
      <c r="R183" s="871"/>
      <c r="S183" s="871"/>
      <c r="T183" s="871"/>
      <c r="U183" s="871"/>
      <c r="V183" s="871"/>
      <c r="W183" s="871"/>
      <c r="X183" s="871"/>
      <c r="Y183" s="871"/>
      <c r="Z183" s="871"/>
    </row>
    <row r="184">
      <c r="A184" s="871"/>
      <c r="B184" s="871"/>
      <c r="C184" s="871"/>
      <c r="D184" s="871"/>
      <c r="E184" s="871"/>
      <c r="F184" s="871"/>
      <c r="G184" s="871"/>
      <c r="H184" s="871"/>
      <c r="I184" s="871"/>
      <c r="J184" s="871"/>
      <c r="K184" s="871"/>
      <c r="L184" s="871"/>
      <c r="M184" s="871"/>
      <c r="N184" s="871"/>
      <c r="O184" s="871"/>
      <c r="P184" s="871"/>
      <c r="Q184" s="871"/>
      <c r="R184" s="871"/>
      <c r="S184" s="871"/>
      <c r="T184" s="871"/>
      <c r="U184" s="871"/>
      <c r="V184" s="871"/>
      <c r="W184" s="871"/>
      <c r="X184" s="871"/>
      <c r="Y184" s="871"/>
      <c r="Z184" s="871"/>
    </row>
    <row r="185">
      <c r="A185" s="871"/>
      <c r="B185" s="871"/>
      <c r="C185" s="871"/>
      <c r="D185" s="871"/>
      <c r="E185" s="871"/>
      <c r="F185" s="871"/>
      <c r="G185" s="871"/>
      <c r="H185" s="871"/>
      <c r="I185" s="871"/>
      <c r="J185" s="871"/>
      <c r="K185" s="871"/>
      <c r="L185" s="871"/>
      <c r="M185" s="871"/>
      <c r="N185" s="871"/>
      <c r="O185" s="871"/>
      <c r="P185" s="871"/>
      <c r="Q185" s="871"/>
      <c r="R185" s="871"/>
      <c r="S185" s="871"/>
      <c r="T185" s="871"/>
      <c r="U185" s="871"/>
      <c r="V185" s="871"/>
      <c r="W185" s="871"/>
      <c r="X185" s="871"/>
      <c r="Y185" s="871"/>
      <c r="Z185" s="871"/>
    </row>
    <row r="186">
      <c r="A186" s="871"/>
      <c r="B186" s="871"/>
      <c r="C186" s="871"/>
      <c r="D186" s="871"/>
      <c r="E186" s="871"/>
      <c r="F186" s="871"/>
      <c r="G186" s="871"/>
      <c r="H186" s="871"/>
      <c r="I186" s="871"/>
      <c r="J186" s="871"/>
      <c r="K186" s="871"/>
      <c r="L186" s="871"/>
      <c r="M186" s="871"/>
      <c r="N186" s="871"/>
      <c r="O186" s="871"/>
      <c r="P186" s="871"/>
      <c r="Q186" s="871"/>
      <c r="R186" s="871"/>
      <c r="S186" s="871"/>
      <c r="T186" s="871"/>
      <c r="U186" s="871"/>
      <c r="V186" s="871"/>
      <c r="W186" s="871"/>
      <c r="X186" s="871"/>
      <c r="Y186" s="871"/>
      <c r="Z186" s="871"/>
    </row>
    <row r="187">
      <c r="A187" s="871"/>
      <c r="B187" s="871"/>
      <c r="C187" s="871"/>
      <c r="D187" s="871"/>
      <c r="E187" s="871"/>
      <c r="F187" s="871"/>
      <c r="G187" s="871"/>
      <c r="H187" s="871"/>
      <c r="I187" s="871"/>
      <c r="J187" s="871"/>
      <c r="K187" s="871"/>
      <c r="L187" s="871"/>
      <c r="M187" s="871"/>
      <c r="N187" s="871"/>
      <c r="O187" s="871"/>
      <c r="P187" s="871"/>
      <c r="Q187" s="871"/>
      <c r="R187" s="871"/>
      <c r="S187" s="871"/>
      <c r="T187" s="871"/>
      <c r="U187" s="871"/>
      <c r="V187" s="871"/>
      <c r="W187" s="871"/>
      <c r="X187" s="871"/>
      <c r="Y187" s="871"/>
      <c r="Z187" s="871"/>
    </row>
    <row r="188">
      <c r="A188" s="871"/>
      <c r="B188" s="871"/>
      <c r="C188" s="871"/>
      <c r="D188" s="871"/>
      <c r="E188" s="871"/>
      <c r="F188" s="871"/>
      <c r="G188" s="871"/>
      <c r="H188" s="871"/>
      <c r="I188" s="871"/>
      <c r="J188" s="871"/>
      <c r="K188" s="871"/>
      <c r="L188" s="871"/>
      <c r="M188" s="871"/>
      <c r="N188" s="871"/>
      <c r="O188" s="871"/>
      <c r="P188" s="871"/>
      <c r="Q188" s="871"/>
      <c r="R188" s="871"/>
      <c r="S188" s="871"/>
      <c r="T188" s="871"/>
      <c r="U188" s="871"/>
      <c r="V188" s="871"/>
      <c r="W188" s="871"/>
      <c r="X188" s="871"/>
      <c r="Y188" s="871"/>
      <c r="Z188" s="871"/>
    </row>
    <row r="189">
      <c r="A189" s="871"/>
      <c r="B189" s="871"/>
      <c r="C189" s="871"/>
      <c r="D189" s="871"/>
      <c r="E189" s="871"/>
      <c r="F189" s="871"/>
      <c r="G189" s="871"/>
      <c r="H189" s="871"/>
      <c r="I189" s="871"/>
      <c r="J189" s="871"/>
      <c r="K189" s="871"/>
      <c r="L189" s="871"/>
      <c r="M189" s="871"/>
      <c r="N189" s="871"/>
      <c r="O189" s="871"/>
      <c r="P189" s="871"/>
      <c r="Q189" s="871"/>
      <c r="R189" s="871"/>
      <c r="S189" s="871"/>
      <c r="T189" s="871"/>
      <c r="U189" s="871"/>
      <c r="V189" s="871"/>
      <c r="W189" s="871"/>
      <c r="X189" s="871"/>
      <c r="Y189" s="871"/>
      <c r="Z189" s="871"/>
    </row>
    <row r="190">
      <c r="A190" s="871"/>
      <c r="B190" s="871"/>
      <c r="C190" s="871"/>
      <c r="D190" s="871"/>
      <c r="E190" s="871"/>
      <c r="F190" s="871"/>
      <c r="G190" s="871"/>
      <c r="H190" s="871"/>
      <c r="I190" s="871"/>
      <c r="J190" s="871"/>
      <c r="K190" s="871"/>
      <c r="L190" s="871"/>
      <c r="M190" s="871"/>
      <c r="N190" s="871"/>
      <c r="O190" s="871"/>
      <c r="P190" s="871"/>
      <c r="Q190" s="871"/>
      <c r="R190" s="871"/>
      <c r="S190" s="871"/>
      <c r="T190" s="871"/>
      <c r="U190" s="871"/>
      <c r="V190" s="871"/>
      <c r="W190" s="871"/>
      <c r="X190" s="871"/>
      <c r="Y190" s="871"/>
      <c r="Z190" s="871"/>
    </row>
    <row r="191">
      <c r="A191" s="871"/>
      <c r="B191" s="871"/>
      <c r="C191" s="871"/>
      <c r="D191" s="871"/>
      <c r="E191" s="871"/>
      <c r="F191" s="871"/>
      <c r="G191" s="871"/>
      <c r="H191" s="871"/>
      <c r="I191" s="871"/>
      <c r="J191" s="871"/>
      <c r="K191" s="871"/>
      <c r="L191" s="871"/>
      <c r="M191" s="871"/>
      <c r="N191" s="871"/>
      <c r="O191" s="871"/>
      <c r="P191" s="871"/>
      <c r="Q191" s="871"/>
      <c r="R191" s="871"/>
      <c r="S191" s="871"/>
      <c r="T191" s="871"/>
      <c r="U191" s="871"/>
      <c r="V191" s="871"/>
      <c r="W191" s="871"/>
      <c r="X191" s="871"/>
      <c r="Y191" s="871"/>
      <c r="Z191" s="871"/>
    </row>
    <row r="192">
      <c r="A192" s="871"/>
      <c r="B192" s="871"/>
      <c r="C192" s="871"/>
      <c r="D192" s="871"/>
      <c r="E192" s="871"/>
      <c r="F192" s="871"/>
      <c r="G192" s="871"/>
      <c r="H192" s="871"/>
      <c r="I192" s="871"/>
      <c r="J192" s="871"/>
      <c r="K192" s="871"/>
      <c r="L192" s="871"/>
      <c r="M192" s="871"/>
      <c r="N192" s="871"/>
      <c r="O192" s="871"/>
      <c r="P192" s="871"/>
      <c r="Q192" s="871"/>
      <c r="R192" s="871"/>
      <c r="S192" s="871"/>
      <c r="T192" s="871"/>
      <c r="U192" s="871"/>
      <c r="V192" s="871"/>
      <c r="W192" s="871"/>
      <c r="X192" s="871"/>
      <c r="Y192" s="871"/>
      <c r="Z192" s="871"/>
    </row>
    <row r="193">
      <c r="A193" s="871"/>
      <c r="B193" s="871"/>
      <c r="C193" s="871"/>
      <c r="D193" s="871"/>
      <c r="E193" s="871"/>
      <c r="F193" s="871"/>
      <c r="G193" s="871"/>
      <c r="H193" s="871"/>
      <c r="I193" s="871"/>
      <c r="J193" s="871"/>
      <c r="K193" s="871"/>
      <c r="L193" s="871"/>
      <c r="M193" s="871"/>
      <c r="N193" s="871"/>
      <c r="O193" s="871"/>
      <c r="P193" s="871"/>
      <c r="Q193" s="871"/>
      <c r="R193" s="871"/>
      <c r="S193" s="871"/>
      <c r="T193" s="871"/>
      <c r="U193" s="871"/>
      <c r="V193" s="871"/>
      <c r="W193" s="871"/>
      <c r="X193" s="871"/>
      <c r="Y193" s="871"/>
      <c r="Z193" s="871"/>
    </row>
    <row r="194">
      <c r="A194" s="871"/>
      <c r="B194" s="871"/>
      <c r="C194" s="871"/>
      <c r="D194" s="871"/>
      <c r="E194" s="871"/>
      <c r="F194" s="871"/>
      <c r="G194" s="871"/>
      <c r="H194" s="871"/>
      <c r="I194" s="871"/>
      <c r="J194" s="871"/>
      <c r="K194" s="871"/>
      <c r="L194" s="871"/>
      <c r="M194" s="871"/>
      <c r="N194" s="871"/>
      <c r="O194" s="871"/>
      <c r="P194" s="871"/>
      <c r="Q194" s="871"/>
      <c r="R194" s="871"/>
      <c r="S194" s="871"/>
      <c r="T194" s="871"/>
      <c r="U194" s="871"/>
      <c r="V194" s="871"/>
      <c r="W194" s="871"/>
      <c r="X194" s="871"/>
      <c r="Y194" s="871"/>
      <c r="Z194" s="871"/>
    </row>
    <row r="195">
      <c r="A195" s="871"/>
      <c r="B195" s="871"/>
      <c r="C195" s="871"/>
      <c r="D195" s="871"/>
      <c r="E195" s="871"/>
      <c r="F195" s="871"/>
      <c r="G195" s="871"/>
      <c r="H195" s="871"/>
      <c r="I195" s="871"/>
      <c r="J195" s="871"/>
      <c r="K195" s="871"/>
      <c r="L195" s="871"/>
      <c r="M195" s="871"/>
      <c r="N195" s="871"/>
      <c r="O195" s="871"/>
      <c r="P195" s="871"/>
      <c r="Q195" s="871"/>
      <c r="R195" s="871"/>
      <c r="S195" s="871"/>
      <c r="T195" s="871"/>
      <c r="U195" s="871"/>
      <c r="V195" s="871"/>
      <c r="W195" s="871"/>
      <c r="X195" s="871"/>
      <c r="Y195" s="871"/>
      <c r="Z195" s="871"/>
    </row>
    <row r="196">
      <c r="A196" s="871"/>
      <c r="B196" s="871"/>
      <c r="C196" s="871"/>
      <c r="D196" s="871"/>
      <c r="E196" s="871"/>
      <c r="F196" s="871"/>
      <c r="G196" s="871"/>
      <c r="H196" s="871"/>
      <c r="I196" s="871"/>
      <c r="J196" s="871"/>
      <c r="K196" s="871"/>
      <c r="L196" s="871"/>
      <c r="M196" s="871"/>
      <c r="N196" s="871"/>
      <c r="O196" s="871"/>
      <c r="P196" s="871"/>
      <c r="Q196" s="871"/>
      <c r="R196" s="871"/>
      <c r="S196" s="871"/>
      <c r="T196" s="871"/>
      <c r="U196" s="871"/>
      <c r="V196" s="871"/>
      <c r="W196" s="871"/>
      <c r="X196" s="871"/>
      <c r="Y196" s="871"/>
      <c r="Z196" s="871"/>
    </row>
    <row r="197">
      <c r="A197" s="871"/>
      <c r="B197" s="871"/>
      <c r="C197" s="871"/>
      <c r="D197" s="871"/>
      <c r="E197" s="871"/>
      <c r="F197" s="871"/>
      <c r="G197" s="871"/>
      <c r="H197" s="871"/>
      <c r="I197" s="871"/>
      <c r="J197" s="871"/>
      <c r="K197" s="871"/>
      <c r="L197" s="871"/>
      <c r="M197" s="871"/>
      <c r="N197" s="871"/>
      <c r="O197" s="871"/>
      <c r="P197" s="871"/>
      <c r="Q197" s="871"/>
      <c r="R197" s="871"/>
      <c r="S197" s="871"/>
      <c r="T197" s="871"/>
      <c r="U197" s="871"/>
      <c r="V197" s="871"/>
      <c r="W197" s="871"/>
      <c r="X197" s="871"/>
      <c r="Y197" s="871"/>
      <c r="Z197" s="871"/>
    </row>
    <row r="198">
      <c r="A198" s="871"/>
      <c r="B198" s="871"/>
      <c r="C198" s="871"/>
      <c r="D198" s="871"/>
      <c r="E198" s="871"/>
      <c r="F198" s="871"/>
      <c r="G198" s="871"/>
      <c r="H198" s="871"/>
      <c r="I198" s="871"/>
      <c r="J198" s="871"/>
      <c r="K198" s="871"/>
      <c r="L198" s="871"/>
      <c r="M198" s="871"/>
      <c r="N198" s="871"/>
      <c r="O198" s="871"/>
      <c r="P198" s="871"/>
      <c r="Q198" s="871"/>
      <c r="R198" s="871"/>
      <c r="S198" s="871"/>
      <c r="T198" s="871"/>
      <c r="U198" s="871"/>
      <c r="V198" s="871"/>
      <c r="W198" s="871"/>
      <c r="X198" s="871"/>
      <c r="Y198" s="871"/>
      <c r="Z198" s="871"/>
    </row>
    <row r="199">
      <c r="A199" s="871"/>
      <c r="B199" s="871"/>
      <c r="C199" s="871"/>
      <c r="D199" s="871"/>
      <c r="E199" s="871"/>
      <c r="F199" s="871"/>
      <c r="G199" s="871"/>
      <c r="H199" s="871"/>
      <c r="I199" s="871"/>
      <c r="J199" s="871"/>
      <c r="K199" s="871"/>
      <c r="L199" s="871"/>
      <c r="M199" s="871"/>
      <c r="N199" s="871"/>
      <c r="O199" s="871"/>
      <c r="P199" s="871"/>
      <c r="Q199" s="871"/>
      <c r="R199" s="871"/>
      <c r="S199" s="871"/>
      <c r="T199" s="871"/>
      <c r="U199" s="871"/>
      <c r="V199" s="871"/>
      <c r="W199" s="871"/>
      <c r="X199" s="871"/>
      <c r="Y199" s="871"/>
      <c r="Z199" s="871"/>
    </row>
    <row r="200">
      <c r="A200" s="871"/>
      <c r="B200" s="871"/>
      <c r="C200" s="871"/>
      <c r="D200" s="871"/>
      <c r="E200" s="871"/>
      <c r="F200" s="871"/>
      <c r="G200" s="871"/>
      <c r="H200" s="871"/>
      <c r="I200" s="871"/>
      <c r="J200" s="871"/>
      <c r="K200" s="871"/>
      <c r="L200" s="871"/>
      <c r="M200" s="871"/>
      <c r="N200" s="871"/>
      <c r="O200" s="871"/>
      <c r="P200" s="871"/>
      <c r="Q200" s="871"/>
      <c r="R200" s="871"/>
      <c r="S200" s="871"/>
      <c r="T200" s="871"/>
      <c r="U200" s="871"/>
      <c r="V200" s="871"/>
      <c r="W200" s="871"/>
      <c r="X200" s="871"/>
      <c r="Y200" s="871"/>
      <c r="Z200" s="871"/>
    </row>
    <row r="201">
      <c r="A201" s="871"/>
      <c r="B201" s="871"/>
      <c r="C201" s="871"/>
      <c r="D201" s="871"/>
      <c r="E201" s="871"/>
      <c r="F201" s="871"/>
      <c r="G201" s="871"/>
      <c r="H201" s="871"/>
      <c r="I201" s="871"/>
      <c r="J201" s="871"/>
      <c r="K201" s="871"/>
      <c r="L201" s="871"/>
      <c r="M201" s="871"/>
      <c r="N201" s="871"/>
      <c r="O201" s="871"/>
      <c r="P201" s="871"/>
      <c r="Q201" s="871"/>
      <c r="R201" s="871"/>
      <c r="S201" s="871"/>
      <c r="T201" s="871"/>
      <c r="U201" s="871"/>
      <c r="V201" s="871"/>
      <c r="W201" s="871"/>
      <c r="X201" s="871"/>
      <c r="Y201" s="871"/>
      <c r="Z201" s="871"/>
    </row>
    <row r="202">
      <c r="A202" s="871"/>
      <c r="B202" s="871"/>
      <c r="C202" s="871"/>
      <c r="D202" s="871"/>
      <c r="E202" s="871"/>
      <c r="F202" s="871"/>
      <c r="G202" s="871"/>
      <c r="H202" s="871"/>
      <c r="I202" s="871"/>
      <c r="J202" s="871"/>
      <c r="K202" s="871"/>
      <c r="L202" s="871"/>
      <c r="M202" s="871"/>
      <c r="N202" s="871"/>
      <c r="O202" s="871"/>
      <c r="P202" s="871"/>
      <c r="Q202" s="871"/>
      <c r="R202" s="871"/>
      <c r="S202" s="871"/>
      <c r="T202" s="871"/>
      <c r="U202" s="871"/>
      <c r="V202" s="871"/>
      <c r="W202" s="871"/>
      <c r="X202" s="871"/>
      <c r="Y202" s="871"/>
      <c r="Z202" s="871"/>
    </row>
    <row r="203">
      <c r="A203" s="871"/>
      <c r="B203" s="871"/>
      <c r="C203" s="871"/>
      <c r="D203" s="871"/>
      <c r="E203" s="871"/>
      <c r="F203" s="871"/>
      <c r="G203" s="871"/>
      <c r="H203" s="871"/>
      <c r="I203" s="871"/>
      <c r="J203" s="871"/>
      <c r="K203" s="871"/>
      <c r="L203" s="871"/>
      <c r="M203" s="871"/>
      <c r="N203" s="871"/>
      <c r="O203" s="871"/>
      <c r="P203" s="871"/>
      <c r="Q203" s="871"/>
      <c r="R203" s="871"/>
      <c r="S203" s="871"/>
      <c r="T203" s="871"/>
      <c r="U203" s="871"/>
      <c r="V203" s="871"/>
      <c r="W203" s="871"/>
      <c r="X203" s="871"/>
      <c r="Y203" s="871"/>
      <c r="Z203" s="871"/>
    </row>
    <row r="204">
      <c r="A204" s="871"/>
      <c r="B204" s="871"/>
      <c r="C204" s="871"/>
      <c r="D204" s="871"/>
      <c r="E204" s="871"/>
      <c r="F204" s="871"/>
      <c r="G204" s="871"/>
      <c r="H204" s="871"/>
      <c r="I204" s="871"/>
      <c r="J204" s="871"/>
      <c r="K204" s="871"/>
      <c r="L204" s="871"/>
      <c r="M204" s="871"/>
      <c r="N204" s="871"/>
      <c r="O204" s="871"/>
      <c r="P204" s="871"/>
      <c r="Q204" s="871"/>
      <c r="R204" s="871"/>
      <c r="S204" s="871"/>
      <c r="T204" s="871"/>
      <c r="U204" s="871"/>
      <c r="V204" s="871"/>
      <c r="W204" s="871"/>
      <c r="X204" s="871"/>
      <c r="Y204" s="871"/>
      <c r="Z204" s="871"/>
    </row>
    <row r="205">
      <c r="A205" s="871"/>
      <c r="B205" s="871"/>
      <c r="C205" s="871"/>
      <c r="D205" s="871"/>
      <c r="E205" s="871"/>
      <c r="F205" s="871"/>
      <c r="G205" s="871"/>
      <c r="H205" s="871"/>
      <c r="I205" s="871"/>
      <c r="J205" s="871"/>
      <c r="K205" s="871"/>
      <c r="L205" s="871"/>
      <c r="M205" s="871"/>
      <c r="N205" s="871"/>
      <c r="O205" s="871"/>
      <c r="P205" s="871"/>
      <c r="Q205" s="871"/>
      <c r="R205" s="871"/>
      <c r="S205" s="871"/>
      <c r="T205" s="871"/>
      <c r="U205" s="871"/>
      <c r="V205" s="871"/>
      <c r="W205" s="871"/>
      <c r="X205" s="871"/>
      <c r="Y205" s="871"/>
      <c r="Z205" s="871"/>
    </row>
    <row r="206">
      <c r="A206" s="871"/>
      <c r="B206" s="871"/>
      <c r="C206" s="871"/>
      <c r="D206" s="871"/>
      <c r="E206" s="871"/>
      <c r="F206" s="871"/>
      <c r="G206" s="871"/>
      <c r="H206" s="871"/>
      <c r="I206" s="871"/>
      <c r="J206" s="871"/>
      <c r="K206" s="871"/>
      <c r="L206" s="871"/>
      <c r="M206" s="871"/>
      <c r="N206" s="871"/>
      <c r="O206" s="871"/>
      <c r="P206" s="871"/>
      <c r="Q206" s="871"/>
      <c r="R206" s="871"/>
      <c r="S206" s="871"/>
      <c r="T206" s="871"/>
      <c r="U206" s="871"/>
      <c r="V206" s="871"/>
      <c r="W206" s="871"/>
      <c r="X206" s="871"/>
      <c r="Y206" s="871"/>
      <c r="Z206" s="871"/>
    </row>
    <row r="207">
      <c r="A207" s="871"/>
      <c r="B207" s="871"/>
      <c r="C207" s="871"/>
      <c r="D207" s="871"/>
      <c r="E207" s="871"/>
      <c r="F207" s="871"/>
      <c r="G207" s="871"/>
      <c r="H207" s="871"/>
      <c r="I207" s="871"/>
      <c r="J207" s="871"/>
      <c r="K207" s="871"/>
      <c r="L207" s="871"/>
      <c r="M207" s="871"/>
      <c r="N207" s="871"/>
      <c r="O207" s="871"/>
      <c r="P207" s="871"/>
      <c r="Q207" s="871"/>
      <c r="R207" s="871"/>
      <c r="S207" s="871"/>
      <c r="T207" s="871"/>
      <c r="U207" s="871"/>
      <c r="V207" s="871"/>
      <c r="W207" s="871"/>
      <c r="X207" s="871"/>
      <c r="Y207" s="871"/>
      <c r="Z207" s="871"/>
    </row>
    <row r="208">
      <c r="A208" s="871"/>
      <c r="B208" s="871"/>
      <c r="C208" s="871"/>
      <c r="D208" s="871"/>
      <c r="E208" s="871"/>
      <c r="F208" s="871"/>
      <c r="G208" s="871"/>
      <c r="H208" s="871"/>
      <c r="I208" s="871"/>
      <c r="J208" s="871"/>
      <c r="K208" s="871"/>
      <c r="L208" s="871"/>
      <c r="M208" s="871"/>
      <c r="N208" s="871"/>
      <c r="O208" s="871"/>
      <c r="P208" s="871"/>
      <c r="Q208" s="871"/>
      <c r="R208" s="871"/>
      <c r="S208" s="871"/>
      <c r="T208" s="871"/>
      <c r="U208" s="871"/>
      <c r="V208" s="871"/>
      <c r="W208" s="871"/>
      <c r="X208" s="871"/>
      <c r="Y208" s="871"/>
      <c r="Z208" s="871"/>
    </row>
    <row r="209">
      <c r="A209" s="871"/>
      <c r="B209" s="871"/>
      <c r="C209" s="871"/>
      <c r="D209" s="871"/>
      <c r="E209" s="871"/>
      <c r="F209" s="871"/>
      <c r="G209" s="871"/>
      <c r="H209" s="871"/>
      <c r="I209" s="871"/>
      <c r="J209" s="871"/>
      <c r="K209" s="871"/>
      <c r="L209" s="871"/>
      <c r="M209" s="871"/>
      <c r="N209" s="871"/>
      <c r="O209" s="871"/>
      <c r="P209" s="871"/>
      <c r="Q209" s="871"/>
      <c r="R209" s="871"/>
      <c r="S209" s="871"/>
      <c r="T209" s="871"/>
      <c r="U209" s="871"/>
      <c r="V209" s="871"/>
      <c r="W209" s="871"/>
      <c r="X209" s="871"/>
      <c r="Y209" s="871"/>
      <c r="Z209" s="871"/>
    </row>
    <row r="210">
      <c r="A210" s="871"/>
      <c r="B210" s="871"/>
      <c r="C210" s="871"/>
      <c r="D210" s="871"/>
      <c r="E210" s="871"/>
      <c r="F210" s="871"/>
      <c r="G210" s="871"/>
      <c r="H210" s="871"/>
      <c r="I210" s="871"/>
      <c r="J210" s="871"/>
      <c r="K210" s="871"/>
      <c r="L210" s="871"/>
      <c r="M210" s="871"/>
      <c r="N210" s="871"/>
      <c r="O210" s="871"/>
      <c r="P210" s="871"/>
      <c r="Q210" s="871"/>
      <c r="R210" s="871"/>
      <c r="S210" s="871"/>
      <c r="T210" s="871"/>
      <c r="U210" s="871"/>
      <c r="V210" s="871"/>
      <c r="W210" s="871"/>
      <c r="X210" s="871"/>
      <c r="Y210" s="871"/>
      <c r="Z210" s="871"/>
    </row>
    <row r="211">
      <c r="A211" s="871"/>
      <c r="B211" s="871"/>
      <c r="C211" s="871"/>
      <c r="D211" s="871"/>
      <c r="E211" s="871"/>
      <c r="F211" s="871"/>
      <c r="G211" s="871"/>
      <c r="H211" s="871"/>
      <c r="I211" s="871"/>
      <c r="J211" s="871"/>
      <c r="K211" s="871"/>
      <c r="L211" s="871"/>
      <c r="M211" s="871"/>
      <c r="N211" s="871"/>
      <c r="O211" s="871"/>
      <c r="P211" s="871"/>
      <c r="Q211" s="871"/>
      <c r="R211" s="871"/>
      <c r="S211" s="871"/>
      <c r="T211" s="871"/>
      <c r="U211" s="871"/>
      <c r="V211" s="871"/>
      <c r="W211" s="871"/>
      <c r="X211" s="871"/>
      <c r="Y211" s="871"/>
      <c r="Z211" s="871"/>
    </row>
    <row r="212">
      <c r="A212" s="871"/>
      <c r="B212" s="871"/>
      <c r="C212" s="871"/>
      <c r="D212" s="871"/>
      <c r="E212" s="871"/>
      <c r="F212" s="871"/>
      <c r="G212" s="871"/>
      <c r="H212" s="871"/>
      <c r="I212" s="871"/>
      <c r="J212" s="871"/>
      <c r="K212" s="871"/>
      <c r="L212" s="871"/>
      <c r="M212" s="871"/>
      <c r="N212" s="871"/>
      <c r="O212" s="871"/>
      <c r="P212" s="871"/>
      <c r="Q212" s="871"/>
      <c r="R212" s="871"/>
      <c r="S212" s="871"/>
      <c r="T212" s="871"/>
      <c r="U212" s="871"/>
      <c r="V212" s="871"/>
      <c r="W212" s="871"/>
      <c r="X212" s="871"/>
      <c r="Y212" s="871"/>
      <c r="Z212" s="871"/>
    </row>
    <row r="213">
      <c r="A213" s="871"/>
      <c r="B213" s="871"/>
      <c r="C213" s="871"/>
      <c r="D213" s="871"/>
      <c r="E213" s="871"/>
      <c r="F213" s="871"/>
      <c r="G213" s="871"/>
      <c r="H213" s="871"/>
      <c r="I213" s="871"/>
      <c r="J213" s="871"/>
      <c r="K213" s="871"/>
      <c r="L213" s="871"/>
      <c r="M213" s="871"/>
      <c r="N213" s="871"/>
      <c r="O213" s="871"/>
      <c r="P213" s="871"/>
      <c r="Q213" s="871"/>
      <c r="R213" s="871"/>
      <c r="S213" s="871"/>
      <c r="T213" s="871"/>
      <c r="U213" s="871"/>
      <c r="V213" s="871"/>
      <c r="W213" s="871"/>
      <c r="X213" s="871"/>
      <c r="Y213" s="871"/>
      <c r="Z213" s="871"/>
    </row>
    <row r="214">
      <c r="A214" s="871"/>
      <c r="B214" s="871"/>
      <c r="C214" s="871"/>
      <c r="D214" s="871"/>
      <c r="E214" s="871"/>
      <c r="F214" s="871"/>
      <c r="G214" s="871"/>
      <c r="H214" s="871"/>
      <c r="I214" s="871"/>
      <c r="J214" s="871"/>
      <c r="K214" s="871"/>
      <c r="L214" s="871"/>
      <c r="M214" s="871"/>
      <c r="N214" s="871"/>
      <c r="O214" s="871"/>
      <c r="P214" s="871"/>
      <c r="Q214" s="871"/>
      <c r="R214" s="871"/>
      <c r="S214" s="871"/>
      <c r="T214" s="871"/>
      <c r="U214" s="871"/>
      <c r="V214" s="871"/>
      <c r="W214" s="871"/>
      <c r="X214" s="871"/>
      <c r="Y214" s="871"/>
      <c r="Z214" s="871"/>
    </row>
    <row r="215">
      <c r="A215" s="871"/>
      <c r="B215" s="871"/>
      <c r="C215" s="871"/>
      <c r="D215" s="871"/>
      <c r="E215" s="871"/>
      <c r="F215" s="871"/>
      <c r="G215" s="871"/>
      <c r="H215" s="871"/>
      <c r="I215" s="871"/>
      <c r="J215" s="871"/>
      <c r="K215" s="871"/>
      <c r="L215" s="871"/>
      <c r="M215" s="871"/>
      <c r="N215" s="871"/>
      <c r="O215" s="871"/>
      <c r="P215" s="871"/>
      <c r="Q215" s="871"/>
      <c r="R215" s="871"/>
      <c r="S215" s="871"/>
      <c r="T215" s="871"/>
      <c r="U215" s="871"/>
      <c r="V215" s="871"/>
      <c r="W215" s="871"/>
      <c r="X215" s="871"/>
      <c r="Y215" s="871"/>
      <c r="Z215" s="871"/>
    </row>
    <row r="216">
      <c r="A216" s="871"/>
      <c r="B216" s="871"/>
      <c r="C216" s="871"/>
      <c r="D216" s="871"/>
      <c r="E216" s="871"/>
      <c r="F216" s="871"/>
      <c r="G216" s="871"/>
      <c r="H216" s="871"/>
      <c r="I216" s="871"/>
      <c r="J216" s="871"/>
      <c r="K216" s="871"/>
      <c r="L216" s="871"/>
      <c r="M216" s="871"/>
      <c r="N216" s="871"/>
      <c r="O216" s="871"/>
      <c r="P216" s="871"/>
      <c r="Q216" s="871"/>
      <c r="R216" s="871"/>
      <c r="S216" s="871"/>
      <c r="T216" s="871"/>
      <c r="U216" s="871"/>
      <c r="V216" s="871"/>
      <c r="W216" s="871"/>
      <c r="X216" s="871"/>
      <c r="Y216" s="871"/>
      <c r="Z216" s="871"/>
    </row>
    <row r="217">
      <c r="A217" s="871"/>
      <c r="B217" s="871"/>
      <c r="C217" s="871"/>
      <c r="D217" s="871"/>
      <c r="E217" s="871"/>
      <c r="F217" s="871"/>
      <c r="G217" s="871"/>
      <c r="H217" s="871"/>
      <c r="I217" s="871"/>
      <c r="J217" s="871"/>
      <c r="K217" s="871"/>
      <c r="L217" s="871"/>
      <c r="M217" s="871"/>
      <c r="N217" s="871"/>
      <c r="O217" s="871"/>
      <c r="P217" s="871"/>
      <c r="Q217" s="871"/>
      <c r="R217" s="871"/>
      <c r="S217" s="871"/>
      <c r="T217" s="871"/>
      <c r="U217" s="871"/>
      <c r="V217" s="871"/>
      <c r="W217" s="871"/>
      <c r="X217" s="871"/>
      <c r="Y217" s="871"/>
      <c r="Z217" s="871"/>
    </row>
    <row r="218">
      <c r="A218" s="871"/>
      <c r="B218" s="871"/>
      <c r="C218" s="871"/>
      <c r="D218" s="871"/>
      <c r="E218" s="871"/>
      <c r="F218" s="871"/>
      <c r="G218" s="871"/>
      <c r="H218" s="871"/>
      <c r="I218" s="871"/>
      <c r="J218" s="871"/>
      <c r="K218" s="871"/>
      <c r="L218" s="871"/>
      <c r="M218" s="871"/>
      <c r="N218" s="871"/>
      <c r="O218" s="871"/>
      <c r="P218" s="871"/>
      <c r="Q218" s="871"/>
      <c r="R218" s="871"/>
      <c r="S218" s="871"/>
      <c r="T218" s="871"/>
      <c r="U218" s="871"/>
      <c r="V218" s="871"/>
      <c r="W218" s="871"/>
      <c r="X218" s="871"/>
      <c r="Y218" s="871"/>
      <c r="Z218" s="871"/>
    </row>
    <row r="219">
      <c r="A219" s="871"/>
      <c r="B219" s="871"/>
      <c r="C219" s="871"/>
      <c r="D219" s="871"/>
      <c r="E219" s="871"/>
      <c r="F219" s="871"/>
      <c r="G219" s="871"/>
      <c r="H219" s="871"/>
      <c r="I219" s="871"/>
      <c r="J219" s="871"/>
      <c r="K219" s="871"/>
      <c r="L219" s="871"/>
      <c r="M219" s="871"/>
      <c r="N219" s="871"/>
      <c r="O219" s="871"/>
      <c r="P219" s="871"/>
      <c r="Q219" s="871"/>
      <c r="R219" s="871"/>
      <c r="S219" s="871"/>
      <c r="T219" s="871"/>
      <c r="U219" s="871"/>
      <c r="V219" s="871"/>
      <c r="W219" s="871"/>
      <c r="X219" s="871"/>
      <c r="Y219" s="871"/>
      <c r="Z219" s="871"/>
    </row>
    <row r="220">
      <c r="A220" s="871"/>
      <c r="B220" s="871"/>
      <c r="C220" s="871"/>
      <c r="D220" s="871"/>
      <c r="E220" s="871"/>
      <c r="F220" s="871"/>
      <c r="G220" s="871"/>
      <c r="H220" s="871"/>
      <c r="I220" s="871"/>
      <c r="J220" s="871"/>
      <c r="K220" s="871"/>
      <c r="L220" s="871"/>
      <c r="M220" s="871"/>
      <c r="N220" s="871"/>
      <c r="O220" s="871"/>
      <c r="P220" s="871"/>
      <c r="Q220" s="871"/>
      <c r="R220" s="871"/>
      <c r="S220" s="871"/>
      <c r="T220" s="871"/>
      <c r="U220" s="871"/>
      <c r="V220" s="871"/>
      <c r="W220" s="871"/>
      <c r="X220" s="871"/>
      <c r="Y220" s="871"/>
      <c r="Z220" s="871"/>
    </row>
    <row r="221">
      <c r="A221" s="871"/>
      <c r="B221" s="871"/>
      <c r="C221" s="871"/>
      <c r="D221" s="871"/>
      <c r="E221" s="871"/>
      <c r="F221" s="871"/>
      <c r="G221" s="871"/>
      <c r="H221" s="871"/>
      <c r="I221" s="871"/>
      <c r="J221" s="871"/>
      <c r="K221" s="871"/>
      <c r="L221" s="871"/>
      <c r="M221" s="871"/>
      <c r="N221" s="871"/>
      <c r="O221" s="871"/>
      <c r="P221" s="871"/>
      <c r="Q221" s="871"/>
      <c r="R221" s="871"/>
      <c r="S221" s="871"/>
      <c r="T221" s="871"/>
      <c r="U221" s="871"/>
      <c r="V221" s="871"/>
      <c r="W221" s="871"/>
      <c r="X221" s="871"/>
      <c r="Y221" s="871"/>
      <c r="Z221" s="871"/>
    </row>
    <row r="222">
      <c r="A222" s="871"/>
      <c r="B222" s="871"/>
      <c r="C222" s="871"/>
      <c r="D222" s="871"/>
      <c r="E222" s="871"/>
      <c r="F222" s="871"/>
      <c r="G222" s="871"/>
      <c r="H222" s="871"/>
      <c r="I222" s="871"/>
      <c r="J222" s="871"/>
      <c r="K222" s="871"/>
      <c r="L222" s="871"/>
      <c r="M222" s="871"/>
      <c r="N222" s="871"/>
      <c r="O222" s="871"/>
      <c r="P222" s="871"/>
      <c r="Q222" s="871"/>
      <c r="R222" s="871"/>
      <c r="S222" s="871"/>
      <c r="T222" s="871"/>
      <c r="U222" s="871"/>
      <c r="V222" s="871"/>
      <c r="W222" s="871"/>
      <c r="X222" s="871"/>
      <c r="Y222" s="871"/>
      <c r="Z222" s="871"/>
    </row>
    <row r="223">
      <c r="A223" s="871"/>
      <c r="B223" s="871"/>
      <c r="C223" s="871"/>
      <c r="D223" s="871"/>
      <c r="E223" s="871"/>
      <c r="F223" s="871"/>
      <c r="G223" s="871"/>
      <c r="H223" s="871"/>
      <c r="I223" s="871"/>
      <c r="J223" s="871"/>
      <c r="K223" s="871"/>
      <c r="L223" s="871"/>
      <c r="M223" s="871"/>
      <c r="N223" s="871"/>
      <c r="O223" s="871"/>
      <c r="P223" s="871"/>
      <c r="Q223" s="871"/>
      <c r="R223" s="871"/>
      <c r="S223" s="871"/>
      <c r="T223" s="871"/>
      <c r="U223" s="871"/>
      <c r="V223" s="871"/>
      <c r="W223" s="871"/>
      <c r="X223" s="871"/>
      <c r="Y223" s="871"/>
      <c r="Z223" s="871"/>
    </row>
    <row r="224">
      <c r="A224" s="871"/>
      <c r="B224" s="871"/>
      <c r="C224" s="871"/>
      <c r="D224" s="871"/>
      <c r="E224" s="871"/>
      <c r="F224" s="871"/>
      <c r="G224" s="871"/>
      <c r="H224" s="871"/>
      <c r="I224" s="871"/>
      <c r="J224" s="871"/>
      <c r="K224" s="871"/>
      <c r="L224" s="871"/>
      <c r="M224" s="871"/>
      <c r="N224" s="871"/>
      <c r="O224" s="871"/>
      <c r="P224" s="871"/>
      <c r="Q224" s="871"/>
      <c r="R224" s="871"/>
      <c r="S224" s="871"/>
      <c r="T224" s="871"/>
      <c r="U224" s="871"/>
      <c r="V224" s="871"/>
      <c r="W224" s="871"/>
      <c r="X224" s="871"/>
      <c r="Y224" s="871"/>
      <c r="Z224" s="871"/>
    </row>
    <row r="225">
      <c r="A225" s="871"/>
      <c r="B225" s="871"/>
      <c r="C225" s="871"/>
      <c r="D225" s="871"/>
      <c r="E225" s="871"/>
      <c r="F225" s="871"/>
      <c r="G225" s="871"/>
      <c r="H225" s="871"/>
      <c r="I225" s="871"/>
      <c r="J225" s="871"/>
      <c r="K225" s="871"/>
      <c r="L225" s="871"/>
      <c r="M225" s="871"/>
      <c r="N225" s="871"/>
      <c r="O225" s="871"/>
      <c r="P225" s="871"/>
      <c r="Q225" s="871"/>
      <c r="R225" s="871"/>
      <c r="S225" s="871"/>
      <c r="T225" s="871"/>
      <c r="U225" s="871"/>
      <c r="V225" s="871"/>
      <c r="W225" s="871"/>
      <c r="X225" s="871"/>
      <c r="Y225" s="871"/>
      <c r="Z225" s="871"/>
    </row>
    <row r="226">
      <c r="A226" s="871"/>
      <c r="B226" s="871"/>
      <c r="C226" s="871"/>
      <c r="D226" s="871"/>
      <c r="E226" s="871"/>
      <c r="F226" s="871"/>
      <c r="G226" s="871"/>
      <c r="H226" s="871"/>
      <c r="I226" s="871"/>
      <c r="J226" s="871"/>
      <c r="K226" s="871"/>
      <c r="L226" s="871"/>
      <c r="M226" s="871"/>
      <c r="N226" s="871"/>
      <c r="O226" s="871"/>
      <c r="P226" s="871"/>
      <c r="Q226" s="871"/>
      <c r="R226" s="871"/>
      <c r="S226" s="871"/>
      <c r="T226" s="871"/>
      <c r="U226" s="871"/>
      <c r="V226" s="871"/>
      <c r="W226" s="871"/>
      <c r="X226" s="871"/>
      <c r="Y226" s="871"/>
      <c r="Z226" s="871"/>
    </row>
    <row r="227">
      <c r="A227" s="871"/>
      <c r="B227" s="871"/>
      <c r="C227" s="871"/>
      <c r="D227" s="871"/>
      <c r="E227" s="871"/>
      <c r="F227" s="871"/>
      <c r="G227" s="871"/>
      <c r="H227" s="871"/>
      <c r="I227" s="871"/>
      <c r="J227" s="871"/>
      <c r="K227" s="871"/>
      <c r="L227" s="871"/>
      <c r="M227" s="871"/>
      <c r="N227" s="871"/>
      <c r="O227" s="871"/>
      <c r="P227" s="871"/>
      <c r="Q227" s="871"/>
      <c r="R227" s="871"/>
      <c r="S227" s="871"/>
      <c r="T227" s="871"/>
      <c r="U227" s="871"/>
      <c r="V227" s="871"/>
      <c r="W227" s="871"/>
      <c r="X227" s="871"/>
      <c r="Y227" s="871"/>
      <c r="Z227" s="871"/>
    </row>
    <row r="228">
      <c r="A228" s="871"/>
      <c r="B228" s="871"/>
      <c r="C228" s="871"/>
      <c r="D228" s="871"/>
      <c r="E228" s="871"/>
      <c r="F228" s="871"/>
      <c r="G228" s="871"/>
      <c r="H228" s="871"/>
      <c r="I228" s="871"/>
      <c r="J228" s="871"/>
      <c r="K228" s="871"/>
      <c r="L228" s="871"/>
      <c r="M228" s="871"/>
      <c r="N228" s="871"/>
      <c r="O228" s="871"/>
      <c r="P228" s="871"/>
      <c r="Q228" s="871"/>
      <c r="R228" s="871"/>
      <c r="S228" s="871"/>
      <c r="T228" s="871"/>
      <c r="U228" s="871"/>
      <c r="V228" s="871"/>
      <c r="W228" s="871"/>
      <c r="X228" s="871"/>
      <c r="Y228" s="871"/>
      <c r="Z228" s="871"/>
    </row>
    <row r="229">
      <c r="A229" s="871"/>
      <c r="B229" s="871"/>
      <c r="C229" s="871"/>
      <c r="D229" s="871"/>
      <c r="E229" s="871"/>
      <c r="F229" s="871"/>
      <c r="G229" s="871"/>
      <c r="H229" s="871"/>
      <c r="I229" s="871"/>
      <c r="J229" s="871"/>
      <c r="K229" s="871"/>
      <c r="L229" s="871"/>
      <c r="M229" s="871"/>
      <c r="N229" s="871"/>
      <c r="O229" s="871"/>
      <c r="P229" s="871"/>
      <c r="Q229" s="871"/>
      <c r="R229" s="871"/>
      <c r="S229" s="871"/>
      <c r="T229" s="871"/>
      <c r="U229" s="871"/>
      <c r="V229" s="871"/>
      <c r="W229" s="871"/>
      <c r="X229" s="871"/>
      <c r="Y229" s="871"/>
      <c r="Z229" s="871"/>
    </row>
    <row r="230">
      <c r="A230" s="871"/>
      <c r="B230" s="871"/>
      <c r="C230" s="871"/>
      <c r="D230" s="871"/>
      <c r="E230" s="871"/>
      <c r="F230" s="871"/>
      <c r="G230" s="871"/>
      <c r="H230" s="871"/>
      <c r="I230" s="871"/>
      <c r="J230" s="871"/>
      <c r="K230" s="871"/>
      <c r="L230" s="871"/>
      <c r="M230" s="871"/>
      <c r="N230" s="871"/>
      <c r="O230" s="871"/>
      <c r="P230" s="871"/>
      <c r="Q230" s="871"/>
      <c r="R230" s="871"/>
      <c r="S230" s="871"/>
      <c r="T230" s="871"/>
      <c r="U230" s="871"/>
      <c r="V230" s="871"/>
      <c r="W230" s="871"/>
      <c r="X230" s="871"/>
      <c r="Y230" s="871"/>
      <c r="Z230" s="871"/>
    </row>
    <row r="231">
      <c r="A231" s="871"/>
      <c r="B231" s="871"/>
      <c r="C231" s="871"/>
      <c r="D231" s="871"/>
      <c r="E231" s="871"/>
      <c r="F231" s="871"/>
      <c r="G231" s="871"/>
      <c r="H231" s="871"/>
      <c r="I231" s="871"/>
      <c r="J231" s="871"/>
      <c r="K231" s="871"/>
      <c r="L231" s="871"/>
      <c r="M231" s="871"/>
      <c r="N231" s="871"/>
      <c r="O231" s="871"/>
      <c r="P231" s="871"/>
      <c r="Q231" s="871"/>
      <c r="R231" s="871"/>
      <c r="S231" s="871"/>
      <c r="T231" s="871"/>
      <c r="U231" s="871"/>
      <c r="V231" s="871"/>
      <c r="W231" s="871"/>
      <c r="X231" s="871"/>
      <c r="Y231" s="871"/>
      <c r="Z231" s="871"/>
    </row>
    <row r="232">
      <c r="A232" s="871"/>
      <c r="B232" s="871"/>
      <c r="C232" s="871"/>
      <c r="D232" s="871"/>
      <c r="E232" s="871"/>
      <c r="F232" s="871"/>
      <c r="G232" s="871"/>
      <c r="H232" s="871"/>
      <c r="I232" s="871"/>
      <c r="J232" s="871"/>
      <c r="K232" s="871"/>
      <c r="L232" s="871"/>
      <c r="M232" s="871"/>
      <c r="N232" s="871"/>
      <c r="O232" s="871"/>
      <c r="P232" s="871"/>
      <c r="Q232" s="871"/>
      <c r="R232" s="871"/>
      <c r="S232" s="871"/>
      <c r="T232" s="871"/>
      <c r="U232" s="871"/>
      <c r="V232" s="871"/>
      <c r="W232" s="871"/>
      <c r="X232" s="871"/>
      <c r="Y232" s="871"/>
      <c r="Z232" s="871"/>
    </row>
    <row r="233">
      <c r="A233" s="871"/>
      <c r="B233" s="871"/>
      <c r="C233" s="871"/>
      <c r="D233" s="871"/>
      <c r="E233" s="871"/>
      <c r="F233" s="871"/>
      <c r="G233" s="871"/>
      <c r="H233" s="871"/>
      <c r="I233" s="871"/>
      <c r="J233" s="871"/>
      <c r="K233" s="871"/>
      <c r="L233" s="871"/>
      <c r="M233" s="871"/>
      <c r="N233" s="871"/>
      <c r="O233" s="871"/>
      <c r="P233" s="871"/>
      <c r="Q233" s="871"/>
      <c r="R233" s="871"/>
      <c r="S233" s="871"/>
      <c r="T233" s="871"/>
      <c r="U233" s="871"/>
      <c r="V233" s="871"/>
      <c r="W233" s="871"/>
      <c r="X233" s="871"/>
      <c r="Y233" s="871"/>
      <c r="Z233" s="871"/>
    </row>
    <row r="234">
      <c r="A234" s="871"/>
      <c r="B234" s="871"/>
      <c r="C234" s="871"/>
      <c r="D234" s="871"/>
      <c r="E234" s="871"/>
      <c r="F234" s="871"/>
      <c r="G234" s="871"/>
      <c r="H234" s="871"/>
      <c r="I234" s="871"/>
      <c r="J234" s="871"/>
      <c r="K234" s="871"/>
      <c r="L234" s="871"/>
      <c r="M234" s="871"/>
      <c r="N234" s="871"/>
      <c r="O234" s="871"/>
      <c r="P234" s="871"/>
      <c r="Q234" s="871"/>
      <c r="R234" s="871"/>
      <c r="S234" s="871"/>
      <c r="T234" s="871"/>
      <c r="U234" s="871"/>
      <c r="V234" s="871"/>
      <c r="W234" s="871"/>
      <c r="X234" s="871"/>
      <c r="Y234" s="871"/>
      <c r="Z234" s="871"/>
    </row>
    <row r="235">
      <c r="A235" s="871"/>
      <c r="B235" s="871"/>
      <c r="C235" s="871"/>
      <c r="D235" s="871"/>
      <c r="E235" s="871"/>
      <c r="F235" s="871"/>
      <c r="G235" s="871"/>
      <c r="H235" s="871"/>
      <c r="I235" s="871"/>
      <c r="J235" s="871"/>
      <c r="K235" s="871"/>
      <c r="L235" s="871"/>
      <c r="M235" s="871"/>
      <c r="N235" s="871"/>
      <c r="O235" s="871"/>
      <c r="P235" s="871"/>
      <c r="Q235" s="871"/>
      <c r="R235" s="871"/>
      <c r="S235" s="871"/>
      <c r="T235" s="871"/>
      <c r="U235" s="871"/>
      <c r="V235" s="871"/>
      <c r="W235" s="871"/>
      <c r="X235" s="871"/>
      <c r="Y235" s="871"/>
      <c r="Z235" s="871"/>
    </row>
    <row r="236">
      <c r="A236" s="871"/>
      <c r="B236" s="871"/>
      <c r="C236" s="871"/>
      <c r="D236" s="871"/>
      <c r="E236" s="871"/>
      <c r="F236" s="871"/>
      <c r="G236" s="871"/>
      <c r="H236" s="871"/>
      <c r="I236" s="871"/>
      <c r="J236" s="871"/>
      <c r="K236" s="871"/>
      <c r="L236" s="871"/>
      <c r="M236" s="871"/>
      <c r="N236" s="871"/>
      <c r="O236" s="871"/>
      <c r="P236" s="871"/>
      <c r="Q236" s="871"/>
      <c r="R236" s="871"/>
      <c r="S236" s="871"/>
      <c r="T236" s="871"/>
      <c r="U236" s="871"/>
      <c r="V236" s="871"/>
      <c r="W236" s="871"/>
      <c r="X236" s="871"/>
      <c r="Y236" s="871"/>
      <c r="Z236" s="871"/>
    </row>
    <row r="237">
      <c r="A237" s="871"/>
      <c r="B237" s="871"/>
      <c r="C237" s="871"/>
      <c r="D237" s="871"/>
      <c r="E237" s="871"/>
      <c r="F237" s="871"/>
      <c r="G237" s="871"/>
      <c r="H237" s="871"/>
      <c r="I237" s="871"/>
      <c r="J237" s="871"/>
      <c r="K237" s="871"/>
      <c r="L237" s="871"/>
      <c r="M237" s="871"/>
      <c r="N237" s="871"/>
      <c r="O237" s="871"/>
      <c r="P237" s="871"/>
      <c r="Q237" s="871"/>
      <c r="R237" s="871"/>
      <c r="S237" s="871"/>
      <c r="T237" s="871"/>
      <c r="U237" s="871"/>
      <c r="V237" s="871"/>
      <c r="W237" s="871"/>
      <c r="X237" s="871"/>
      <c r="Y237" s="871"/>
      <c r="Z237" s="871"/>
    </row>
    <row r="238">
      <c r="A238" s="871"/>
      <c r="B238" s="871"/>
      <c r="C238" s="871"/>
      <c r="D238" s="871"/>
      <c r="E238" s="871"/>
      <c r="F238" s="871"/>
      <c r="G238" s="871"/>
      <c r="H238" s="871"/>
      <c r="I238" s="871"/>
      <c r="J238" s="871"/>
      <c r="K238" s="871"/>
      <c r="L238" s="871"/>
      <c r="M238" s="871"/>
      <c r="N238" s="871"/>
      <c r="O238" s="871"/>
      <c r="P238" s="871"/>
      <c r="Q238" s="871"/>
      <c r="R238" s="871"/>
      <c r="S238" s="871"/>
      <c r="T238" s="871"/>
      <c r="U238" s="871"/>
      <c r="V238" s="871"/>
      <c r="W238" s="871"/>
      <c r="X238" s="871"/>
      <c r="Y238" s="871"/>
      <c r="Z238" s="871"/>
    </row>
    <row r="239">
      <c r="A239" s="871"/>
      <c r="B239" s="871"/>
      <c r="C239" s="871"/>
      <c r="D239" s="871"/>
      <c r="E239" s="871"/>
      <c r="F239" s="871"/>
      <c r="G239" s="871"/>
      <c r="H239" s="871"/>
      <c r="I239" s="871"/>
      <c r="J239" s="871"/>
      <c r="K239" s="871"/>
      <c r="L239" s="871"/>
      <c r="M239" s="871"/>
      <c r="N239" s="871"/>
      <c r="O239" s="871"/>
      <c r="P239" s="871"/>
      <c r="Q239" s="871"/>
      <c r="R239" s="871"/>
      <c r="S239" s="871"/>
      <c r="T239" s="871"/>
      <c r="U239" s="871"/>
      <c r="V239" s="871"/>
      <c r="W239" s="871"/>
      <c r="X239" s="871"/>
      <c r="Y239" s="871"/>
      <c r="Z239" s="871"/>
    </row>
    <row r="240">
      <c r="A240" s="871"/>
      <c r="B240" s="871"/>
      <c r="C240" s="871"/>
      <c r="D240" s="871"/>
      <c r="E240" s="871"/>
      <c r="F240" s="871"/>
      <c r="G240" s="871"/>
      <c r="H240" s="871"/>
      <c r="I240" s="871"/>
      <c r="J240" s="871"/>
      <c r="K240" s="871"/>
      <c r="L240" s="871"/>
      <c r="M240" s="871"/>
      <c r="N240" s="871"/>
      <c r="O240" s="871"/>
      <c r="P240" s="871"/>
      <c r="Q240" s="871"/>
      <c r="R240" s="871"/>
      <c r="S240" s="871"/>
      <c r="T240" s="871"/>
      <c r="U240" s="871"/>
      <c r="V240" s="871"/>
      <c r="W240" s="871"/>
      <c r="X240" s="871"/>
      <c r="Y240" s="871"/>
      <c r="Z240" s="871"/>
    </row>
    <row r="241">
      <c r="A241" s="871"/>
      <c r="B241" s="871"/>
      <c r="C241" s="871"/>
      <c r="D241" s="871"/>
      <c r="E241" s="871"/>
      <c r="F241" s="871"/>
      <c r="G241" s="871"/>
      <c r="H241" s="871"/>
      <c r="I241" s="871"/>
      <c r="J241" s="871"/>
      <c r="K241" s="871"/>
      <c r="L241" s="871"/>
      <c r="M241" s="871"/>
      <c r="N241" s="871"/>
      <c r="O241" s="871"/>
      <c r="P241" s="871"/>
      <c r="Q241" s="871"/>
      <c r="R241" s="871"/>
      <c r="S241" s="871"/>
      <c r="T241" s="871"/>
      <c r="U241" s="871"/>
      <c r="V241" s="871"/>
      <c r="W241" s="871"/>
      <c r="X241" s="871"/>
      <c r="Y241" s="871"/>
      <c r="Z241" s="871"/>
    </row>
    <row r="242">
      <c r="A242" s="871"/>
      <c r="B242" s="871"/>
      <c r="C242" s="871"/>
      <c r="D242" s="871"/>
      <c r="E242" s="871"/>
      <c r="F242" s="871"/>
      <c r="G242" s="871"/>
      <c r="H242" s="871"/>
      <c r="I242" s="871"/>
      <c r="J242" s="871"/>
      <c r="K242" s="871"/>
      <c r="L242" s="871"/>
      <c r="M242" s="871"/>
      <c r="N242" s="871"/>
      <c r="O242" s="871"/>
      <c r="P242" s="871"/>
      <c r="Q242" s="871"/>
      <c r="R242" s="871"/>
      <c r="S242" s="871"/>
      <c r="T242" s="871"/>
      <c r="U242" s="871"/>
      <c r="V242" s="871"/>
      <c r="W242" s="871"/>
      <c r="X242" s="871"/>
      <c r="Y242" s="871"/>
      <c r="Z242" s="871"/>
    </row>
    <row r="243">
      <c r="A243" s="871"/>
      <c r="B243" s="871"/>
      <c r="C243" s="871"/>
      <c r="D243" s="871"/>
      <c r="E243" s="871"/>
      <c r="F243" s="871"/>
      <c r="G243" s="871"/>
      <c r="H243" s="871"/>
      <c r="I243" s="871"/>
      <c r="J243" s="871"/>
      <c r="K243" s="871"/>
      <c r="L243" s="871"/>
      <c r="M243" s="871"/>
      <c r="N243" s="871"/>
      <c r="O243" s="871"/>
      <c r="P243" s="871"/>
      <c r="Q243" s="871"/>
      <c r="R243" s="871"/>
      <c r="S243" s="871"/>
      <c r="T243" s="871"/>
      <c r="U243" s="871"/>
      <c r="V243" s="871"/>
      <c r="W243" s="871"/>
      <c r="X243" s="871"/>
      <c r="Y243" s="871"/>
      <c r="Z243" s="871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8.5"/>
    <col customWidth="1" min="3" max="3" width="17.0"/>
    <col customWidth="1" min="4" max="4" width="11.88"/>
    <col customWidth="1" min="5" max="5" width="16.38"/>
    <col customWidth="1" min="6" max="6" width="10.88"/>
    <col customWidth="1" min="7" max="7" width="14.0"/>
    <col customWidth="1" min="8" max="8" width="8.75"/>
    <col customWidth="1" min="9" max="9" width="16.25"/>
    <col customWidth="1" min="10" max="10" width="6.5"/>
    <col customWidth="1" min="11" max="11" width="5.38"/>
    <col customWidth="1" min="12" max="12" width="11.88"/>
    <col customWidth="1" min="13" max="13" width="5.0"/>
    <col customWidth="1" min="14" max="14" width="11.13"/>
    <col customWidth="1" min="15" max="15" width="8.75"/>
    <col customWidth="1" min="16" max="16" width="10.0"/>
    <col customWidth="1" min="19" max="19" width="9.88"/>
  </cols>
  <sheetData>
    <row r="1">
      <c r="A1" s="793"/>
      <c r="B1" s="793" t="s">
        <v>587</v>
      </c>
      <c r="C1" s="793"/>
      <c r="D1" s="793"/>
      <c r="E1" s="793"/>
      <c r="F1" s="793"/>
      <c r="G1" s="793"/>
      <c r="H1" s="793"/>
      <c r="I1" s="793"/>
      <c r="J1" s="748"/>
      <c r="K1" s="793"/>
      <c r="L1" s="901"/>
      <c r="M1" s="748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793"/>
      <c r="AD1" s="793"/>
      <c r="AE1" s="793"/>
      <c r="AF1" s="793"/>
      <c r="AG1" s="793"/>
      <c r="AH1" s="793"/>
      <c r="AI1" s="793"/>
    </row>
    <row r="2">
      <c r="A2" s="793"/>
      <c r="B2" s="902" t="s">
        <v>608</v>
      </c>
      <c r="C2" s="903" t="s">
        <v>910</v>
      </c>
      <c r="D2" s="18"/>
      <c r="E2" s="904" t="s">
        <v>911</v>
      </c>
      <c r="F2" s="734" t="s">
        <v>912</v>
      </c>
      <c r="G2" s="15"/>
      <c r="H2" s="2"/>
      <c r="J2" s="905"/>
      <c r="K2" s="905"/>
      <c r="N2" s="906" t="s">
        <v>913</v>
      </c>
      <c r="O2" s="907"/>
      <c r="Q2" s="793"/>
      <c r="R2" s="908"/>
      <c r="S2" s="908"/>
      <c r="T2" s="909"/>
      <c r="U2" s="908"/>
      <c r="V2" s="908"/>
      <c r="W2" s="909"/>
      <c r="X2" s="793"/>
      <c r="Y2" s="793"/>
      <c r="Z2" s="793"/>
      <c r="AA2" s="793"/>
      <c r="AB2" s="793"/>
      <c r="AC2" s="793"/>
      <c r="AD2" s="793"/>
      <c r="AE2" s="793"/>
      <c r="AF2" s="793"/>
      <c r="AG2" s="793"/>
      <c r="AH2" s="793"/>
      <c r="AI2" s="793"/>
    </row>
    <row r="3">
      <c r="A3" s="793"/>
      <c r="B3" s="570"/>
      <c r="C3" s="910" t="s">
        <v>914</v>
      </c>
      <c r="D3" s="620" t="s">
        <v>359</v>
      </c>
      <c r="E3" s="904" t="s">
        <v>915</v>
      </c>
      <c r="F3" s="904" t="s">
        <v>911</v>
      </c>
      <c r="G3" s="734" t="s">
        <v>916</v>
      </c>
      <c r="H3" s="620" t="s">
        <v>51</v>
      </c>
      <c r="J3" s="911" t="s">
        <v>917</v>
      </c>
      <c r="K3" s="19"/>
      <c r="L3" s="19"/>
      <c r="M3" s="18"/>
      <c r="N3" s="912">
        <f>'Capex &amp; Depreciation'!$C$26</f>
        <v>23.935724</v>
      </c>
      <c r="V3" s="908"/>
      <c r="W3" s="909"/>
      <c r="X3" s="793"/>
      <c r="Y3" s="793"/>
      <c r="Z3" s="793"/>
      <c r="AA3" s="793"/>
      <c r="AB3" s="793"/>
      <c r="AC3" s="793"/>
      <c r="AD3" s="793"/>
      <c r="AE3" s="793"/>
      <c r="AF3" s="793"/>
      <c r="AG3" s="793"/>
      <c r="AH3" s="793"/>
      <c r="AI3" s="793"/>
    </row>
    <row r="4">
      <c r="A4" s="793"/>
      <c r="B4" s="913">
        <v>1.0</v>
      </c>
      <c r="C4" s="725">
        <f>'Capex &amp; Depreciation'!C3</f>
        <v>0</v>
      </c>
      <c r="D4" s="725">
        <f>C4</f>
        <v>0</v>
      </c>
      <c r="E4" s="537">
        <f>N4</f>
        <v>21.598213</v>
      </c>
      <c r="F4" s="537">
        <f t="shared" ref="F4:F8" si="1">E4</f>
        <v>21.598213</v>
      </c>
      <c r="G4" s="537">
        <f t="shared" ref="G4:G8" si="2">$N$3*C4</f>
        <v>0</v>
      </c>
      <c r="H4" s="537">
        <f t="shared" ref="H4:H8" si="3">G4+F4</f>
        <v>21.598213</v>
      </c>
      <c r="J4" s="914" t="s">
        <v>918</v>
      </c>
      <c r="M4" s="56"/>
      <c r="N4" s="915">
        <f>'WC (Year 1)'!D9/10^7</f>
        <v>21.598213</v>
      </c>
      <c r="V4" s="908"/>
      <c r="W4" s="908"/>
      <c r="X4" s="793"/>
      <c r="Y4" s="793"/>
      <c r="Z4" s="793"/>
      <c r="AA4" s="793"/>
      <c r="AB4" s="793"/>
      <c r="AC4" s="793"/>
      <c r="AD4" s="793"/>
      <c r="AE4" s="793"/>
      <c r="AF4" s="793"/>
      <c r="AG4" s="793"/>
      <c r="AH4" s="793"/>
      <c r="AI4" s="793"/>
    </row>
    <row r="5">
      <c r="A5" s="793"/>
      <c r="B5" s="916">
        <v>2.0</v>
      </c>
      <c r="C5" s="625">
        <f>'Capex &amp; Depreciation'!C4</f>
        <v>1</v>
      </c>
      <c r="D5" s="625">
        <f t="shared" ref="D5:D8" si="4">D4+C5</f>
        <v>1</v>
      </c>
      <c r="E5" s="543" t="str">
        <f>C5*(N5-E4)</f>
        <v>#REF!</v>
      </c>
      <c r="F5" s="543" t="str">
        <f t="shared" si="1"/>
        <v>#REF!</v>
      </c>
      <c r="G5" s="543">
        <f t="shared" si="2"/>
        <v>23.935724</v>
      </c>
      <c r="H5" s="543" t="str">
        <f t="shared" si="3"/>
        <v>#REF!</v>
      </c>
      <c r="J5" s="914" t="s">
        <v>919</v>
      </c>
      <c r="M5" s="56"/>
      <c r="N5" s="915" t="str">
        <f>'WC (Year 2)'!D13/10^7</f>
        <v>#REF!</v>
      </c>
      <c r="O5" s="917" t="s">
        <v>920</v>
      </c>
      <c r="V5" s="908"/>
      <c r="W5" s="908"/>
      <c r="X5" s="793"/>
      <c r="Y5" s="793"/>
      <c r="Z5" s="793"/>
      <c r="AA5" s="793"/>
      <c r="AB5" s="793"/>
      <c r="AC5" s="793"/>
      <c r="AD5" s="793"/>
      <c r="AE5" s="793"/>
      <c r="AF5" s="793"/>
      <c r="AG5" s="793"/>
      <c r="AH5" s="793"/>
      <c r="AI5" s="793"/>
    </row>
    <row r="6">
      <c r="A6" s="793"/>
      <c r="B6" s="916">
        <v>3.0</v>
      </c>
      <c r="C6" s="625">
        <f>'Capex &amp; Depreciation'!C5</f>
        <v>2</v>
      </c>
      <c r="D6" s="625">
        <f t="shared" si="4"/>
        <v>3</v>
      </c>
      <c r="E6" s="543" t="str">
        <f>($N$6*C6)+(D5*(N6-N5))</f>
        <v>#REF!</v>
      </c>
      <c r="F6" s="543" t="str">
        <f t="shared" si="1"/>
        <v>#REF!</v>
      </c>
      <c r="G6" s="543">
        <f t="shared" si="2"/>
        <v>47.871448</v>
      </c>
      <c r="H6" s="543" t="str">
        <f t="shared" si="3"/>
        <v>#REF!</v>
      </c>
      <c r="J6" s="918" t="s">
        <v>921</v>
      </c>
      <c r="K6" s="919"/>
      <c r="L6" s="919"/>
      <c r="M6" s="58"/>
      <c r="N6" s="920" t="str">
        <f>'WC (Year 3-5)'!D17/10^7</f>
        <v>#REF!</v>
      </c>
      <c r="O6" s="793"/>
      <c r="V6" s="908"/>
      <c r="W6" s="908"/>
      <c r="X6" s="793"/>
      <c r="Y6" s="793"/>
      <c r="Z6" s="793"/>
      <c r="AA6" s="793"/>
      <c r="AB6" s="793"/>
      <c r="AC6" s="793"/>
      <c r="AD6" s="793"/>
      <c r="AE6" s="793"/>
      <c r="AF6" s="793"/>
      <c r="AG6" s="793"/>
      <c r="AH6" s="793"/>
      <c r="AI6" s="793"/>
    </row>
    <row r="7">
      <c r="A7" s="793"/>
      <c r="B7" s="916">
        <v>4.0</v>
      </c>
      <c r="C7" s="625">
        <f>'Capex &amp; Depreciation'!C6</f>
        <v>3</v>
      </c>
      <c r="D7" s="625">
        <f t="shared" si="4"/>
        <v>6</v>
      </c>
      <c r="E7" s="543" t="str">
        <f t="shared" ref="E7:E8" si="5">$N$6*C7</f>
        <v>#REF!</v>
      </c>
      <c r="F7" s="543" t="str">
        <f t="shared" si="1"/>
        <v>#REF!</v>
      </c>
      <c r="G7" s="543">
        <f t="shared" si="2"/>
        <v>71.807172</v>
      </c>
      <c r="H7" s="543" t="str">
        <f t="shared" si="3"/>
        <v>#REF!</v>
      </c>
      <c r="J7" s="793"/>
      <c r="K7" s="908"/>
      <c r="N7" s="908"/>
      <c r="O7" s="908"/>
      <c r="U7" s="793"/>
      <c r="V7" s="908"/>
      <c r="W7" s="908"/>
      <c r="X7" s="793"/>
      <c r="Y7" s="793"/>
      <c r="Z7" s="793"/>
      <c r="AA7" s="793"/>
      <c r="AB7" s="793"/>
      <c r="AC7" s="793"/>
      <c r="AD7" s="793"/>
      <c r="AE7" s="793"/>
      <c r="AF7" s="793"/>
      <c r="AG7" s="793"/>
      <c r="AH7" s="793"/>
      <c r="AI7" s="793"/>
    </row>
    <row r="8">
      <c r="A8" s="793"/>
      <c r="B8" s="921">
        <v>5.0</v>
      </c>
      <c r="C8" s="350">
        <f>'Capex &amp; Depreciation'!C7</f>
        <v>3</v>
      </c>
      <c r="D8" s="350">
        <f t="shared" si="4"/>
        <v>9</v>
      </c>
      <c r="E8" s="547" t="str">
        <f t="shared" si="5"/>
        <v>#REF!</v>
      </c>
      <c r="F8" s="547" t="str">
        <f t="shared" si="1"/>
        <v>#REF!</v>
      </c>
      <c r="G8" s="547">
        <f t="shared" si="2"/>
        <v>71.807172</v>
      </c>
      <c r="H8" s="547" t="str">
        <f t="shared" si="3"/>
        <v>#REF!</v>
      </c>
      <c r="O8" s="793"/>
      <c r="P8" s="793"/>
      <c r="U8" s="908"/>
      <c r="V8" s="908"/>
      <c r="W8" s="908"/>
      <c r="X8" s="793"/>
      <c r="Y8" s="793"/>
      <c r="Z8" s="793"/>
      <c r="AA8" s="793"/>
      <c r="AB8" s="793"/>
      <c r="AC8" s="793"/>
      <c r="AD8" s="793"/>
      <c r="AE8" s="793"/>
      <c r="AF8" s="793"/>
      <c r="AG8" s="793"/>
      <c r="AH8" s="793"/>
      <c r="AI8" s="793"/>
    </row>
    <row r="9">
      <c r="A9" s="793"/>
      <c r="B9" s="793"/>
      <c r="C9" s="793"/>
      <c r="D9" s="793"/>
      <c r="E9" s="922"/>
      <c r="F9" s="922"/>
      <c r="G9" s="922"/>
      <c r="H9" s="923" t="str">
        <f>sum(H4:H8)</f>
        <v>#REF!</v>
      </c>
      <c r="I9" s="901"/>
      <c r="O9" s="793"/>
      <c r="P9" s="793"/>
      <c r="Q9" s="793"/>
      <c r="R9" s="793"/>
      <c r="S9" s="793"/>
      <c r="T9" s="793"/>
      <c r="U9" s="793"/>
      <c r="V9" s="793"/>
      <c r="W9" s="793"/>
      <c r="X9" s="793"/>
      <c r="Y9" s="793"/>
      <c r="Z9" s="793"/>
      <c r="AA9" s="793"/>
      <c r="AB9" s="793"/>
      <c r="AC9" s="793"/>
      <c r="AD9" s="793"/>
      <c r="AE9" s="793"/>
      <c r="AF9" s="793"/>
      <c r="AG9" s="793"/>
      <c r="AH9" s="793"/>
      <c r="AI9" s="793"/>
    </row>
    <row r="10" ht="9.0" customHeight="1">
      <c r="A10" s="793"/>
      <c r="B10" s="793"/>
      <c r="C10" s="793"/>
      <c r="D10" s="793"/>
      <c r="E10" s="793"/>
      <c r="F10" s="793"/>
      <c r="G10" s="793"/>
      <c r="H10" s="793"/>
      <c r="I10" s="793"/>
      <c r="J10" s="793"/>
      <c r="K10" s="924"/>
      <c r="L10" s="901"/>
      <c r="M10" s="793"/>
      <c r="N10" s="793"/>
      <c r="O10" s="793"/>
      <c r="P10" s="793"/>
      <c r="Q10" s="793"/>
      <c r="R10" s="793"/>
      <c r="S10" s="793"/>
      <c r="T10" s="793"/>
      <c r="U10" s="793"/>
      <c r="V10" s="793"/>
      <c r="W10" s="793"/>
      <c r="X10" s="793"/>
      <c r="Y10" s="793"/>
      <c r="Z10" s="793"/>
      <c r="AA10" s="793"/>
      <c r="AB10" s="793"/>
      <c r="AC10" s="793"/>
      <c r="AD10" s="793"/>
      <c r="AE10" s="793"/>
      <c r="AF10" s="793"/>
      <c r="AG10" s="793"/>
      <c r="AH10" s="793"/>
      <c r="AI10" s="793"/>
    </row>
    <row r="11">
      <c r="A11" s="793"/>
      <c r="B11" s="902" t="s">
        <v>608</v>
      </c>
      <c r="C11" s="925" t="s">
        <v>922</v>
      </c>
      <c r="D11" s="2"/>
      <c r="E11" s="925" t="s">
        <v>923</v>
      </c>
      <c r="F11" s="2"/>
      <c r="G11" s="925" t="s">
        <v>924</v>
      </c>
      <c r="H11" s="2"/>
      <c r="I11" s="925" t="s">
        <v>925</v>
      </c>
      <c r="J11" s="2"/>
      <c r="K11" s="926" t="s">
        <v>51</v>
      </c>
      <c r="L11" s="15"/>
      <c r="M11" s="2"/>
      <c r="N11" s="903" t="s">
        <v>926</v>
      </c>
      <c r="O11" s="927" t="s">
        <v>927</v>
      </c>
      <c r="P11" s="15"/>
      <c r="Q11" s="2"/>
      <c r="R11" s="753" t="s">
        <v>928</v>
      </c>
      <c r="S11" s="903" t="s">
        <v>929</v>
      </c>
      <c r="T11" s="753" t="s">
        <v>930</v>
      </c>
      <c r="U11" s="928" t="s">
        <v>931</v>
      </c>
      <c r="V11" s="929" t="s">
        <v>932</v>
      </c>
      <c r="W11" s="793"/>
      <c r="X11" s="793"/>
      <c r="Y11" s="793"/>
      <c r="Z11" s="793"/>
      <c r="AA11" s="793"/>
      <c r="AB11" s="793"/>
      <c r="AC11" s="793"/>
      <c r="AD11" s="793"/>
      <c r="AE11" s="793"/>
      <c r="AF11" s="793"/>
      <c r="AG11" s="793"/>
      <c r="AH11" s="793"/>
      <c r="AI11" s="793"/>
    </row>
    <row r="12">
      <c r="A12" s="793"/>
      <c r="B12" s="569"/>
      <c r="C12" s="925" t="s">
        <v>933</v>
      </c>
      <c r="D12" s="925" t="s">
        <v>934</v>
      </c>
      <c r="E12" s="925" t="s">
        <v>935</v>
      </c>
      <c r="F12" s="925" t="s">
        <v>936</v>
      </c>
      <c r="G12" s="930" t="s">
        <v>937</v>
      </c>
      <c r="H12" s="930" t="s">
        <v>934</v>
      </c>
      <c r="I12" s="930" t="s">
        <v>938</v>
      </c>
      <c r="J12" s="930" t="s">
        <v>936</v>
      </c>
      <c r="K12" s="931" t="s">
        <v>939</v>
      </c>
      <c r="L12" s="932" t="s">
        <v>934</v>
      </c>
      <c r="M12" s="932" t="s">
        <v>936</v>
      </c>
      <c r="N12" s="569"/>
      <c r="O12" s="933" t="s">
        <v>940</v>
      </c>
      <c r="P12" s="933" t="s">
        <v>941</v>
      </c>
      <c r="Q12" s="933" t="s">
        <v>51</v>
      </c>
      <c r="R12" s="343"/>
      <c r="S12" s="569"/>
      <c r="T12" s="343"/>
      <c r="U12" s="343"/>
      <c r="V12" s="343"/>
      <c r="W12" s="793"/>
      <c r="X12" s="793"/>
      <c r="Y12" s="793"/>
      <c r="Z12" s="793"/>
      <c r="AA12" s="793"/>
      <c r="AB12" s="793"/>
      <c r="AC12" s="793"/>
      <c r="AD12" s="793"/>
      <c r="AE12" s="793"/>
      <c r="AF12" s="793"/>
      <c r="AG12" s="793"/>
      <c r="AH12" s="793"/>
      <c r="AI12" s="793"/>
    </row>
    <row r="13">
      <c r="A13" s="793"/>
      <c r="B13" s="570"/>
      <c r="C13" s="934">
        <v>0.15</v>
      </c>
      <c r="D13" s="934">
        <v>0.85</v>
      </c>
      <c r="E13" s="934">
        <v>0.25</v>
      </c>
      <c r="F13" s="934">
        <v>0.75</v>
      </c>
      <c r="G13" s="570"/>
      <c r="H13" s="570"/>
      <c r="I13" s="935">
        <v>0.1</v>
      </c>
      <c r="J13" s="936">
        <v>0.9</v>
      </c>
      <c r="K13" s="570"/>
      <c r="L13" s="570"/>
      <c r="M13" s="570"/>
      <c r="N13" s="570"/>
      <c r="O13" s="20"/>
      <c r="P13" s="20"/>
      <c r="Q13" s="20"/>
      <c r="R13" s="20"/>
      <c r="S13" s="937">
        <v>0.25</v>
      </c>
      <c r="T13" s="20"/>
      <c r="U13" s="938">
        <v>0.06</v>
      </c>
      <c r="V13" s="20"/>
      <c r="W13" s="793"/>
      <c r="X13" s="793"/>
      <c r="Y13" s="793"/>
      <c r="Z13" s="793"/>
      <c r="AA13" s="793"/>
      <c r="AB13" s="793"/>
      <c r="AC13" s="793"/>
      <c r="AD13" s="793"/>
      <c r="AE13" s="793"/>
      <c r="AF13" s="793"/>
      <c r="AG13" s="793"/>
      <c r="AH13" s="793"/>
      <c r="AI13" s="793"/>
    </row>
    <row r="14">
      <c r="A14" s="793"/>
      <c r="B14" s="913">
        <v>1.0</v>
      </c>
      <c r="C14" s="557">
        <f t="shared" ref="C14:D14" si="6">$G$4*C13</f>
        <v>0</v>
      </c>
      <c r="D14" s="557">
        <f t="shared" si="6"/>
        <v>0</v>
      </c>
      <c r="E14" s="939" t="s">
        <v>757</v>
      </c>
      <c r="F14" s="939" t="s">
        <v>757</v>
      </c>
      <c r="G14" s="557">
        <f>if(O14&gt;H14,0,H14-O14)</f>
        <v>0</v>
      </c>
      <c r="H14" s="556">
        <f t="shared" ref="H14:H15" si="8">F4</f>
        <v>21.598213</v>
      </c>
      <c r="I14" s="939" t="s">
        <v>757</v>
      </c>
      <c r="J14" s="939" t="s">
        <v>757</v>
      </c>
      <c r="K14" s="606">
        <f t="shared" ref="K14:L14" si="7">C14+G14</f>
        <v>0</v>
      </c>
      <c r="L14" s="560">
        <f t="shared" si="7"/>
        <v>21.598213</v>
      </c>
      <c r="M14" s="939" t="s">
        <v>757</v>
      </c>
      <c r="N14" s="327">
        <v>0.0</v>
      </c>
      <c r="O14" s="327">
        <v>22.0</v>
      </c>
      <c r="Q14" s="327">
        <f t="shared" ref="Q14:Q18" si="10">sum(O14:P14)</f>
        <v>22</v>
      </c>
      <c r="R14" s="327">
        <v>0.0</v>
      </c>
      <c r="S14" s="560">
        <f t="shared" ref="S14:S18" si="11">R14*$S$13</f>
        <v>0</v>
      </c>
      <c r="T14" s="560">
        <f>S14</f>
        <v>0</v>
      </c>
      <c r="U14" s="560">
        <f t="shared" ref="U14:U18" si="12">T14*$U$13</f>
        <v>0</v>
      </c>
      <c r="V14" s="560">
        <f t="shared" ref="V14:V18" si="13">R14-S14</f>
        <v>0</v>
      </c>
      <c r="W14" s="793"/>
      <c r="X14" s="793"/>
      <c r="Y14" s="793"/>
      <c r="Z14" s="793"/>
      <c r="AA14" s="793"/>
      <c r="AB14" s="793"/>
      <c r="AC14" s="793"/>
      <c r="AD14" s="793"/>
      <c r="AE14" s="793"/>
      <c r="AF14" s="793"/>
      <c r="AG14" s="793"/>
      <c r="AH14" s="793"/>
      <c r="AI14" s="793"/>
    </row>
    <row r="15">
      <c r="A15" s="793"/>
      <c r="B15" s="916">
        <v>2.0</v>
      </c>
      <c r="C15" s="560">
        <f>G5*$C$13</f>
        <v>3.5903586</v>
      </c>
      <c r="D15" s="560">
        <f>G5*$D$13</f>
        <v>20.3453654</v>
      </c>
      <c r="E15" s="940" t="s">
        <v>757</v>
      </c>
      <c r="F15" s="940" t="s">
        <v>757</v>
      </c>
      <c r="G15" s="560" t="str">
        <f>F5-H15</f>
        <v>#REF!</v>
      </c>
      <c r="H15" s="560" t="str">
        <f t="shared" si="8"/>
        <v>#REF!</v>
      </c>
      <c r="I15" s="940" t="s">
        <v>757</v>
      </c>
      <c r="J15" s="940" t="s">
        <v>757</v>
      </c>
      <c r="K15" s="941" t="str">
        <f t="shared" ref="K15:L15" si="9">C15+G15</f>
        <v>#REF!</v>
      </c>
      <c r="L15" s="560" t="str">
        <f t="shared" si="9"/>
        <v>#REF!</v>
      </c>
      <c r="M15" s="940" t="s">
        <v>757</v>
      </c>
      <c r="N15" s="560">
        <f>'P&amp;L'!C79+'P&amp;L'!C71</f>
        <v>10.1225475</v>
      </c>
      <c r="O15" s="327">
        <v>60.0</v>
      </c>
      <c r="P15" s="327">
        <f>if(O14&gt;H14,O14-H14," ")</f>
        <v>0.401787</v>
      </c>
      <c r="Q15" s="327">
        <f t="shared" si="10"/>
        <v>60.401787</v>
      </c>
      <c r="R15" s="560" t="str">
        <f t="shared" ref="R15:R18" si="15">-K15+N15</f>
        <v>#REF!</v>
      </c>
      <c r="S15" s="560" t="str">
        <f t="shared" si="11"/>
        <v>#REF!</v>
      </c>
      <c r="T15" s="560" t="str">
        <f t="shared" ref="T15:T18" si="16">T14+S15</f>
        <v>#REF!</v>
      </c>
      <c r="U15" s="560" t="str">
        <f t="shared" si="12"/>
        <v>#REF!</v>
      </c>
      <c r="V15" s="560" t="str">
        <f t="shared" si="13"/>
        <v>#REF!</v>
      </c>
      <c r="W15" s="793"/>
      <c r="X15" s="793"/>
      <c r="Y15" s="793"/>
      <c r="Z15" s="793"/>
      <c r="AA15" s="793"/>
      <c r="AB15" s="793"/>
      <c r="AC15" s="793"/>
      <c r="AD15" s="793"/>
      <c r="AE15" s="793"/>
      <c r="AF15" s="793"/>
      <c r="AG15" s="793"/>
      <c r="AH15" s="793"/>
      <c r="AI15" s="793"/>
    </row>
    <row r="16">
      <c r="A16" s="793"/>
      <c r="B16" s="916">
        <v>3.0</v>
      </c>
      <c r="C16" s="560">
        <f>C13*G6</f>
        <v>7.1807172</v>
      </c>
      <c r="D16" s="560">
        <f>D13*G6</f>
        <v>40.6907308</v>
      </c>
      <c r="E16" s="940" t="s">
        <v>757</v>
      </c>
      <c r="F16" s="940" t="s">
        <v>757</v>
      </c>
      <c r="G16" s="327" t="str">
        <f>if(Q16&gt;(H16+D16),0,(Q16-D16-H16))</f>
        <v>#REF!</v>
      </c>
      <c r="H16" s="327" t="str">
        <f>if((O16-D16)&gt;F6,F6,(O16-D16))</f>
        <v>#REF!</v>
      </c>
      <c r="I16" s="940" t="s">
        <v>757</v>
      </c>
      <c r="J16" s="940" t="s">
        <v>757</v>
      </c>
      <c r="K16" s="941" t="str">
        <f t="shared" ref="K16:L16" si="14">C16+G16</f>
        <v>#REF!</v>
      </c>
      <c r="L16" s="560" t="str">
        <f t="shared" si="14"/>
        <v>#REF!</v>
      </c>
      <c r="M16" s="940" t="s">
        <v>757</v>
      </c>
      <c r="N16" s="560" t="str">
        <f>'P&amp;L'!D79+'P&amp;L'!D71</f>
        <v>#REF!</v>
      </c>
      <c r="O16" s="327">
        <v>220.0</v>
      </c>
      <c r="P16" s="327" t="str">
        <f>Q15-H15-D15</f>
        <v>#REF!</v>
      </c>
      <c r="Q16" s="327" t="str">
        <f t="shared" si="10"/>
        <v>#REF!</v>
      </c>
      <c r="R16" s="560" t="str">
        <f t="shared" si="15"/>
        <v>#REF!</v>
      </c>
      <c r="S16" s="560" t="str">
        <f t="shared" si="11"/>
        <v>#REF!</v>
      </c>
      <c r="T16" s="560" t="str">
        <f t="shared" si="16"/>
        <v>#REF!</v>
      </c>
      <c r="U16" s="560" t="str">
        <f t="shared" si="12"/>
        <v>#REF!</v>
      </c>
      <c r="V16" s="560" t="str">
        <f t="shared" si="13"/>
        <v>#REF!</v>
      </c>
      <c r="W16" s="793"/>
      <c r="X16" s="793"/>
      <c r="Y16" s="793"/>
      <c r="Z16" s="793"/>
      <c r="AA16" s="793"/>
      <c r="AB16" s="793"/>
      <c r="AC16" s="793"/>
      <c r="AD16" s="793"/>
      <c r="AE16" s="793"/>
      <c r="AF16" s="793"/>
      <c r="AG16" s="793"/>
      <c r="AH16" s="793"/>
      <c r="AI16" s="793"/>
    </row>
    <row r="17">
      <c r="A17" s="793"/>
      <c r="B17" s="916">
        <v>4.0</v>
      </c>
      <c r="C17" s="940" t="s">
        <v>757</v>
      </c>
      <c r="D17" s="940" t="str">
        <f>Q17</f>
        <v>#REF!</v>
      </c>
      <c r="E17" s="560">
        <f>G7*E13</f>
        <v>17.951793</v>
      </c>
      <c r="F17" s="560" t="str">
        <f>(G7-D17-E17)</f>
        <v>#REF!</v>
      </c>
      <c r="G17" s="940" t="s">
        <v>757</v>
      </c>
      <c r="H17" s="940" t="s">
        <v>757</v>
      </c>
      <c r="I17" s="560" t="str">
        <f t="shared" ref="I17:J17" si="17">F7*I13</f>
        <v>#REF!</v>
      </c>
      <c r="J17" s="560">
        <f t="shared" si="17"/>
        <v>64.6264548</v>
      </c>
      <c r="K17" s="941" t="str">
        <f t="shared" ref="K17:K18" si="19">E17+I17</f>
        <v>#REF!</v>
      </c>
      <c r="L17" s="940" t="s">
        <v>757</v>
      </c>
      <c r="M17" s="625" t="str">
        <f t="shared" ref="M17:M18" si="20">F17+J17</f>
        <v>#REF!</v>
      </c>
      <c r="N17" s="560" t="str">
        <f>'P&amp;L'!E71+'P&amp;L'!E79</f>
        <v>#REF!</v>
      </c>
      <c r="O17" s="327">
        <v>0.0</v>
      </c>
      <c r="P17" s="327" t="str">
        <f>O16-H16-D16</f>
        <v>#REF!</v>
      </c>
      <c r="Q17" s="327" t="str">
        <f t="shared" si="10"/>
        <v>#REF!</v>
      </c>
      <c r="R17" s="560" t="str">
        <f t="shared" si="15"/>
        <v>#REF!</v>
      </c>
      <c r="S17" s="560" t="str">
        <f t="shared" si="11"/>
        <v>#REF!</v>
      </c>
      <c r="T17" s="560" t="str">
        <f t="shared" si="16"/>
        <v>#REF!</v>
      </c>
      <c r="U17" s="560" t="str">
        <f t="shared" si="12"/>
        <v>#REF!</v>
      </c>
      <c r="V17" s="560" t="str">
        <f t="shared" si="13"/>
        <v>#REF!</v>
      </c>
      <c r="W17" s="793"/>
      <c r="X17" s="793"/>
      <c r="Y17" s="793"/>
      <c r="Z17" s="793"/>
      <c r="AA17" s="793"/>
      <c r="AB17" s="793"/>
      <c r="AC17" s="793"/>
      <c r="AD17" s="793"/>
      <c r="AE17" s="793"/>
      <c r="AF17" s="793"/>
      <c r="AG17" s="793"/>
      <c r="AH17" s="793"/>
      <c r="AI17" s="793"/>
    </row>
    <row r="18">
      <c r="A18" s="793"/>
      <c r="B18" s="921">
        <v>5.0</v>
      </c>
      <c r="C18" s="942" t="s">
        <v>757</v>
      </c>
      <c r="D18" s="942" t="s">
        <v>757</v>
      </c>
      <c r="E18" s="632">
        <f>E13*G8</f>
        <v>17.951793</v>
      </c>
      <c r="F18" s="331">
        <f>G8*F13</f>
        <v>53.855379</v>
      </c>
      <c r="G18" s="942" t="s">
        <v>757</v>
      </c>
      <c r="H18" s="942" t="s">
        <v>757</v>
      </c>
      <c r="I18" s="632" t="str">
        <f t="shared" ref="I18:J18" si="18">F8*I13</f>
        <v>#REF!</v>
      </c>
      <c r="J18" s="331">
        <f t="shared" si="18"/>
        <v>64.6264548</v>
      </c>
      <c r="K18" s="943" t="str">
        <f t="shared" si="19"/>
        <v>#REF!</v>
      </c>
      <c r="L18" s="942" t="s">
        <v>757</v>
      </c>
      <c r="M18" s="350">
        <f t="shared" si="20"/>
        <v>118.4818338</v>
      </c>
      <c r="N18" s="632" t="str">
        <f>'P&amp;L'!F71+'P&amp;L'!F79</f>
        <v>#REF!</v>
      </c>
      <c r="O18" s="331">
        <v>0.0</v>
      </c>
      <c r="P18" s="327"/>
      <c r="Q18" s="327">
        <f t="shared" si="10"/>
        <v>0</v>
      </c>
      <c r="R18" s="632" t="str">
        <f t="shared" si="15"/>
        <v>#REF!</v>
      </c>
      <c r="S18" s="632" t="str">
        <f t="shared" si="11"/>
        <v>#REF!</v>
      </c>
      <c r="T18" s="632" t="str">
        <f t="shared" si="16"/>
        <v>#REF!</v>
      </c>
      <c r="U18" s="632" t="str">
        <f t="shared" si="12"/>
        <v>#REF!</v>
      </c>
      <c r="V18" s="632" t="str">
        <f t="shared" si="13"/>
        <v>#REF!</v>
      </c>
      <c r="W18" s="793"/>
      <c r="X18" s="793"/>
      <c r="Y18" s="793"/>
      <c r="Z18" s="793"/>
      <c r="AA18" s="793"/>
      <c r="AB18" s="793"/>
      <c r="AC18" s="793"/>
      <c r="AD18" s="793"/>
      <c r="AE18" s="793"/>
      <c r="AF18" s="793"/>
      <c r="AG18" s="793"/>
      <c r="AH18" s="793"/>
      <c r="AI18" s="793"/>
    </row>
    <row r="19">
      <c r="A19" s="617"/>
      <c r="B19" s="617"/>
      <c r="C19" s="617"/>
      <c r="D19" s="944" t="s">
        <v>942</v>
      </c>
      <c r="E19" s="294"/>
      <c r="F19" s="944" t="s">
        <v>943</v>
      </c>
      <c r="G19" s="700"/>
      <c r="H19" s="700"/>
      <c r="I19" s="294"/>
      <c r="J19" s="294"/>
      <c r="K19" s="945" t="str">
        <f t="shared" ref="K19:O19" si="21">sum(K14:K18)</f>
        <v>#REF!</v>
      </c>
      <c r="L19" s="945" t="str">
        <f t="shared" si="21"/>
        <v>#REF!</v>
      </c>
      <c r="M19" s="945" t="str">
        <f t="shared" si="21"/>
        <v>#REF!</v>
      </c>
      <c r="N19" s="945" t="str">
        <f t="shared" si="21"/>
        <v>#REF!</v>
      </c>
      <c r="O19" s="946">
        <f t="shared" si="21"/>
        <v>302</v>
      </c>
      <c r="P19" s="947"/>
      <c r="Q19" s="948"/>
      <c r="R19" s="945" t="str">
        <f>sum(R14:R18)</f>
        <v>#REF!</v>
      </c>
      <c r="S19" s="949" t="s">
        <v>944</v>
      </c>
      <c r="T19" s="950"/>
      <c r="U19" s="950"/>
      <c r="V19" s="945" t="str">
        <f>sum(V14:V18)</f>
        <v>#REF!</v>
      </c>
      <c r="W19" s="617"/>
      <c r="X19" s="617"/>
      <c r="Y19" s="617"/>
      <c r="Z19" s="617"/>
      <c r="AA19" s="617"/>
      <c r="AB19" s="617"/>
      <c r="AC19" s="617"/>
      <c r="AD19" s="617"/>
      <c r="AE19" s="617"/>
      <c r="AF19" s="617"/>
      <c r="AG19" s="617"/>
      <c r="AH19" s="617"/>
      <c r="AI19" s="617"/>
    </row>
    <row r="20">
      <c r="A20" s="793"/>
      <c r="B20" s="617"/>
      <c r="C20" s="617"/>
      <c r="E20" s="294"/>
      <c r="G20" s="700"/>
      <c r="H20" s="700"/>
      <c r="I20" s="700"/>
      <c r="J20" s="700"/>
      <c r="K20" s="294"/>
      <c r="L20" s="294"/>
      <c r="M20" s="294"/>
      <c r="N20" s="294"/>
      <c r="O20" s="294"/>
      <c r="R20" s="951" t="s">
        <v>945</v>
      </c>
      <c r="T20" s="952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</row>
    <row r="21">
      <c r="A21" s="793"/>
      <c r="B21" s="617"/>
      <c r="C21" s="617"/>
      <c r="E21" s="294"/>
      <c r="G21" s="700"/>
      <c r="H21" s="700"/>
      <c r="I21" s="700"/>
      <c r="J21" s="700"/>
      <c r="K21" s="294"/>
      <c r="L21" s="294"/>
      <c r="M21" s="294"/>
      <c r="N21" s="294"/>
      <c r="T21" s="952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</row>
    <row r="22">
      <c r="A22" s="793"/>
      <c r="B22" s="617"/>
      <c r="C22" s="953"/>
      <c r="D22" s="700"/>
      <c r="E22" s="294"/>
      <c r="G22" s="700"/>
      <c r="H22" s="700"/>
      <c r="I22" s="700"/>
      <c r="J22" s="700"/>
      <c r="K22" s="294"/>
      <c r="L22" s="294"/>
      <c r="M22" s="294"/>
      <c r="N22" s="294"/>
      <c r="T22" s="952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</row>
    <row r="23">
      <c r="A23" s="793"/>
      <c r="B23" s="793"/>
      <c r="C23" s="954"/>
      <c r="D23" s="952"/>
      <c r="E23" s="952"/>
      <c r="G23" s="952"/>
      <c r="H23" s="952"/>
      <c r="S23" s="955"/>
      <c r="T23" s="952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</row>
    <row r="24">
      <c r="A24" s="793"/>
      <c r="R24" s="951"/>
      <c r="S24" s="901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</row>
    <row r="25">
      <c r="A25" s="793"/>
      <c r="I25" s="793"/>
      <c r="J25" s="793"/>
      <c r="K25" s="793"/>
      <c r="L25" s="901"/>
      <c r="M25" s="793"/>
      <c r="N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</row>
    <row r="26">
      <c r="A26" s="793"/>
      <c r="I26" s="793"/>
      <c r="J26" s="793"/>
      <c r="K26" s="793"/>
      <c r="L26" s="901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</row>
    <row r="27">
      <c r="A27" s="793"/>
      <c r="I27" s="793"/>
      <c r="J27" s="793"/>
      <c r="K27" s="793"/>
      <c r="L27" s="901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</row>
    <row r="28">
      <c r="A28" s="793"/>
      <c r="I28" s="793"/>
      <c r="J28" s="793"/>
      <c r="K28" s="793"/>
      <c r="L28" s="901"/>
      <c r="M28" s="793"/>
      <c r="N28" s="793"/>
      <c r="O28" s="793"/>
      <c r="P28" s="793"/>
      <c r="Q28" s="793"/>
      <c r="R28" s="793"/>
      <c r="S28" s="793"/>
      <c r="T28" s="793"/>
      <c r="U28" s="793"/>
      <c r="V28" s="793"/>
      <c r="W28" s="793"/>
      <c r="X28" s="793"/>
      <c r="Y28" s="793"/>
      <c r="Z28" s="793"/>
      <c r="AA28" s="793"/>
      <c r="AB28" s="793"/>
      <c r="AC28" s="793"/>
      <c r="AD28" s="793"/>
      <c r="AE28" s="793"/>
      <c r="AF28" s="793"/>
      <c r="AG28" s="793"/>
      <c r="AH28" s="793"/>
      <c r="AI28" s="793"/>
    </row>
    <row r="29">
      <c r="A29" s="793"/>
      <c r="I29" s="793"/>
      <c r="J29" s="793"/>
      <c r="N29" s="793"/>
      <c r="O29" s="793"/>
      <c r="P29" s="793"/>
      <c r="Q29" s="793"/>
      <c r="R29" s="793"/>
      <c r="S29" s="793"/>
      <c r="T29" s="793"/>
      <c r="U29" s="793"/>
      <c r="V29" s="793"/>
      <c r="W29" s="793"/>
      <c r="X29" s="793"/>
      <c r="Y29" s="793"/>
      <c r="Z29" s="793"/>
      <c r="AA29" s="793"/>
      <c r="AB29" s="793"/>
      <c r="AC29" s="793"/>
      <c r="AD29" s="793"/>
      <c r="AE29" s="793"/>
      <c r="AF29" s="793"/>
      <c r="AG29" s="793"/>
      <c r="AH29" s="793"/>
      <c r="AI29" s="793"/>
    </row>
    <row r="30">
      <c r="A30" s="793"/>
      <c r="I30" s="793"/>
      <c r="J30" s="793"/>
      <c r="N30" s="793"/>
      <c r="O30" s="793"/>
      <c r="P30" s="793"/>
      <c r="Q30" s="793"/>
      <c r="R30" s="793"/>
      <c r="S30" s="793"/>
      <c r="T30" s="793"/>
      <c r="U30" s="793"/>
      <c r="V30" s="793"/>
      <c r="W30" s="793"/>
      <c r="X30" s="793"/>
      <c r="Y30" s="793"/>
      <c r="Z30" s="793"/>
      <c r="AA30" s="793"/>
      <c r="AB30" s="793"/>
      <c r="AC30" s="793"/>
      <c r="AD30" s="793"/>
      <c r="AE30" s="793"/>
      <c r="AF30" s="793"/>
      <c r="AG30" s="793"/>
      <c r="AH30" s="793"/>
      <c r="AI30" s="793"/>
    </row>
    <row r="31">
      <c r="A31" s="793"/>
      <c r="I31" s="793"/>
      <c r="J31" s="793"/>
      <c r="N31" s="793"/>
      <c r="O31" s="793"/>
      <c r="P31" s="793"/>
      <c r="Q31" s="793"/>
      <c r="R31" s="793"/>
      <c r="S31" s="793"/>
      <c r="T31" s="793"/>
      <c r="U31" s="793"/>
      <c r="V31" s="793"/>
      <c r="W31" s="793"/>
      <c r="X31" s="793"/>
      <c r="Y31" s="793"/>
      <c r="Z31" s="793"/>
      <c r="AA31" s="793"/>
      <c r="AB31" s="793"/>
      <c r="AC31" s="793"/>
      <c r="AD31" s="793"/>
      <c r="AE31" s="793"/>
      <c r="AF31" s="793"/>
      <c r="AG31" s="793"/>
      <c r="AH31" s="793"/>
      <c r="AI31" s="793"/>
    </row>
    <row r="32">
      <c r="A32" s="793"/>
      <c r="I32" s="793"/>
      <c r="J32" s="793"/>
      <c r="N32" s="793"/>
      <c r="O32" s="793"/>
      <c r="P32" s="793"/>
      <c r="Q32" s="793"/>
      <c r="R32" s="793"/>
      <c r="S32" s="793"/>
      <c r="T32" s="793"/>
      <c r="U32" s="793"/>
      <c r="V32" s="793"/>
      <c r="W32" s="793"/>
      <c r="X32" s="793"/>
      <c r="Y32" s="793"/>
      <c r="Z32" s="793"/>
      <c r="AA32" s="793"/>
      <c r="AB32" s="793"/>
      <c r="AC32" s="793"/>
      <c r="AD32" s="793"/>
      <c r="AE32" s="793"/>
      <c r="AF32" s="793"/>
      <c r="AG32" s="793"/>
      <c r="AH32" s="793"/>
      <c r="AI32" s="793"/>
    </row>
    <row r="33">
      <c r="A33" s="793"/>
      <c r="B33" s="952"/>
      <c r="C33" s="954"/>
      <c r="G33" s="952"/>
      <c r="H33" s="952"/>
      <c r="I33" s="793"/>
      <c r="J33" s="793"/>
      <c r="N33" s="793"/>
      <c r="O33" s="793"/>
      <c r="P33" s="793"/>
      <c r="Q33" s="793"/>
      <c r="R33" s="793"/>
      <c r="S33" s="793"/>
      <c r="T33" s="793"/>
      <c r="U33" s="793"/>
      <c r="V33" s="793"/>
      <c r="W33" s="793"/>
      <c r="X33" s="793"/>
      <c r="Y33" s="793"/>
      <c r="Z33" s="793"/>
      <c r="AA33" s="793"/>
      <c r="AB33" s="793"/>
      <c r="AC33" s="793"/>
      <c r="AD33" s="793"/>
      <c r="AE33" s="793"/>
      <c r="AF33" s="793"/>
      <c r="AG33" s="793"/>
      <c r="AH33" s="793"/>
      <c r="AI33" s="793"/>
    </row>
    <row r="34">
      <c r="A34" s="793"/>
      <c r="B34" s="952"/>
      <c r="C34" s="954"/>
      <c r="G34" s="952"/>
      <c r="H34" s="952"/>
      <c r="I34" s="793"/>
      <c r="J34" s="793"/>
      <c r="K34" s="793"/>
      <c r="L34" s="901"/>
      <c r="M34" s="793"/>
      <c r="N34" s="793"/>
      <c r="O34" s="793"/>
      <c r="P34" s="793"/>
      <c r="Q34" s="793"/>
      <c r="R34" s="793"/>
      <c r="S34" s="793"/>
      <c r="T34" s="793"/>
      <c r="U34" s="793"/>
      <c r="V34" s="793"/>
      <c r="W34" s="793"/>
      <c r="X34" s="793"/>
      <c r="Y34" s="793"/>
      <c r="Z34" s="793"/>
      <c r="AA34" s="793"/>
      <c r="AB34" s="793"/>
      <c r="AC34" s="793"/>
      <c r="AD34" s="793"/>
      <c r="AE34" s="793"/>
      <c r="AF34" s="793"/>
      <c r="AG34" s="793"/>
      <c r="AH34" s="793"/>
      <c r="AI34" s="793"/>
    </row>
    <row r="35">
      <c r="A35" s="793"/>
      <c r="B35" s="952"/>
      <c r="C35" s="954"/>
      <c r="G35" s="952"/>
      <c r="H35" s="952"/>
      <c r="I35" s="793"/>
      <c r="J35" s="793"/>
      <c r="K35" s="793"/>
      <c r="L35" s="901"/>
      <c r="M35" s="793"/>
      <c r="N35" s="793"/>
      <c r="O35" s="793"/>
      <c r="P35" s="793"/>
      <c r="Q35" s="793"/>
      <c r="R35" s="793"/>
      <c r="S35" s="793"/>
      <c r="T35" s="793"/>
      <c r="U35" s="793"/>
      <c r="V35" s="793"/>
      <c r="W35" s="793"/>
      <c r="X35" s="793"/>
      <c r="Y35" s="793"/>
      <c r="Z35" s="793"/>
      <c r="AA35" s="793"/>
      <c r="AB35" s="793"/>
      <c r="AC35" s="793"/>
      <c r="AD35" s="793"/>
      <c r="AE35" s="793"/>
      <c r="AF35" s="793"/>
      <c r="AG35" s="793"/>
      <c r="AH35" s="793"/>
      <c r="AI35" s="793"/>
    </row>
    <row r="36">
      <c r="A36" s="793"/>
      <c r="B36" s="952"/>
      <c r="C36" s="952"/>
      <c r="G36" s="952"/>
      <c r="H36" s="952"/>
      <c r="I36" s="793"/>
      <c r="J36" s="793"/>
      <c r="K36" s="793"/>
      <c r="L36" s="901"/>
      <c r="M36" s="793"/>
      <c r="N36" s="793"/>
      <c r="O36" s="793"/>
      <c r="P36" s="793"/>
      <c r="Q36" s="793"/>
      <c r="R36" s="793"/>
      <c r="S36" s="793"/>
      <c r="T36" s="793"/>
      <c r="U36" s="793"/>
      <c r="V36" s="793"/>
      <c r="W36" s="793"/>
      <c r="X36" s="793"/>
      <c r="Y36" s="793"/>
      <c r="Z36" s="793"/>
      <c r="AA36" s="793"/>
      <c r="AB36" s="793"/>
      <c r="AC36" s="793"/>
      <c r="AD36" s="793"/>
      <c r="AE36" s="793"/>
      <c r="AF36" s="793"/>
      <c r="AG36" s="793"/>
      <c r="AH36" s="793"/>
      <c r="AI36" s="793"/>
    </row>
    <row r="37">
      <c r="A37" s="793"/>
      <c r="B37" s="793"/>
      <c r="C37" s="793"/>
      <c r="G37" s="793"/>
      <c r="H37" s="793"/>
      <c r="I37" s="793"/>
      <c r="J37" s="793"/>
      <c r="K37" s="793"/>
      <c r="L37" s="901"/>
      <c r="M37" s="793"/>
      <c r="N37" s="793"/>
      <c r="O37" s="793"/>
      <c r="P37" s="793"/>
      <c r="Q37" s="793"/>
      <c r="R37" s="793"/>
      <c r="S37" s="793"/>
      <c r="T37" s="793"/>
      <c r="U37" s="793"/>
      <c r="V37" s="793"/>
      <c r="W37" s="793"/>
      <c r="X37" s="793"/>
      <c r="Y37" s="793"/>
      <c r="Z37" s="793"/>
      <c r="AA37" s="793"/>
      <c r="AB37" s="793"/>
      <c r="AC37" s="793"/>
      <c r="AD37" s="793"/>
      <c r="AE37" s="793"/>
      <c r="AF37" s="793"/>
      <c r="AG37" s="793"/>
      <c r="AH37" s="793"/>
      <c r="AI37" s="793"/>
    </row>
    <row r="38">
      <c r="A38" s="793"/>
      <c r="I38" s="793"/>
      <c r="J38" s="793"/>
      <c r="K38" s="793"/>
      <c r="L38" s="901"/>
      <c r="M38" s="793"/>
      <c r="N38" s="793"/>
      <c r="O38" s="793"/>
      <c r="P38" s="793"/>
      <c r="Q38" s="793"/>
      <c r="R38" s="793"/>
      <c r="S38" s="793"/>
      <c r="T38" s="793"/>
      <c r="U38" s="793"/>
      <c r="V38" s="793"/>
      <c r="W38" s="793"/>
      <c r="X38" s="793"/>
      <c r="Y38" s="793"/>
      <c r="Z38" s="793"/>
      <c r="AA38" s="793"/>
      <c r="AB38" s="793"/>
      <c r="AC38" s="793"/>
      <c r="AD38" s="793"/>
      <c r="AE38" s="793"/>
      <c r="AF38" s="793"/>
      <c r="AG38" s="793"/>
      <c r="AH38" s="793"/>
      <c r="AI38" s="793"/>
    </row>
    <row r="39">
      <c r="A39" s="793"/>
      <c r="I39" s="956"/>
      <c r="J39" s="956"/>
      <c r="K39" s="956"/>
      <c r="L39" s="956"/>
      <c r="M39" s="956"/>
      <c r="N39" s="793"/>
      <c r="O39" s="793"/>
      <c r="P39" s="793"/>
      <c r="Q39" s="793"/>
      <c r="R39" s="793"/>
      <c r="S39" s="793"/>
      <c r="T39" s="793"/>
      <c r="U39" s="793"/>
      <c r="V39" s="793"/>
      <c r="W39" s="793"/>
      <c r="X39" s="793"/>
      <c r="Y39" s="793"/>
      <c r="Z39" s="793"/>
      <c r="AA39" s="793"/>
      <c r="AB39" s="793"/>
      <c r="AC39" s="793"/>
      <c r="AD39" s="793"/>
      <c r="AE39" s="793"/>
      <c r="AF39" s="793"/>
      <c r="AG39" s="793"/>
      <c r="AH39" s="793"/>
      <c r="AI39" s="793"/>
    </row>
    <row r="40">
      <c r="A40" s="793"/>
      <c r="I40" s="957"/>
      <c r="J40" s="957"/>
      <c r="K40" s="958"/>
      <c r="L40" s="958"/>
      <c r="M40" s="958"/>
      <c r="N40" s="793"/>
      <c r="O40" s="793"/>
      <c r="P40" s="793"/>
      <c r="Q40" s="793"/>
      <c r="R40" s="793"/>
      <c r="S40" s="793"/>
      <c r="T40" s="793"/>
      <c r="U40" s="793"/>
      <c r="V40" s="793"/>
      <c r="W40" s="793"/>
      <c r="X40" s="793"/>
      <c r="Y40" s="793"/>
      <c r="Z40" s="793"/>
      <c r="AA40" s="793"/>
      <c r="AB40" s="793"/>
      <c r="AC40" s="793"/>
      <c r="AD40" s="793"/>
      <c r="AE40" s="793"/>
      <c r="AF40" s="793"/>
      <c r="AG40" s="793"/>
      <c r="AH40" s="793"/>
      <c r="AI40" s="793"/>
    </row>
    <row r="41">
      <c r="A41" s="793"/>
      <c r="I41" s="958"/>
      <c r="J41" s="957"/>
      <c r="K41" s="957"/>
      <c r="L41" s="958"/>
      <c r="M41" s="958"/>
      <c r="N41" s="793"/>
      <c r="O41" s="793"/>
      <c r="P41" s="793"/>
      <c r="Q41" s="793"/>
      <c r="R41" s="793"/>
      <c r="S41" s="793"/>
      <c r="T41" s="793"/>
      <c r="U41" s="793"/>
      <c r="V41" s="793"/>
      <c r="W41" s="793"/>
      <c r="X41" s="793"/>
      <c r="Y41" s="793"/>
      <c r="Z41" s="793"/>
      <c r="AA41" s="793"/>
      <c r="AB41" s="793"/>
      <c r="AC41" s="793"/>
      <c r="AD41" s="793"/>
      <c r="AE41" s="793"/>
      <c r="AF41" s="793"/>
      <c r="AG41" s="793"/>
      <c r="AH41" s="793"/>
      <c r="AI41" s="793"/>
    </row>
    <row r="42">
      <c r="A42" s="793"/>
      <c r="I42" s="793"/>
      <c r="J42" s="793"/>
      <c r="K42" s="793"/>
      <c r="L42" s="901"/>
      <c r="M42" s="793"/>
      <c r="N42" s="793"/>
      <c r="O42" s="793"/>
      <c r="P42" s="793"/>
      <c r="Q42" s="793"/>
      <c r="R42" s="793"/>
      <c r="S42" s="793"/>
      <c r="T42" s="793"/>
      <c r="U42" s="793"/>
      <c r="V42" s="793"/>
      <c r="W42" s="793"/>
      <c r="X42" s="793"/>
      <c r="Y42" s="793"/>
      <c r="Z42" s="793"/>
      <c r="AA42" s="793"/>
      <c r="AB42" s="793"/>
      <c r="AC42" s="793"/>
      <c r="AD42" s="793"/>
      <c r="AE42" s="793"/>
      <c r="AF42" s="793"/>
      <c r="AG42" s="793"/>
      <c r="AH42" s="793"/>
      <c r="AI42" s="793"/>
    </row>
    <row r="43">
      <c r="A43" s="793"/>
      <c r="I43" s="793"/>
      <c r="J43" s="793"/>
      <c r="K43" s="793"/>
      <c r="L43" s="901"/>
      <c r="M43" s="793"/>
      <c r="N43" s="793"/>
      <c r="O43" s="793"/>
      <c r="P43" s="793"/>
      <c r="Q43" s="793"/>
      <c r="R43" s="793"/>
      <c r="S43" s="793"/>
      <c r="T43" s="793"/>
      <c r="U43" s="793"/>
      <c r="V43" s="793"/>
      <c r="W43" s="793"/>
      <c r="X43" s="793"/>
      <c r="Y43" s="793"/>
      <c r="Z43" s="793"/>
      <c r="AA43" s="793"/>
      <c r="AB43" s="793"/>
      <c r="AC43" s="793"/>
      <c r="AD43" s="793"/>
      <c r="AE43" s="793"/>
      <c r="AF43" s="793"/>
      <c r="AG43" s="793"/>
      <c r="AH43" s="793"/>
      <c r="AI43" s="793"/>
    </row>
    <row r="44">
      <c r="A44" s="793"/>
      <c r="I44" s="793"/>
      <c r="J44" s="793"/>
      <c r="K44" s="793"/>
      <c r="L44" s="901"/>
      <c r="M44" s="793"/>
      <c r="N44" s="793"/>
      <c r="O44" s="793"/>
      <c r="P44" s="793"/>
      <c r="Q44" s="793"/>
      <c r="R44" s="793"/>
      <c r="S44" s="793"/>
      <c r="T44" s="793"/>
      <c r="U44" s="793"/>
      <c r="V44" s="793"/>
      <c r="W44" s="793"/>
      <c r="X44" s="793"/>
      <c r="Y44" s="793"/>
      <c r="Z44" s="793"/>
      <c r="AA44" s="793"/>
      <c r="AB44" s="793"/>
      <c r="AC44" s="793"/>
      <c r="AD44" s="793"/>
      <c r="AE44" s="793"/>
      <c r="AF44" s="793"/>
      <c r="AG44" s="793"/>
      <c r="AH44" s="793"/>
      <c r="AI44" s="793"/>
    </row>
    <row r="45">
      <c r="A45" s="793"/>
      <c r="I45" s="793"/>
      <c r="J45" s="793"/>
      <c r="K45" s="793"/>
      <c r="L45" s="901"/>
      <c r="M45" s="793"/>
      <c r="N45" s="793"/>
      <c r="O45" s="793"/>
      <c r="P45" s="793"/>
      <c r="Q45" s="793"/>
      <c r="R45" s="793"/>
      <c r="S45" s="793"/>
      <c r="T45" s="793"/>
      <c r="U45" s="793"/>
      <c r="V45" s="793"/>
      <c r="W45" s="793"/>
      <c r="X45" s="793"/>
      <c r="Y45" s="793"/>
      <c r="Z45" s="793"/>
      <c r="AA45" s="793"/>
      <c r="AB45" s="793"/>
      <c r="AC45" s="793"/>
      <c r="AD45" s="793"/>
      <c r="AE45" s="793"/>
      <c r="AF45" s="793"/>
      <c r="AG45" s="793"/>
      <c r="AH45" s="793"/>
      <c r="AI45" s="793"/>
    </row>
    <row r="46">
      <c r="A46" s="793"/>
      <c r="I46" s="793"/>
      <c r="J46" s="793"/>
      <c r="K46" s="793"/>
      <c r="L46" s="901"/>
      <c r="M46" s="793"/>
      <c r="N46" s="793"/>
      <c r="O46" s="793"/>
      <c r="P46" s="793"/>
      <c r="Q46" s="793"/>
      <c r="R46" s="793"/>
      <c r="S46" s="793"/>
      <c r="T46" s="793"/>
      <c r="U46" s="793"/>
      <c r="V46" s="793"/>
      <c r="W46" s="793"/>
      <c r="X46" s="793"/>
      <c r="Y46" s="793"/>
      <c r="Z46" s="793"/>
      <c r="AA46" s="793"/>
      <c r="AB46" s="793"/>
      <c r="AC46" s="793"/>
      <c r="AD46" s="793"/>
      <c r="AE46" s="793"/>
      <c r="AF46" s="793"/>
      <c r="AG46" s="793"/>
      <c r="AH46" s="793"/>
      <c r="AI46" s="793"/>
    </row>
    <row r="47">
      <c r="A47" s="793"/>
      <c r="I47" s="793"/>
      <c r="J47" s="793"/>
      <c r="K47" s="793"/>
      <c r="L47" s="901"/>
      <c r="M47" s="793"/>
      <c r="N47" s="793"/>
      <c r="O47" s="793"/>
      <c r="P47" s="793"/>
      <c r="Q47" s="793"/>
      <c r="R47" s="793"/>
      <c r="S47" s="793"/>
      <c r="T47" s="793"/>
      <c r="U47" s="793"/>
      <c r="V47" s="793"/>
      <c r="W47" s="793"/>
      <c r="X47" s="793"/>
      <c r="Y47" s="793"/>
      <c r="Z47" s="793"/>
      <c r="AA47" s="793"/>
      <c r="AB47" s="793"/>
      <c r="AC47" s="793"/>
      <c r="AD47" s="793"/>
      <c r="AE47" s="793"/>
      <c r="AF47" s="793"/>
      <c r="AG47" s="793"/>
      <c r="AH47" s="793"/>
      <c r="AI47" s="793"/>
    </row>
    <row r="48">
      <c r="A48" s="793"/>
      <c r="B48" s="793"/>
      <c r="C48" s="793"/>
      <c r="D48" s="793"/>
      <c r="E48" s="793"/>
      <c r="F48" s="793"/>
      <c r="G48" s="793"/>
      <c r="H48" s="793"/>
      <c r="I48" s="793"/>
      <c r="J48" s="793"/>
      <c r="K48" s="793"/>
      <c r="L48" s="901"/>
      <c r="M48" s="793"/>
      <c r="N48" s="793"/>
      <c r="O48" s="793"/>
      <c r="P48" s="793"/>
      <c r="Q48" s="793"/>
      <c r="R48" s="793"/>
      <c r="S48" s="793"/>
      <c r="T48" s="793"/>
      <c r="U48" s="793"/>
      <c r="V48" s="793"/>
      <c r="W48" s="793"/>
      <c r="X48" s="793"/>
      <c r="Y48" s="793"/>
      <c r="Z48" s="793"/>
      <c r="AA48" s="793"/>
      <c r="AB48" s="793"/>
      <c r="AC48" s="793"/>
      <c r="AD48" s="793"/>
      <c r="AE48" s="793"/>
      <c r="AF48" s="793"/>
      <c r="AG48" s="793"/>
      <c r="AH48" s="793"/>
      <c r="AI48" s="793"/>
    </row>
    <row r="49">
      <c r="A49" s="793"/>
      <c r="B49" s="793"/>
      <c r="C49" s="793"/>
      <c r="D49" s="793"/>
      <c r="E49" s="793"/>
      <c r="F49" s="793"/>
      <c r="G49" s="793"/>
      <c r="H49" s="793"/>
      <c r="I49" s="793"/>
      <c r="J49" s="793"/>
      <c r="K49" s="793"/>
      <c r="L49" s="901"/>
      <c r="M49" s="793"/>
      <c r="N49" s="793"/>
      <c r="O49" s="793"/>
      <c r="P49" s="793"/>
      <c r="Q49" s="793"/>
      <c r="R49" s="793"/>
      <c r="S49" s="793"/>
      <c r="T49" s="793"/>
      <c r="U49" s="793"/>
      <c r="V49" s="793"/>
      <c r="W49" s="793"/>
      <c r="X49" s="793"/>
      <c r="Y49" s="793"/>
      <c r="Z49" s="793"/>
      <c r="AA49" s="793"/>
      <c r="AB49" s="793"/>
      <c r="AC49" s="793"/>
      <c r="AD49" s="793"/>
      <c r="AE49" s="793"/>
      <c r="AF49" s="793"/>
      <c r="AG49" s="793"/>
      <c r="AH49" s="793"/>
      <c r="AI49" s="793"/>
    </row>
    <row r="50">
      <c r="A50" s="793"/>
      <c r="B50" s="793"/>
      <c r="C50" s="793"/>
      <c r="D50" s="793"/>
      <c r="E50" s="793"/>
      <c r="F50" s="793"/>
      <c r="G50" s="793"/>
      <c r="H50" s="793"/>
      <c r="I50" s="793"/>
      <c r="J50" s="793"/>
      <c r="K50" s="793"/>
      <c r="L50" s="901"/>
      <c r="M50" s="793"/>
      <c r="N50" s="793"/>
      <c r="O50" s="793"/>
      <c r="P50" s="793"/>
      <c r="Q50" s="793"/>
      <c r="R50" s="793"/>
      <c r="S50" s="793"/>
      <c r="T50" s="793"/>
      <c r="U50" s="793"/>
      <c r="V50" s="793"/>
      <c r="W50" s="793"/>
      <c r="X50" s="793"/>
      <c r="Y50" s="793"/>
      <c r="Z50" s="793"/>
      <c r="AA50" s="793"/>
      <c r="AB50" s="793"/>
      <c r="AC50" s="793"/>
      <c r="AD50" s="793"/>
      <c r="AE50" s="793"/>
      <c r="AF50" s="793"/>
      <c r="AG50" s="793"/>
      <c r="AH50" s="793"/>
      <c r="AI50" s="793"/>
    </row>
    <row r="51">
      <c r="A51" s="793"/>
      <c r="B51" s="793"/>
      <c r="C51" s="793"/>
      <c r="D51" s="793"/>
      <c r="E51" s="793"/>
      <c r="F51" s="793"/>
      <c r="G51" s="793"/>
      <c r="H51" s="793"/>
      <c r="I51" s="793"/>
      <c r="J51" s="793"/>
      <c r="K51" s="793"/>
      <c r="L51" s="901"/>
      <c r="M51" s="793"/>
      <c r="N51" s="793"/>
      <c r="O51" s="793"/>
      <c r="P51" s="793"/>
      <c r="Q51" s="793"/>
      <c r="R51" s="793"/>
      <c r="S51" s="793"/>
      <c r="T51" s="793"/>
      <c r="U51" s="793"/>
      <c r="V51" s="793"/>
      <c r="W51" s="793"/>
      <c r="X51" s="793"/>
      <c r="Y51" s="793"/>
      <c r="Z51" s="793"/>
      <c r="AA51" s="793"/>
      <c r="AB51" s="793"/>
      <c r="AC51" s="793"/>
      <c r="AD51" s="793"/>
      <c r="AE51" s="793"/>
      <c r="AF51" s="793"/>
      <c r="AG51" s="793"/>
      <c r="AH51" s="793"/>
      <c r="AI51" s="793"/>
    </row>
    <row r="52">
      <c r="A52" s="793"/>
      <c r="B52" s="793"/>
      <c r="C52" s="793"/>
      <c r="D52" s="793"/>
      <c r="E52" s="793"/>
      <c r="F52" s="793"/>
      <c r="G52" s="793"/>
      <c r="H52" s="793"/>
      <c r="I52" s="793"/>
      <c r="J52" s="793"/>
      <c r="K52" s="793"/>
      <c r="L52" s="901"/>
      <c r="M52" s="793"/>
      <c r="N52" s="793"/>
      <c r="O52" s="793"/>
      <c r="P52" s="793"/>
      <c r="Q52" s="793"/>
      <c r="R52" s="793"/>
      <c r="S52" s="793"/>
      <c r="T52" s="793"/>
      <c r="U52" s="793"/>
      <c r="V52" s="793"/>
      <c r="W52" s="793"/>
      <c r="X52" s="793"/>
      <c r="Y52" s="793"/>
      <c r="Z52" s="793"/>
      <c r="AA52" s="793"/>
      <c r="AB52" s="793"/>
      <c r="AC52" s="793"/>
      <c r="AD52" s="793"/>
      <c r="AE52" s="793"/>
      <c r="AF52" s="793"/>
      <c r="AG52" s="793"/>
      <c r="AH52" s="793"/>
      <c r="AI52" s="793"/>
    </row>
    <row r="53">
      <c r="A53" s="793"/>
      <c r="B53" s="793"/>
      <c r="C53" s="793"/>
      <c r="D53" s="793"/>
      <c r="E53" s="793"/>
      <c r="F53" s="793"/>
      <c r="G53" s="793"/>
      <c r="H53" s="793"/>
      <c r="I53" s="793"/>
      <c r="J53" s="793"/>
      <c r="K53" s="793"/>
      <c r="L53" s="901"/>
      <c r="M53" s="793"/>
      <c r="N53" s="793"/>
      <c r="O53" s="793"/>
      <c r="P53" s="793"/>
      <c r="Q53" s="793"/>
      <c r="R53" s="793"/>
      <c r="S53" s="793"/>
      <c r="T53" s="793"/>
      <c r="U53" s="793"/>
      <c r="V53" s="793"/>
      <c r="W53" s="793"/>
      <c r="X53" s="793"/>
      <c r="Y53" s="793"/>
      <c r="Z53" s="793"/>
      <c r="AA53" s="793"/>
      <c r="AB53" s="793"/>
      <c r="AC53" s="793"/>
      <c r="AD53" s="793"/>
      <c r="AE53" s="793"/>
      <c r="AF53" s="793"/>
      <c r="AG53" s="793"/>
      <c r="AH53" s="793"/>
      <c r="AI53" s="793"/>
    </row>
    <row r="54">
      <c r="A54" s="793"/>
      <c r="B54" s="793"/>
      <c r="C54" s="793"/>
      <c r="D54" s="793"/>
      <c r="E54" s="793"/>
      <c r="F54" s="793"/>
      <c r="G54" s="793"/>
      <c r="H54" s="793"/>
      <c r="I54" s="793"/>
      <c r="J54" s="793"/>
      <c r="K54" s="793"/>
      <c r="L54" s="901"/>
      <c r="M54" s="793"/>
      <c r="N54" s="793"/>
      <c r="O54" s="793"/>
      <c r="P54" s="793"/>
      <c r="Q54" s="793"/>
      <c r="R54" s="793"/>
      <c r="S54" s="793"/>
      <c r="T54" s="793"/>
      <c r="U54" s="793"/>
      <c r="V54" s="793"/>
      <c r="W54" s="793"/>
      <c r="X54" s="793"/>
      <c r="Y54" s="793"/>
      <c r="Z54" s="793"/>
      <c r="AA54" s="793"/>
      <c r="AB54" s="793"/>
      <c r="AC54" s="793"/>
      <c r="AD54" s="793"/>
      <c r="AE54" s="793"/>
      <c r="AF54" s="793"/>
      <c r="AG54" s="793"/>
      <c r="AH54" s="793"/>
      <c r="AI54" s="793"/>
    </row>
    <row r="55">
      <c r="A55" s="793"/>
      <c r="B55" s="793"/>
      <c r="C55" s="793"/>
      <c r="D55" s="793"/>
      <c r="E55" s="793"/>
      <c r="F55" s="793"/>
      <c r="G55" s="793"/>
      <c r="H55" s="793"/>
      <c r="I55" s="793"/>
      <c r="J55" s="793"/>
      <c r="K55" s="793"/>
      <c r="L55" s="901"/>
      <c r="M55" s="793"/>
      <c r="N55" s="793"/>
      <c r="O55" s="793"/>
      <c r="P55" s="793"/>
      <c r="Q55" s="793"/>
      <c r="R55" s="793"/>
      <c r="S55" s="793"/>
      <c r="T55" s="793"/>
      <c r="U55" s="793"/>
      <c r="V55" s="793"/>
      <c r="W55" s="793"/>
      <c r="X55" s="793"/>
      <c r="Y55" s="793"/>
      <c r="Z55" s="793"/>
      <c r="AA55" s="793"/>
      <c r="AB55" s="793"/>
      <c r="AC55" s="793"/>
      <c r="AD55" s="793"/>
      <c r="AE55" s="793"/>
      <c r="AF55" s="793"/>
      <c r="AG55" s="793"/>
      <c r="AH55" s="793"/>
      <c r="AI55" s="793"/>
    </row>
    <row r="56">
      <c r="A56" s="793"/>
      <c r="B56" s="793"/>
      <c r="C56" s="793"/>
      <c r="D56" s="793"/>
      <c r="E56" s="793"/>
      <c r="F56" s="793"/>
      <c r="G56" s="793"/>
      <c r="H56" s="793"/>
      <c r="I56" s="793"/>
      <c r="J56" s="793"/>
      <c r="K56" s="793"/>
      <c r="L56" s="901"/>
      <c r="M56" s="793"/>
      <c r="N56" s="793"/>
      <c r="O56" s="793"/>
      <c r="P56" s="793"/>
      <c r="Q56" s="793"/>
      <c r="R56" s="793"/>
      <c r="S56" s="793"/>
      <c r="T56" s="793"/>
      <c r="U56" s="793"/>
      <c r="V56" s="793"/>
      <c r="W56" s="793"/>
      <c r="X56" s="793"/>
      <c r="Y56" s="793"/>
      <c r="Z56" s="793"/>
      <c r="AA56" s="793"/>
      <c r="AB56" s="793"/>
      <c r="AC56" s="793"/>
      <c r="AD56" s="793"/>
      <c r="AE56" s="793"/>
      <c r="AF56" s="793"/>
      <c r="AG56" s="793"/>
      <c r="AH56" s="793"/>
      <c r="AI56" s="793"/>
    </row>
    <row r="57">
      <c r="A57" s="793"/>
      <c r="B57" s="793"/>
      <c r="C57" s="793"/>
      <c r="D57" s="793"/>
      <c r="E57" s="793"/>
      <c r="F57" s="793"/>
      <c r="G57" s="793"/>
      <c r="H57" s="793"/>
      <c r="I57" s="793"/>
      <c r="J57" s="793"/>
      <c r="K57" s="793"/>
      <c r="L57" s="901"/>
      <c r="M57" s="793"/>
      <c r="N57" s="793"/>
      <c r="O57" s="793"/>
      <c r="P57" s="793"/>
      <c r="Q57" s="793"/>
      <c r="R57" s="793"/>
      <c r="S57" s="793"/>
      <c r="T57" s="793"/>
      <c r="U57" s="793"/>
      <c r="V57" s="793"/>
      <c r="W57" s="793"/>
      <c r="X57" s="793"/>
      <c r="Y57" s="793"/>
      <c r="Z57" s="793"/>
      <c r="AA57" s="793"/>
      <c r="AB57" s="793"/>
      <c r="AC57" s="793"/>
      <c r="AD57" s="793"/>
      <c r="AE57" s="793"/>
      <c r="AF57" s="793"/>
      <c r="AG57" s="793"/>
      <c r="AH57" s="793"/>
      <c r="AI57" s="793"/>
    </row>
    <row r="58">
      <c r="A58" s="793"/>
      <c r="B58" s="793"/>
      <c r="C58" s="793"/>
      <c r="D58" s="793"/>
      <c r="E58" s="793"/>
      <c r="F58" s="793"/>
      <c r="G58" s="793"/>
      <c r="H58" s="793"/>
      <c r="I58" s="793"/>
      <c r="J58" s="793"/>
      <c r="K58" s="793"/>
      <c r="L58" s="901"/>
      <c r="M58" s="793"/>
      <c r="N58" s="793"/>
      <c r="O58" s="793"/>
      <c r="P58" s="793"/>
      <c r="Q58" s="793"/>
      <c r="R58" s="793"/>
      <c r="S58" s="793"/>
      <c r="T58" s="793"/>
      <c r="U58" s="793"/>
      <c r="V58" s="793"/>
      <c r="W58" s="793"/>
      <c r="X58" s="793"/>
      <c r="Y58" s="793"/>
      <c r="Z58" s="793"/>
      <c r="AA58" s="793"/>
      <c r="AB58" s="793"/>
      <c r="AC58" s="793"/>
      <c r="AD58" s="793"/>
      <c r="AE58" s="793"/>
      <c r="AF58" s="793"/>
      <c r="AG58" s="793"/>
      <c r="AH58" s="793"/>
      <c r="AI58" s="793"/>
    </row>
    <row r="59">
      <c r="A59" s="793"/>
      <c r="B59" s="793"/>
      <c r="C59" s="793"/>
      <c r="D59" s="793"/>
      <c r="E59" s="793"/>
      <c r="F59" s="793"/>
      <c r="G59" s="793"/>
      <c r="H59" s="793"/>
      <c r="I59" s="793"/>
      <c r="J59" s="793"/>
      <c r="K59" s="793"/>
      <c r="L59" s="901"/>
      <c r="M59" s="793"/>
      <c r="N59" s="793"/>
      <c r="O59" s="793"/>
      <c r="P59" s="793"/>
      <c r="Q59" s="793"/>
      <c r="R59" s="793"/>
      <c r="S59" s="793"/>
      <c r="T59" s="793"/>
      <c r="U59" s="793"/>
      <c r="V59" s="793"/>
      <c r="W59" s="793"/>
      <c r="X59" s="793"/>
      <c r="Y59" s="793"/>
      <c r="Z59" s="793"/>
      <c r="AA59" s="793"/>
      <c r="AB59" s="793"/>
      <c r="AC59" s="793"/>
      <c r="AD59" s="793"/>
      <c r="AE59" s="793"/>
      <c r="AF59" s="793"/>
      <c r="AG59" s="793"/>
      <c r="AH59" s="793"/>
      <c r="AI59" s="793"/>
    </row>
    <row r="60">
      <c r="A60" s="793"/>
      <c r="B60" s="793"/>
      <c r="C60" s="793"/>
      <c r="D60" s="793"/>
      <c r="E60" s="793"/>
      <c r="F60" s="793"/>
      <c r="G60" s="793"/>
      <c r="H60" s="793"/>
      <c r="I60" s="793"/>
      <c r="J60" s="793"/>
      <c r="K60" s="793"/>
      <c r="L60" s="901"/>
      <c r="M60" s="793"/>
      <c r="N60" s="793"/>
      <c r="O60" s="793"/>
      <c r="P60" s="793"/>
      <c r="Q60" s="793"/>
      <c r="R60" s="793"/>
      <c r="S60" s="793"/>
      <c r="T60" s="793"/>
      <c r="U60" s="793"/>
      <c r="V60" s="793"/>
      <c r="W60" s="793"/>
      <c r="X60" s="793"/>
      <c r="Y60" s="793"/>
      <c r="Z60" s="793"/>
      <c r="AA60" s="793"/>
      <c r="AB60" s="793"/>
      <c r="AC60" s="793"/>
      <c r="AD60" s="793"/>
      <c r="AE60" s="793"/>
      <c r="AF60" s="793"/>
      <c r="AG60" s="793"/>
      <c r="AH60" s="793"/>
      <c r="AI60" s="793"/>
    </row>
    <row r="61">
      <c r="A61" s="793"/>
      <c r="B61" s="793"/>
      <c r="C61" s="793"/>
      <c r="D61" s="793"/>
      <c r="E61" s="793"/>
      <c r="F61" s="793"/>
      <c r="G61" s="793"/>
      <c r="H61" s="793"/>
      <c r="I61" s="793"/>
      <c r="J61" s="793"/>
      <c r="K61" s="793"/>
      <c r="L61" s="901"/>
      <c r="M61" s="793"/>
      <c r="N61" s="793"/>
      <c r="O61" s="793"/>
      <c r="P61" s="793"/>
      <c r="Q61" s="793"/>
      <c r="R61" s="793"/>
      <c r="S61" s="793"/>
      <c r="T61" s="793"/>
      <c r="U61" s="793"/>
      <c r="V61" s="793"/>
      <c r="W61" s="793"/>
      <c r="X61" s="793"/>
      <c r="Y61" s="793"/>
      <c r="Z61" s="793"/>
      <c r="AA61" s="793"/>
      <c r="AB61" s="793"/>
      <c r="AC61" s="793"/>
      <c r="AD61" s="793"/>
      <c r="AE61" s="793"/>
      <c r="AF61" s="793"/>
      <c r="AG61" s="793"/>
      <c r="AH61" s="793"/>
      <c r="AI61" s="793"/>
    </row>
    <row r="62">
      <c r="A62" s="793"/>
      <c r="B62" s="793"/>
      <c r="C62" s="793"/>
      <c r="D62" s="793"/>
      <c r="E62" s="793"/>
      <c r="F62" s="793"/>
      <c r="G62" s="793"/>
      <c r="H62" s="793"/>
      <c r="I62" s="793"/>
      <c r="J62" s="793"/>
      <c r="K62" s="793"/>
      <c r="L62" s="901"/>
      <c r="M62" s="793"/>
      <c r="N62" s="793"/>
      <c r="O62" s="793"/>
      <c r="P62" s="793"/>
      <c r="Q62" s="793"/>
      <c r="R62" s="793"/>
      <c r="S62" s="793"/>
      <c r="T62" s="793"/>
      <c r="U62" s="793"/>
      <c r="V62" s="793"/>
      <c r="W62" s="793"/>
      <c r="X62" s="793"/>
      <c r="Y62" s="793"/>
      <c r="Z62" s="793"/>
      <c r="AA62" s="793"/>
      <c r="AB62" s="793"/>
      <c r="AC62" s="793"/>
      <c r="AD62" s="793"/>
      <c r="AE62" s="793"/>
      <c r="AF62" s="793"/>
      <c r="AG62" s="793"/>
      <c r="AH62" s="793"/>
      <c r="AI62" s="793"/>
    </row>
    <row r="63">
      <c r="A63" s="793"/>
      <c r="B63" s="793"/>
      <c r="C63" s="793"/>
      <c r="D63" s="793"/>
      <c r="E63" s="793"/>
      <c r="F63" s="793"/>
      <c r="G63" s="793"/>
      <c r="H63" s="793"/>
      <c r="I63" s="793"/>
      <c r="J63" s="793"/>
      <c r="K63" s="793"/>
      <c r="L63" s="901"/>
      <c r="M63" s="793"/>
      <c r="N63" s="793"/>
      <c r="O63" s="793"/>
      <c r="P63" s="793"/>
      <c r="Q63" s="793"/>
      <c r="R63" s="793"/>
      <c r="S63" s="793"/>
      <c r="T63" s="793"/>
      <c r="U63" s="793"/>
      <c r="V63" s="793"/>
      <c r="W63" s="793"/>
      <c r="X63" s="793"/>
      <c r="Y63" s="793"/>
      <c r="Z63" s="793"/>
      <c r="AA63" s="793"/>
      <c r="AB63" s="793"/>
      <c r="AC63" s="793"/>
      <c r="AD63" s="793"/>
      <c r="AE63" s="793"/>
      <c r="AF63" s="793"/>
      <c r="AG63" s="793"/>
      <c r="AH63" s="793"/>
      <c r="AI63" s="793"/>
    </row>
    <row r="64">
      <c r="A64" s="793"/>
      <c r="B64" s="793"/>
      <c r="C64" s="793"/>
      <c r="D64" s="793"/>
      <c r="E64" s="793"/>
      <c r="F64" s="793"/>
      <c r="G64" s="793"/>
      <c r="H64" s="793"/>
      <c r="I64" s="793"/>
      <c r="J64" s="793"/>
      <c r="K64" s="793"/>
      <c r="L64" s="901"/>
      <c r="M64" s="793"/>
      <c r="N64" s="793"/>
      <c r="O64" s="793"/>
      <c r="P64" s="793"/>
      <c r="Q64" s="793"/>
      <c r="R64" s="793"/>
      <c r="S64" s="793"/>
      <c r="T64" s="793"/>
      <c r="U64" s="793"/>
      <c r="V64" s="793"/>
      <c r="W64" s="793"/>
      <c r="X64" s="793"/>
      <c r="Y64" s="793"/>
      <c r="Z64" s="793"/>
      <c r="AA64" s="793"/>
      <c r="AB64" s="793"/>
      <c r="AC64" s="793"/>
      <c r="AD64" s="793"/>
      <c r="AE64" s="793"/>
      <c r="AF64" s="793"/>
      <c r="AG64" s="793"/>
      <c r="AH64" s="793"/>
      <c r="AI64" s="793"/>
    </row>
    <row r="65">
      <c r="A65" s="793"/>
      <c r="B65" s="793"/>
      <c r="C65" s="793"/>
      <c r="D65" s="793"/>
      <c r="E65" s="793"/>
      <c r="F65" s="793"/>
      <c r="G65" s="793"/>
      <c r="H65" s="793"/>
      <c r="I65" s="793"/>
      <c r="J65" s="793"/>
      <c r="K65" s="793"/>
      <c r="L65" s="901"/>
      <c r="M65" s="793"/>
      <c r="N65" s="793"/>
      <c r="O65" s="793"/>
      <c r="P65" s="793"/>
      <c r="Q65" s="793"/>
      <c r="R65" s="793"/>
      <c r="S65" s="793"/>
      <c r="T65" s="793"/>
      <c r="U65" s="793"/>
      <c r="V65" s="793"/>
      <c r="W65" s="793"/>
      <c r="X65" s="793"/>
      <c r="Y65" s="793"/>
      <c r="Z65" s="793"/>
      <c r="AA65" s="793"/>
      <c r="AB65" s="793"/>
      <c r="AC65" s="793"/>
      <c r="AD65" s="793"/>
      <c r="AE65" s="793"/>
      <c r="AF65" s="793"/>
      <c r="AG65" s="793"/>
      <c r="AH65" s="793"/>
      <c r="AI65" s="793"/>
    </row>
    <row r="66">
      <c r="A66" s="793"/>
      <c r="B66" s="793"/>
      <c r="C66" s="793"/>
      <c r="D66" s="793"/>
      <c r="E66" s="793"/>
      <c r="F66" s="793"/>
      <c r="G66" s="793"/>
      <c r="H66" s="793"/>
      <c r="I66" s="793"/>
      <c r="J66" s="793"/>
      <c r="K66" s="793"/>
      <c r="L66" s="901"/>
      <c r="M66" s="793"/>
      <c r="N66" s="793"/>
      <c r="O66" s="793"/>
      <c r="P66" s="793"/>
      <c r="Q66" s="793"/>
      <c r="R66" s="793"/>
      <c r="S66" s="793"/>
      <c r="T66" s="793"/>
      <c r="U66" s="793"/>
      <c r="V66" s="793"/>
      <c r="W66" s="793"/>
      <c r="X66" s="793"/>
      <c r="Y66" s="793"/>
      <c r="Z66" s="793"/>
      <c r="AA66" s="793"/>
      <c r="AB66" s="793"/>
      <c r="AC66" s="793"/>
      <c r="AD66" s="793"/>
      <c r="AE66" s="793"/>
      <c r="AF66" s="793"/>
      <c r="AG66" s="793"/>
      <c r="AH66" s="793"/>
      <c r="AI66" s="793"/>
    </row>
    <row r="67">
      <c r="A67" s="793"/>
      <c r="B67" s="793"/>
      <c r="C67" s="793"/>
      <c r="D67" s="793"/>
      <c r="E67" s="793"/>
      <c r="F67" s="793"/>
      <c r="G67" s="793"/>
      <c r="H67" s="793"/>
      <c r="I67" s="793"/>
      <c r="J67" s="793"/>
      <c r="K67" s="793"/>
      <c r="L67" s="901"/>
      <c r="M67" s="793"/>
      <c r="N67" s="793"/>
      <c r="O67" s="793"/>
      <c r="P67" s="793"/>
      <c r="Q67" s="793"/>
      <c r="R67" s="793"/>
      <c r="S67" s="793"/>
      <c r="T67" s="793"/>
      <c r="U67" s="793"/>
      <c r="V67" s="793"/>
      <c r="W67" s="793"/>
      <c r="X67" s="793"/>
      <c r="Y67" s="793"/>
      <c r="Z67" s="793"/>
      <c r="AA67" s="793"/>
      <c r="AB67" s="793"/>
      <c r="AC67" s="793"/>
      <c r="AD67" s="793"/>
      <c r="AE67" s="793"/>
      <c r="AF67" s="793"/>
      <c r="AG67" s="793"/>
      <c r="AH67" s="793"/>
      <c r="AI67" s="793"/>
    </row>
    <row r="68">
      <c r="A68" s="793"/>
      <c r="B68" s="793"/>
      <c r="C68" s="793"/>
      <c r="D68" s="793"/>
      <c r="E68" s="793"/>
      <c r="F68" s="793"/>
      <c r="G68" s="793"/>
      <c r="H68" s="793"/>
      <c r="I68" s="793"/>
      <c r="J68" s="793"/>
      <c r="K68" s="793"/>
      <c r="L68" s="901"/>
      <c r="M68" s="793"/>
      <c r="N68" s="793"/>
      <c r="O68" s="793"/>
      <c r="P68" s="793"/>
      <c r="Q68" s="793"/>
      <c r="R68" s="793"/>
      <c r="S68" s="793"/>
      <c r="T68" s="793"/>
      <c r="U68" s="793"/>
      <c r="V68" s="793"/>
      <c r="W68" s="793"/>
      <c r="X68" s="793"/>
      <c r="Y68" s="793"/>
      <c r="Z68" s="793"/>
      <c r="AA68" s="793"/>
      <c r="AB68" s="793"/>
      <c r="AC68" s="793"/>
      <c r="AD68" s="793"/>
      <c r="AE68" s="793"/>
      <c r="AF68" s="793"/>
      <c r="AG68" s="793"/>
      <c r="AH68" s="793"/>
      <c r="AI68" s="793"/>
    </row>
    <row r="69">
      <c r="A69" s="793"/>
      <c r="B69" s="793"/>
      <c r="C69" s="793"/>
      <c r="D69" s="793"/>
      <c r="E69" s="793"/>
      <c r="F69" s="793"/>
      <c r="G69" s="793"/>
      <c r="H69" s="793"/>
      <c r="I69" s="793"/>
      <c r="J69" s="793"/>
      <c r="K69" s="793"/>
      <c r="L69" s="901"/>
      <c r="M69" s="793"/>
      <c r="N69" s="793"/>
      <c r="O69" s="793"/>
      <c r="P69" s="793"/>
      <c r="Q69" s="793"/>
      <c r="R69" s="793"/>
      <c r="S69" s="793"/>
      <c r="T69" s="793"/>
      <c r="U69" s="793"/>
      <c r="V69" s="793"/>
      <c r="W69" s="793"/>
      <c r="X69" s="793"/>
      <c r="Y69" s="793"/>
      <c r="Z69" s="793"/>
      <c r="AA69" s="793"/>
      <c r="AB69" s="793"/>
      <c r="AC69" s="793"/>
      <c r="AD69" s="793"/>
      <c r="AE69" s="793"/>
      <c r="AF69" s="793"/>
      <c r="AG69" s="793"/>
      <c r="AH69" s="793"/>
      <c r="AI69" s="793"/>
    </row>
    <row r="70">
      <c r="A70" s="793"/>
      <c r="B70" s="793"/>
      <c r="C70" s="793"/>
      <c r="D70" s="793"/>
      <c r="E70" s="793"/>
      <c r="F70" s="793"/>
      <c r="G70" s="793"/>
      <c r="H70" s="793"/>
      <c r="I70" s="793"/>
      <c r="J70" s="793"/>
      <c r="K70" s="793"/>
      <c r="L70" s="901"/>
      <c r="M70" s="793"/>
      <c r="N70" s="793"/>
      <c r="O70" s="793"/>
      <c r="P70" s="793"/>
      <c r="Q70" s="793"/>
      <c r="R70" s="793"/>
      <c r="S70" s="793"/>
      <c r="T70" s="793"/>
      <c r="U70" s="793"/>
      <c r="V70" s="793"/>
      <c r="W70" s="793"/>
      <c r="X70" s="793"/>
      <c r="Y70" s="793"/>
      <c r="Z70" s="793"/>
      <c r="AA70" s="793"/>
      <c r="AB70" s="793"/>
      <c r="AC70" s="793"/>
      <c r="AD70" s="793"/>
      <c r="AE70" s="793"/>
      <c r="AF70" s="793"/>
      <c r="AG70" s="793"/>
      <c r="AH70" s="793"/>
      <c r="AI70" s="793"/>
    </row>
    <row r="71">
      <c r="A71" s="793"/>
      <c r="B71" s="793"/>
      <c r="C71" s="793"/>
      <c r="D71" s="793"/>
      <c r="E71" s="793"/>
      <c r="F71" s="793"/>
      <c r="G71" s="793"/>
      <c r="H71" s="793"/>
      <c r="I71" s="793"/>
      <c r="J71" s="793"/>
      <c r="K71" s="793"/>
      <c r="L71" s="901"/>
      <c r="M71" s="793"/>
      <c r="N71" s="793"/>
      <c r="O71" s="793"/>
      <c r="P71" s="793"/>
      <c r="Q71" s="793"/>
      <c r="R71" s="793"/>
      <c r="S71" s="793"/>
      <c r="T71" s="793"/>
      <c r="U71" s="793"/>
      <c r="V71" s="793"/>
      <c r="W71" s="793"/>
      <c r="X71" s="793"/>
      <c r="Y71" s="793"/>
      <c r="Z71" s="793"/>
      <c r="AA71" s="793"/>
      <c r="AB71" s="793"/>
      <c r="AC71" s="793"/>
      <c r="AD71" s="793"/>
      <c r="AE71" s="793"/>
      <c r="AF71" s="793"/>
      <c r="AG71" s="793"/>
      <c r="AH71" s="793"/>
      <c r="AI71" s="793"/>
    </row>
    <row r="72">
      <c r="A72" s="793"/>
      <c r="B72" s="793"/>
      <c r="C72" s="793"/>
      <c r="D72" s="793"/>
      <c r="E72" s="793"/>
      <c r="F72" s="793"/>
      <c r="G72" s="793"/>
      <c r="H72" s="793"/>
      <c r="I72" s="793"/>
      <c r="J72" s="793"/>
      <c r="K72" s="793"/>
      <c r="L72" s="901"/>
      <c r="M72" s="793"/>
      <c r="N72" s="793"/>
      <c r="O72" s="793"/>
      <c r="P72" s="793"/>
      <c r="Q72" s="793"/>
      <c r="R72" s="793"/>
      <c r="S72" s="793"/>
      <c r="T72" s="793"/>
      <c r="U72" s="793"/>
      <c r="V72" s="793"/>
      <c r="W72" s="793"/>
      <c r="X72" s="793"/>
      <c r="Y72" s="793"/>
      <c r="Z72" s="793"/>
      <c r="AA72" s="793"/>
      <c r="AB72" s="793"/>
      <c r="AC72" s="793"/>
      <c r="AD72" s="793"/>
      <c r="AE72" s="793"/>
      <c r="AF72" s="793"/>
      <c r="AG72" s="793"/>
      <c r="AH72" s="793"/>
      <c r="AI72" s="793"/>
    </row>
    <row r="73">
      <c r="A73" s="793"/>
      <c r="B73" s="793"/>
      <c r="C73" s="793"/>
      <c r="D73" s="793"/>
      <c r="E73" s="793"/>
      <c r="F73" s="793"/>
      <c r="G73" s="793"/>
      <c r="H73" s="793"/>
      <c r="I73" s="793"/>
      <c r="J73" s="793"/>
      <c r="K73" s="793"/>
      <c r="L73" s="901"/>
      <c r="M73" s="793"/>
      <c r="N73" s="793"/>
      <c r="O73" s="793"/>
      <c r="P73" s="793"/>
      <c r="Q73" s="793"/>
      <c r="R73" s="793"/>
      <c r="S73" s="793"/>
      <c r="T73" s="793"/>
      <c r="U73" s="793"/>
      <c r="V73" s="793"/>
      <c r="W73" s="793"/>
      <c r="X73" s="793"/>
      <c r="Y73" s="793"/>
      <c r="Z73" s="793"/>
      <c r="AA73" s="793"/>
      <c r="AB73" s="793"/>
      <c r="AC73" s="793"/>
      <c r="AD73" s="793"/>
      <c r="AE73" s="793"/>
      <c r="AF73" s="793"/>
      <c r="AG73" s="793"/>
      <c r="AH73" s="793"/>
      <c r="AI73" s="793"/>
    </row>
    <row r="74">
      <c r="A74" s="793"/>
      <c r="B74" s="793"/>
      <c r="C74" s="793"/>
      <c r="D74" s="793"/>
      <c r="E74" s="793"/>
      <c r="F74" s="793"/>
      <c r="G74" s="793"/>
      <c r="H74" s="793"/>
      <c r="I74" s="793"/>
      <c r="J74" s="793"/>
      <c r="K74" s="793"/>
      <c r="L74" s="901"/>
      <c r="M74" s="793"/>
      <c r="N74" s="793"/>
      <c r="O74" s="793"/>
      <c r="P74" s="793"/>
      <c r="Q74" s="793"/>
      <c r="R74" s="793"/>
      <c r="S74" s="793"/>
      <c r="T74" s="793"/>
      <c r="U74" s="793"/>
      <c r="V74" s="793"/>
      <c r="W74" s="793"/>
      <c r="X74" s="793"/>
      <c r="Y74" s="793"/>
      <c r="Z74" s="793"/>
      <c r="AA74" s="793"/>
      <c r="AB74" s="793"/>
      <c r="AC74" s="793"/>
      <c r="AD74" s="793"/>
      <c r="AE74" s="793"/>
      <c r="AF74" s="793"/>
      <c r="AG74" s="793"/>
      <c r="AH74" s="793"/>
      <c r="AI74" s="793"/>
    </row>
    <row r="75">
      <c r="A75" s="793"/>
      <c r="B75" s="793"/>
      <c r="C75" s="793"/>
      <c r="D75" s="793"/>
      <c r="E75" s="793"/>
      <c r="F75" s="793"/>
      <c r="G75" s="793"/>
      <c r="H75" s="793"/>
      <c r="I75" s="793"/>
      <c r="J75" s="793"/>
      <c r="K75" s="793"/>
      <c r="L75" s="901"/>
      <c r="M75" s="793"/>
      <c r="N75" s="793"/>
      <c r="O75" s="793"/>
      <c r="P75" s="793"/>
      <c r="Q75" s="793"/>
      <c r="R75" s="793"/>
      <c r="S75" s="793"/>
      <c r="T75" s="793"/>
      <c r="U75" s="793"/>
      <c r="V75" s="793"/>
      <c r="W75" s="793"/>
      <c r="X75" s="793"/>
      <c r="Y75" s="793"/>
      <c r="Z75" s="793"/>
      <c r="AA75" s="793"/>
      <c r="AB75" s="793"/>
      <c r="AC75" s="793"/>
      <c r="AD75" s="793"/>
      <c r="AE75" s="793"/>
      <c r="AF75" s="793"/>
      <c r="AG75" s="793"/>
      <c r="AH75" s="793"/>
      <c r="AI75" s="793"/>
    </row>
    <row r="76">
      <c r="A76" s="793"/>
      <c r="B76" s="793"/>
      <c r="C76" s="793"/>
      <c r="D76" s="793"/>
      <c r="E76" s="793"/>
      <c r="F76" s="793"/>
      <c r="G76" s="793"/>
      <c r="H76" s="793"/>
      <c r="I76" s="793"/>
      <c r="J76" s="793"/>
      <c r="K76" s="793"/>
      <c r="L76" s="901"/>
      <c r="M76" s="793"/>
      <c r="N76" s="793"/>
      <c r="O76" s="793"/>
      <c r="P76" s="793"/>
      <c r="Q76" s="793"/>
      <c r="R76" s="793"/>
      <c r="S76" s="793"/>
      <c r="T76" s="793"/>
      <c r="U76" s="793"/>
      <c r="V76" s="793"/>
      <c r="W76" s="793"/>
      <c r="X76" s="793"/>
      <c r="Y76" s="793"/>
      <c r="Z76" s="793"/>
      <c r="AA76" s="793"/>
      <c r="AB76" s="793"/>
      <c r="AC76" s="793"/>
      <c r="AD76" s="793"/>
      <c r="AE76" s="793"/>
      <c r="AF76" s="793"/>
      <c r="AG76" s="793"/>
      <c r="AH76" s="793"/>
      <c r="AI76" s="793"/>
    </row>
    <row r="77">
      <c r="A77" s="793"/>
      <c r="B77" s="793"/>
      <c r="C77" s="793"/>
      <c r="D77" s="793"/>
      <c r="E77" s="793"/>
      <c r="F77" s="793"/>
      <c r="G77" s="793"/>
      <c r="H77" s="793"/>
      <c r="I77" s="793"/>
      <c r="J77" s="793"/>
      <c r="K77" s="793"/>
      <c r="L77" s="901"/>
      <c r="M77" s="793"/>
      <c r="N77" s="793"/>
      <c r="O77" s="793"/>
      <c r="P77" s="793"/>
      <c r="Q77" s="793"/>
      <c r="R77" s="793"/>
      <c r="S77" s="793"/>
      <c r="T77" s="793"/>
      <c r="U77" s="793"/>
      <c r="V77" s="793"/>
      <c r="W77" s="793"/>
      <c r="X77" s="793"/>
      <c r="Y77" s="793"/>
      <c r="Z77" s="793"/>
      <c r="AA77" s="793"/>
      <c r="AB77" s="793"/>
      <c r="AC77" s="793"/>
      <c r="AD77" s="793"/>
      <c r="AE77" s="793"/>
      <c r="AF77" s="793"/>
      <c r="AG77" s="793"/>
      <c r="AH77" s="793"/>
      <c r="AI77" s="793"/>
    </row>
    <row r="78">
      <c r="A78" s="793"/>
      <c r="B78" s="793"/>
      <c r="C78" s="793"/>
      <c r="D78" s="793"/>
      <c r="E78" s="793"/>
      <c r="F78" s="793"/>
      <c r="G78" s="793"/>
      <c r="H78" s="793"/>
      <c r="I78" s="793"/>
      <c r="J78" s="793"/>
      <c r="K78" s="793"/>
      <c r="L78" s="901"/>
      <c r="M78" s="793"/>
      <c r="N78" s="793"/>
      <c r="O78" s="793"/>
      <c r="P78" s="793"/>
      <c r="Q78" s="793"/>
      <c r="R78" s="793"/>
      <c r="S78" s="793"/>
      <c r="T78" s="793"/>
      <c r="U78" s="793"/>
      <c r="V78" s="793"/>
      <c r="W78" s="793"/>
      <c r="X78" s="793"/>
      <c r="Y78" s="793"/>
      <c r="Z78" s="793"/>
      <c r="AA78" s="793"/>
      <c r="AB78" s="793"/>
      <c r="AC78" s="793"/>
      <c r="AD78" s="793"/>
      <c r="AE78" s="793"/>
      <c r="AF78" s="793"/>
      <c r="AG78" s="793"/>
      <c r="AH78" s="793"/>
      <c r="AI78" s="793"/>
    </row>
    <row r="79">
      <c r="A79" s="793"/>
      <c r="B79" s="793"/>
      <c r="C79" s="793"/>
      <c r="D79" s="793"/>
      <c r="E79" s="793"/>
      <c r="F79" s="793"/>
      <c r="G79" s="793"/>
      <c r="H79" s="793"/>
      <c r="I79" s="793"/>
      <c r="J79" s="793"/>
      <c r="K79" s="793"/>
      <c r="L79" s="901"/>
      <c r="M79" s="793"/>
      <c r="N79" s="793"/>
      <c r="O79" s="793"/>
      <c r="P79" s="793"/>
      <c r="Q79" s="793"/>
      <c r="R79" s="793"/>
      <c r="S79" s="793"/>
      <c r="T79" s="793"/>
      <c r="U79" s="793"/>
      <c r="V79" s="793"/>
      <c r="W79" s="793"/>
      <c r="X79" s="793"/>
      <c r="Y79" s="793"/>
      <c r="Z79" s="793"/>
      <c r="AA79" s="793"/>
      <c r="AB79" s="793"/>
      <c r="AC79" s="793"/>
      <c r="AD79" s="793"/>
      <c r="AE79" s="793"/>
      <c r="AF79" s="793"/>
      <c r="AG79" s="793"/>
      <c r="AH79" s="793"/>
      <c r="AI79" s="793"/>
    </row>
    <row r="80">
      <c r="A80" s="793"/>
      <c r="B80" s="793"/>
      <c r="C80" s="793"/>
      <c r="D80" s="793"/>
      <c r="E80" s="793"/>
      <c r="F80" s="793"/>
      <c r="G80" s="793"/>
      <c r="H80" s="793"/>
      <c r="I80" s="793"/>
      <c r="J80" s="793"/>
      <c r="K80" s="793"/>
      <c r="L80" s="901"/>
      <c r="M80" s="793"/>
      <c r="N80" s="793"/>
      <c r="O80" s="793"/>
      <c r="P80" s="793"/>
      <c r="Q80" s="793"/>
      <c r="R80" s="793"/>
      <c r="S80" s="793"/>
      <c r="T80" s="793"/>
      <c r="U80" s="793"/>
      <c r="V80" s="793"/>
      <c r="W80" s="793"/>
      <c r="X80" s="793"/>
      <c r="Y80" s="793"/>
      <c r="Z80" s="793"/>
      <c r="AA80" s="793"/>
      <c r="AB80" s="793"/>
      <c r="AC80" s="793"/>
      <c r="AD80" s="793"/>
      <c r="AE80" s="793"/>
      <c r="AF80" s="793"/>
      <c r="AG80" s="793"/>
      <c r="AH80" s="793"/>
      <c r="AI80" s="793"/>
    </row>
    <row r="81">
      <c r="A81" s="793"/>
      <c r="B81" s="793"/>
      <c r="C81" s="793"/>
      <c r="D81" s="793"/>
      <c r="E81" s="793"/>
      <c r="F81" s="793"/>
      <c r="G81" s="793"/>
      <c r="H81" s="793"/>
      <c r="I81" s="793"/>
      <c r="J81" s="793"/>
      <c r="K81" s="793"/>
      <c r="L81" s="901"/>
      <c r="M81" s="793"/>
      <c r="N81" s="793"/>
      <c r="O81" s="793"/>
      <c r="P81" s="793"/>
      <c r="Q81" s="793"/>
      <c r="R81" s="793"/>
      <c r="S81" s="793"/>
      <c r="T81" s="793"/>
      <c r="U81" s="793"/>
      <c r="V81" s="793"/>
      <c r="W81" s="793"/>
      <c r="X81" s="793"/>
      <c r="Y81" s="793"/>
      <c r="Z81" s="793"/>
      <c r="AA81" s="793"/>
      <c r="AB81" s="793"/>
      <c r="AC81" s="793"/>
      <c r="AD81" s="793"/>
      <c r="AE81" s="793"/>
      <c r="AF81" s="793"/>
      <c r="AG81" s="793"/>
      <c r="AH81" s="793"/>
      <c r="AI81" s="793"/>
    </row>
    <row r="82">
      <c r="A82" s="793"/>
      <c r="B82" s="793"/>
      <c r="C82" s="793"/>
      <c r="D82" s="793"/>
      <c r="E82" s="793"/>
      <c r="F82" s="793"/>
      <c r="G82" s="793"/>
      <c r="H82" s="793"/>
      <c r="I82" s="793"/>
      <c r="J82" s="793"/>
      <c r="K82" s="793"/>
      <c r="L82" s="901"/>
      <c r="M82" s="793"/>
      <c r="N82" s="793"/>
      <c r="O82" s="793"/>
      <c r="P82" s="793"/>
      <c r="Q82" s="793"/>
      <c r="R82" s="793"/>
      <c r="S82" s="793"/>
      <c r="T82" s="793"/>
      <c r="U82" s="793"/>
      <c r="V82" s="793"/>
      <c r="W82" s="793"/>
      <c r="X82" s="793"/>
      <c r="Y82" s="793"/>
      <c r="Z82" s="793"/>
      <c r="AA82" s="793"/>
      <c r="AB82" s="793"/>
      <c r="AC82" s="793"/>
      <c r="AD82" s="793"/>
      <c r="AE82" s="793"/>
      <c r="AF82" s="793"/>
      <c r="AG82" s="793"/>
      <c r="AH82" s="793"/>
      <c r="AI82" s="793"/>
    </row>
    <row r="83">
      <c r="A83" s="793"/>
      <c r="B83" s="793"/>
      <c r="C83" s="793"/>
      <c r="D83" s="793"/>
      <c r="E83" s="793"/>
      <c r="F83" s="793"/>
      <c r="G83" s="793"/>
      <c r="H83" s="793"/>
      <c r="I83" s="793"/>
      <c r="J83" s="793"/>
      <c r="K83" s="793"/>
      <c r="L83" s="901"/>
      <c r="M83" s="793"/>
      <c r="N83" s="793"/>
      <c r="O83" s="793"/>
      <c r="P83" s="793"/>
      <c r="Q83" s="793"/>
      <c r="R83" s="793"/>
      <c r="S83" s="793"/>
      <c r="T83" s="793"/>
      <c r="U83" s="793"/>
      <c r="V83" s="793"/>
      <c r="W83" s="793"/>
      <c r="X83" s="793"/>
      <c r="Y83" s="793"/>
      <c r="Z83" s="793"/>
      <c r="AA83" s="793"/>
      <c r="AB83" s="793"/>
      <c r="AC83" s="793"/>
      <c r="AD83" s="793"/>
      <c r="AE83" s="793"/>
      <c r="AF83" s="793"/>
      <c r="AG83" s="793"/>
      <c r="AH83" s="793"/>
      <c r="AI83" s="793"/>
    </row>
    <row r="84">
      <c r="A84" s="793"/>
      <c r="B84" s="793"/>
      <c r="C84" s="793"/>
      <c r="D84" s="793"/>
      <c r="E84" s="793"/>
      <c r="F84" s="793"/>
      <c r="G84" s="793"/>
      <c r="H84" s="793"/>
      <c r="I84" s="793"/>
      <c r="J84" s="793"/>
      <c r="K84" s="793"/>
      <c r="L84" s="901"/>
      <c r="M84" s="793"/>
      <c r="N84" s="793"/>
      <c r="O84" s="793"/>
      <c r="P84" s="793"/>
      <c r="Q84" s="793"/>
      <c r="R84" s="793"/>
      <c r="S84" s="793"/>
      <c r="T84" s="793"/>
      <c r="U84" s="793"/>
      <c r="V84" s="793"/>
      <c r="W84" s="793"/>
      <c r="X84" s="793"/>
      <c r="Y84" s="793"/>
      <c r="Z84" s="793"/>
      <c r="AA84" s="793"/>
      <c r="AB84" s="793"/>
      <c r="AC84" s="793"/>
      <c r="AD84" s="793"/>
      <c r="AE84" s="793"/>
      <c r="AF84" s="793"/>
      <c r="AG84" s="793"/>
      <c r="AH84" s="793"/>
      <c r="AI84" s="793"/>
    </row>
    <row r="85">
      <c r="A85" s="793"/>
      <c r="B85" s="793"/>
      <c r="C85" s="793"/>
      <c r="D85" s="793"/>
      <c r="E85" s="793"/>
      <c r="F85" s="793"/>
      <c r="G85" s="793"/>
      <c r="H85" s="793"/>
      <c r="I85" s="793"/>
      <c r="J85" s="793"/>
      <c r="K85" s="793"/>
      <c r="L85" s="901"/>
      <c r="M85" s="793"/>
      <c r="N85" s="793"/>
      <c r="O85" s="793"/>
      <c r="P85" s="793"/>
      <c r="Q85" s="793"/>
      <c r="R85" s="793"/>
      <c r="S85" s="793"/>
      <c r="T85" s="793"/>
      <c r="U85" s="793"/>
      <c r="V85" s="793"/>
      <c r="W85" s="793"/>
      <c r="X85" s="793"/>
      <c r="Y85" s="793"/>
      <c r="Z85" s="793"/>
      <c r="AA85" s="793"/>
      <c r="AB85" s="793"/>
      <c r="AC85" s="793"/>
      <c r="AD85" s="793"/>
      <c r="AE85" s="793"/>
      <c r="AF85" s="793"/>
      <c r="AG85" s="793"/>
      <c r="AH85" s="793"/>
      <c r="AI85" s="793"/>
    </row>
    <row r="86">
      <c r="A86" s="793"/>
      <c r="B86" s="793"/>
      <c r="C86" s="793"/>
      <c r="D86" s="793"/>
      <c r="E86" s="793"/>
      <c r="F86" s="793"/>
      <c r="G86" s="793"/>
      <c r="H86" s="793"/>
      <c r="I86" s="793"/>
      <c r="J86" s="793"/>
      <c r="K86" s="793"/>
      <c r="L86" s="901"/>
      <c r="M86" s="793"/>
      <c r="N86" s="793"/>
      <c r="O86" s="793"/>
      <c r="P86" s="793"/>
      <c r="Q86" s="793"/>
      <c r="R86" s="793"/>
      <c r="S86" s="793"/>
      <c r="T86" s="793"/>
      <c r="U86" s="793"/>
      <c r="V86" s="793"/>
      <c r="W86" s="793"/>
      <c r="X86" s="793"/>
      <c r="Y86" s="793"/>
      <c r="Z86" s="793"/>
      <c r="AA86" s="793"/>
      <c r="AB86" s="793"/>
      <c r="AC86" s="793"/>
      <c r="AD86" s="793"/>
      <c r="AE86" s="793"/>
      <c r="AF86" s="793"/>
      <c r="AG86" s="793"/>
      <c r="AH86" s="793"/>
      <c r="AI86" s="793"/>
    </row>
    <row r="87">
      <c r="A87" s="793"/>
      <c r="B87" s="793"/>
      <c r="C87" s="793"/>
      <c r="D87" s="793"/>
      <c r="E87" s="793"/>
      <c r="F87" s="793"/>
      <c r="G87" s="793"/>
      <c r="H87" s="793"/>
      <c r="I87" s="793"/>
      <c r="J87" s="793"/>
      <c r="K87" s="793"/>
      <c r="L87" s="901"/>
      <c r="M87" s="793"/>
      <c r="N87" s="793"/>
      <c r="O87" s="793"/>
      <c r="P87" s="793"/>
      <c r="Q87" s="793"/>
      <c r="R87" s="793"/>
      <c r="S87" s="793"/>
      <c r="T87" s="793"/>
      <c r="U87" s="793"/>
      <c r="V87" s="793"/>
      <c r="W87" s="793"/>
      <c r="X87" s="793"/>
      <c r="Y87" s="793"/>
      <c r="Z87" s="793"/>
      <c r="AA87" s="793"/>
      <c r="AB87" s="793"/>
      <c r="AC87" s="793"/>
      <c r="AD87" s="793"/>
      <c r="AE87" s="793"/>
      <c r="AF87" s="793"/>
      <c r="AG87" s="793"/>
      <c r="AH87" s="793"/>
      <c r="AI87" s="793"/>
    </row>
    <row r="88">
      <c r="A88" s="793"/>
      <c r="B88" s="793"/>
      <c r="C88" s="793"/>
      <c r="D88" s="793"/>
      <c r="E88" s="793"/>
      <c r="F88" s="793"/>
      <c r="G88" s="793"/>
      <c r="H88" s="793"/>
      <c r="I88" s="793"/>
      <c r="J88" s="793"/>
      <c r="K88" s="793"/>
      <c r="L88" s="901"/>
      <c r="M88" s="793"/>
      <c r="N88" s="793"/>
      <c r="O88" s="793"/>
      <c r="P88" s="793"/>
      <c r="Q88" s="793"/>
      <c r="R88" s="793"/>
      <c r="S88" s="793"/>
      <c r="T88" s="793"/>
      <c r="U88" s="793"/>
      <c r="V88" s="793"/>
      <c r="W88" s="793"/>
      <c r="X88" s="793"/>
      <c r="Y88" s="793"/>
      <c r="Z88" s="793"/>
      <c r="AA88" s="793"/>
      <c r="AB88" s="793"/>
      <c r="AC88" s="793"/>
      <c r="AD88" s="793"/>
      <c r="AE88" s="793"/>
      <c r="AF88" s="793"/>
      <c r="AG88" s="793"/>
      <c r="AH88" s="793"/>
      <c r="AI88" s="793"/>
    </row>
    <row r="89">
      <c r="A89" s="793"/>
      <c r="B89" s="793"/>
      <c r="C89" s="793"/>
      <c r="D89" s="793"/>
      <c r="E89" s="793"/>
      <c r="F89" s="793"/>
      <c r="G89" s="793"/>
      <c r="H89" s="793"/>
      <c r="I89" s="793"/>
      <c r="J89" s="793"/>
      <c r="K89" s="793"/>
      <c r="L89" s="901"/>
      <c r="M89" s="793"/>
      <c r="N89" s="793"/>
      <c r="O89" s="793"/>
      <c r="P89" s="793"/>
      <c r="Q89" s="793"/>
      <c r="R89" s="793"/>
      <c r="S89" s="793"/>
      <c r="T89" s="793"/>
      <c r="U89" s="793"/>
      <c r="V89" s="793"/>
      <c r="W89" s="793"/>
      <c r="X89" s="793"/>
      <c r="Y89" s="793"/>
      <c r="Z89" s="793"/>
      <c r="AA89" s="793"/>
      <c r="AB89" s="793"/>
      <c r="AC89" s="793"/>
      <c r="AD89" s="793"/>
      <c r="AE89" s="793"/>
      <c r="AF89" s="793"/>
      <c r="AG89" s="793"/>
      <c r="AH89" s="793"/>
      <c r="AI89" s="793"/>
    </row>
    <row r="90">
      <c r="A90" s="793"/>
      <c r="B90" s="793"/>
      <c r="C90" s="793"/>
      <c r="D90" s="793"/>
      <c r="E90" s="793"/>
      <c r="F90" s="793"/>
      <c r="G90" s="793"/>
      <c r="H90" s="793"/>
      <c r="I90" s="793"/>
      <c r="J90" s="793"/>
      <c r="K90" s="793"/>
      <c r="L90" s="901"/>
      <c r="M90" s="793"/>
      <c r="N90" s="793"/>
      <c r="O90" s="793"/>
      <c r="P90" s="793"/>
      <c r="Q90" s="793"/>
      <c r="R90" s="793"/>
      <c r="S90" s="793"/>
      <c r="T90" s="793"/>
      <c r="U90" s="793"/>
      <c r="V90" s="793"/>
      <c r="W90" s="793"/>
      <c r="X90" s="793"/>
      <c r="Y90" s="793"/>
      <c r="Z90" s="793"/>
      <c r="AA90" s="793"/>
      <c r="AB90" s="793"/>
      <c r="AC90" s="793"/>
      <c r="AD90" s="793"/>
      <c r="AE90" s="793"/>
      <c r="AF90" s="793"/>
      <c r="AG90" s="793"/>
      <c r="AH90" s="793"/>
      <c r="AI90" s="793"/>
    </row>
    <row r="91">
      <c r="A91" s="793"/>
      <c r="B91" s="793"/>
      <c r="C91" s="793"/>
      <c r="D91" s="793"/>
      <c r="E91" s="793"/>
      <c r="F91" s="793"/>
      <c r="G91" s="793"/>
      <c r="H91" s="793"/>
      <c r="I91" s="793"/>
      <c r="J91" s="793"/>
      <c r="K91" s="793"/>
      <c r="L91" s="901"/>
      <c r="M91" s="793"/>
      <c r="N91" s="793"/>
      <c r="O91" s="793"/>
      <c r="P91" s="793"/>
      <c r="Q91" s="793"/>
      <c r="R91" s="793"/>
      <c r="S91" s="793"/>
      <c r="T91" s="793"/>
      <c r="U91" s="793"/>
      <c r="V91" s="793"/>
      <c r="W91" s="793"/>
      <c r="X91" s="793"/>
      <c r="Y91" s="793"/>
      <c r="Z91" s="793"/>
      <c r="AA91" s="793"/>
      <c r="AB91" s="793"/>
      <c r="AC91" s="793"/>
      <c r="AD91" s="793"/>
      <c r="AE91" s="793"/>
      <c r="AF91" s="793"/>
      <c r="AG91" s="793"/>
      <c r="AH91" s="793"/>
      <c r="AI91" s="793"/>
    </row>
    <row r="92">
      <c r="A92" s="793"/>
      <c r="B92" s="793"/>
      <c r="C92" s="793"/>
      <c r="D92" s="793"/>
      <c r="E92" s="793"/>
      <c r="F92" s="793"/>
      <c r="G92" s="793"/>
      <c r="H92" s="793"/>
      <c r="I92" s="793"/>
      <c r="J92" s="793"/>
      <c r="K92" s="793"/>
      <c r="L92" s="901"/>
      <c r="M92" s="793"/>
      <c r="N92" s="793"/>
      <c r="O92" s="793"/>
      <c r="P92" s="793"/>
      <c r="Q92" s="793"/>
      <c r="R92" s="793"/>
      <c r="S92" s="793"/>
      <c r="T92" s="793"/>
      <c r="U92" s="793"/>
      <c r="V92" s="793"/>
      <c r="W92" s="793"/>
      <c r="X92" s="793"/>
      <c r="Y92" s="793"/>
      <c r="Z92" s="793"/>
      <c r="AA92" s="793"/>
      <c r="AB92" s="793"/>
      <c r="AC92" s="793"/>
      <c r="AD92" s="793"/>
      <c r="AE92" s="793"/>
      <c r="AF92" s="793"/>
      <c r="AG92" s="793"/>
      <c r="AH92" s="793"/>
      <c r="AI92" s="793"/>
    </row>
    <row r="93">
      <c r="A93" s="793"/>
      <c r="B93" s="793"/>
      <c r="C93" s="793"/>
      <c r="D93" s="793"/>
      <c r="E93" s="793"/>
      <c r="F93" s="793"/>
      <c r="G93" s="793"/>
      <c r="H93" s="793"/>
      <c r="I93" s="793"/>
      <c r="J93" s="793"/>
      <c r="K93" s="793"/>
      <c r="L93" s="901"/>
      <c r="M93" s="793"/>
      <c r="N93" s="793"/>
      <c r="O93" s="793"/>
      <c r="P93" s="793"/>
      <c r="Q93" s="793"/>
      <c r="R93" s="793"/>
      <c r="S93" s="793"/>
      <c r="T93" s="793"/>
      <c r="U93" s="793"/>
      <c r="V93" s="793"/>
      <c r="W93" s="793"/>
      <c r="X93" s="793"/>
      <c r="Y93" s="793"/>
      <c r="Z93" s="793"/>
      <c r="AA93" s="793"/>
      <c r="AB93" s="793"/>
      <c r="AC93" s="793"/>
      <c r="AD93" s="793"/>
      <c r="AE93" s="793"/>
      <c r="AF93" s="793"/>
      <c r="AG93" s="793"/>
      <c r="AH93" s="793"/>
      <c r="AI93" s="793"/>
    </row>
    <row r="94">
      <c r="A94" s="793"/>
      <c r="B94" s="793"/>
      <c r="C94" s="793"/>
      <c r="D94" s="793"/>
      <c r="E94" s="793"/>
      <c r="F94" s="793"/>
      <c r="G94" s="793"/>
      <c r="H94" s="793"/>
      <c r="I94" s="793"/>
      <c r="J94" s="793"/>
      <c r="K94" s="793"/>
      <c r="L94" s="901"/>
      <c r="M94" s="793"/>
      <c r="N94" s="793"/>
      <c r="O94" s="793"/>
      <c r="P94" s="793"/>
      <c r="Q94" s="793"/>
      <c r="R94" s="793"/>
      <c r="S94" s="793"/>
      <c r="T94" s="793"/>
      <c r="U94" s="793"/>
      <c r="V94" s="793"/>
      <c r="W94" s="793"/>
      <c r="X94" s="793"/>
      <c r="Y94" s="793"/>
      <c r="Z94" s="793"/>
      <c r="AA94" s="793"/>
      <c r="AB94" s="793"/>
      <c r="AC94" s="793"/>
      <c r="AD94" s="793"/>
      <c r="AE94" s="793"/>
      <c r="AF94" s="793"/>
      <c r="AG94" s="793"/>
      <c r="AH94" s="793"/>
      <c r="AI94" s="793"/>
    </row>
    <row r="95">
      <c r="A95" s="793"/>
      <c r="B95" s="793"/>
      <c r="C95" s="793"/>
      <c r="D95" s="793"/>
      <c r="E95" s="793"/>
      <c r="F95" s="793"/>
      <c r="G95" s="793"/>
      <c r="H95" s="793"/>
      <c r="I95" s="793"/>
      <c r="J95" s="793"/>
      <c r="K95" s="793"/>
      <c r="L95" s="901"/>
      <c r="M95" s="793"/>
      <c r="N95" s="793"/>
      <c r="O95" s="793"/>
      <c r="P95" s="793"/>
      <c r="Q95" s="793"/>
      <c r="R95" s="793"/>
      <c r="S95" s="793"/>
      <c r="T95" s="793"/>
      <c r="U95" s="793"/>
      <c r="V95" s="793"/>
      <c r="W95" s="793"/>
      <c r="X95" s="793"/>
      <c r="Y95" s="793"/>
      <c r="Z95" s="793"/>
      <c r="AA95" s="793"/>
      <c r="AB95" s="793"/>
      <c r="AC95" s="793"/>
      <c r="AD95" s="793"/>
      <c r="AE95" s="793"/>
      <c r="AF95" s="793"/>
      <c r="AG95" s="793"/>
      <c r="AH95" s="793"/>
      <c r="AI95" s="793"/>
    </row>
    <row r="96">
      <c r="A96" s="793"/>
      <c r="B96" s="793"/>
      <c r="C96" s="793"/>
      <c r="D96" s="793"/>
      <c r="E96" s="793"/>
      <c r="F96" s="793"/>
      <c r="G96" s="793"/>
      <c r="H96" s="793"/>
      <c r="I96" s="793"/>
      <c r="J96" s="793"/>
      <c r="K96" s="793"/>
      <c r="L96" s="901"/>
      <c r="M96" s="793"/>
      <c r="N96" s="793"/>
      <c r="O96" s="793"/>
      <c r="P96" s="793"/>
      <c r="Q96" s="793"/>
      <c r="R96" s="793"/>
      <c r="S96" s="793"/>
      <c r="T96" s="793"/>
      <c r="U96" s="793"/>
      <c r="V96" s="793"/>
      <c r="W96" s="793"/>
      <c r="X96" s="793"/>
      <c r="Y96" s="793"/>
      <c r="Z96" s="793"/>
      <c r="AA96" s="793"/>
      <c r="AB96" s="793"/>
      <c r="AC96" s="793"/>
      <c r="AD96" s="793"/>
      <c r="AE96" s="793"/>
      <c r="AF96" s="793"/>
      <c r="AG96" s="793"/>
      <c r="AH96" s="793"/>
      <c r="AI96" s="793"/>
    </row>
    <row r="97">
      <c r="A97" s="793"/>
      <c r="B97" s="793"/>
      <c r="C97" s="793"/>
      <c r="D97" s="793"/>
      <c r="E97" s="793"/>
      <c r="F97" s="793"/>
      <c r="G97" s="793"/>
      <c r="H97" s="793"/>
      <c r="I97" s="793"/>
      <c r="J97" s="793"/>
      <c r="K97" s="793"/>
      <c r="L97" s="901"/>
      <c r="M97" s="793"/>
      <c r="N97" s="793"/>
      <c r="O97" s="793"/>
      <c r="P97" s="793"/>
      <c r="Q97" s="793"/>
      <c r="R97" s="793"/>
      <c r="S97" s="793"/>
      <c r="T97" s="793"/>
      <c r="U97" s="793"/>
      <c r="V97" s="793"/>
      <c r="W97" s="793"/>
      <c r="X97" s="793"/>
      <c r="Y97" s="793"/>
      <c r="Z97" s="793"/>
      <c r="AA97" s="793"/>
      <c r="AB97" s="793"/>
      <c r="AC97" s="793"/>
      <c r="AD97" s="793"/>
      <c r="AE97" s="793"/>
      <c r="AF97" s="793"/>
      <c r="AG97" s="793"/>
      <c r="AH97" s="793"/>
      <c r="AI97" s="793"/>
    </row>
    <row r="98">
      <c r="A98" s="793"/>
      <c r="B98" s="793"/>
      <c r="C98" s="793"/>
      <c r="D98" s="793"/>
      <c r="E98" s="793"/>
      <c r="F98" s="793"/>
      <c r="G98" s="793"/>
      <c r="H98" s="793"/>
      <c r="I98" s="793"/>
      <c r="J98" s="793"/>
      <c r="K98" s="793"/>
      <c r="L98" s="901"/>
      <c r="M98" s="793"/>
      <c r="N98" s="793"/>
      <c r="O98" s="793"/>
      <c r="P98" s="793"/>
      <c r="Q98" s="793"/>
      <c r="R98" s="793"/>
      <c r="S98" s="793"/>
      <c r="T98" s="793"/>
      <c r="U98" s="793"/>
      <c r="V98" s="793"/>
      <c r="W98" s="793"/>
      <c r="X98" s="793"/>
      <c r="Y98" s="793"/>
      <c r="Z98" s="793"/>
      <c r="AA98" s="793"/>
      <c r="AB98" s="793"/>
      <c r="AC98" s="793"/>
      <c r="AD98" s="793"/>
      <c r="AE98" s="793"/>
      <c r="AF98" s="793"/>
      <c r="AG98" s="793"/>
      <c r="AH98" s="793"/>
      <c r="AI98" s="793"/>
    </row>
    <row r="99">
      <c r="A99" s="793"/>
      <c r="B99" s="793"/>
      <c r="C99" s="793"/>
      <c r="D99" s="793"/>
      <c r="E99" s="793"/>
      <c r="F99" s="793"/>
      <c r="G99" s="793"/>
      <c r="H99" s="793"/>
      <c r="I99" s="793"/>
      <c r="J99" s="793"/>
      <c r="K99" s="793"/>
      <c r="L99" s="901"/>
      <c r="M99" s="793"/>
      <c r="N99" s="793"/>
      <c r="O99" s="793"/>
      <c r="P99" s="793"/>
      <c r="Q99" s="793"/>
      <c r="R99" s="793"/>
      <c r="S99" s="793"/>
      <c r="T99" s="793"/>
      <c r="U99" s="793"/>
      <c r="V99" s="793"/>
      <c r="W99" s="793"/>
      <c r="X99" s="793"/>
      <c r="Y99" s="793"/>
      <c r="Z99" s="793"/>
      <c r="AA99" s="793"/>
      <c r="AB99" s="793"/>
      <c r="AC99" s="793"/>
      <c r="AD99" s="793"/>
      <c r="AE99" s="793"/>
      <c r="AF99" s="793"/>
      <c r="AG99" s="793"/>
      <c r="AH99" s="793"/>
      <c r="AI99" s="793"/>
    </row>
    <row r="100">
      <c r="A100" s="793"/>
      <c r="B100" s="793"/>
      <c r="C100" s="793"/>
      <c r="D100" s="793"/>
      <c r="E100" s="793"/>
      <c r="F100" s="793"/>
      <c r="G100" s="793"/>
      <c r="H100" s="793"/>
      <c r="I100" s="793"/>
      <c r="J100" s="793"/>
      <c r="K100" s="793"/>
      <c r="L100" s="901"/>
      <c r="M100" s="793"/>
      <c r="N100" s="793"/>
      <c r="O100" s="793"/>
      <c r="P100" s="793"/>
      <c r="Q100" s="793"/>
      <c r="R100" s="793"/>
      <c r="S100" s="793"/>
      <c r="T100" s="793"/>
      <c r="U100" s="793"/>
      <c r="V100" s="793"/>
      <c r="W100" s="793"/>
      <c r="X100" s="793"/>
      <c r="Y100" s="793"/>
      <c r="Z100" s="793"/>
      <c r="AA100" s="793"/>
      <c r="AB100" s="793"/>
      <c r="AC100" s="793"/>
      <c r="AD100" s="793"/>
      <c r="AE100" s="793"/>
      <c r="AF100" s="793"/>
      <c r="AG100" s="793"/>
      <c r="AH100" s="793"/>
      <c r="AI100" s="793"/>
    </row>
    <row r="101">
      <c r="A101" s="793"/>
      <c r="B101" s="793"/>
      <c r="C101" s="793"/>
      <c r="D101" s="793"/>
      <c r="E101" s="793"/>
      <c r="F101" s="793"/>
      <c r="G101" s="793"/>
      <c r="H101" s="793"/>
      <c r="I101" s="793"/>
      <c r="J101" s="793"/>
      <c r="K101" s="793"/>
      <c r="L101" s="901"/>
      <c r="M101" s="793"/>
      <c r="N101" s="793"/>
      <c r="O101" s="793"/>
      <c r="P101" s="793"/>
      <c r="Q101" s="793"/>
      <c r="R101" s="793"/>
      <c r="S101" s="793"/>
      <c r="T101" s="793"/>
      <c r="U101" s="793"/>
      <c r="V101" s="793"/>
      <c r="W101" s="793"/>
      <c r="X101" s="793"/>
      <c r="Y101" s="793"/>
      <c r="Z101" s="793"/>
      <c r="AA101" s="793"/>
      <c r="AB101" s="793"/>
      <c r="AC101" s="793"/>
      <c r="AD101" s="793"/>
      <c r="AE101" s="793"/>
      <c r="AF101" s="793"/>
      <c r="AG101" s="793"/>
      <c r="AH101" s="793"/>
      <c r="AI101" s="793"/>
    </row>
    <row r="102">
      <c r="A102" s="793"/>
      <c r="B102" s="793"/>
      <c r="C102" s="793"/>
      <c r="D102" s="793"/>
      <c r="E102" s="793"/>
      <c r="F102" s="793"/>
      <c r="G102" s="793"/>
      <c r="H102" s="793"/>
      <c r="I102" s="793"/>
      <c r="J102" s="793"/>
      <c r="K102" s="793"/>
      <c r="L102" s="901"/>
      <c r="M102" s="793"/>
      <c r="N102" s="793"/>
      <c r="O102" s="793"/>
      <c r="P102" s="793"/>
      <c r="Q102" s="793"/>
      <c r="R102" s="793"/>
      <c r="S102" s="793"/>
      <c r="T102" s="793"/>
      <c r="U102" s="793"/>
      <c r="V102" s="793"/>
      <c r="W102" s="793"/>
      <c r="X102" s="793"/>
      <c r="Y102" s="793"/>
      <c r="Z102" s="793"/>
      <c r="AA102" s="793"/>
      <c r="AB102" s="793"/>
      <c r="AC102" s="793"/>
      <c r="AD102" s="793"/>
      <c r="AE102" s="793"/>
      <c r="AF102" s="793"/>
      <c r="AG102" s="793"/>
      <c r="AH102" s="793"/>
      <c r="AI102" s="793"/>
    </row>
    <row r="103">
      <c r="A103" s="793"/>
      <c r="B103" s="793"/>
      <c r="C103" s="793"/>
      <c r="D103" s="793"/>
      <c r="E103" s="793"/>
      <c r="F103" s="793"/>
      <c r="G103" s="793"/>
      <c r="H103" s="793"/>
      <c r="I103" s="793"/>
      <c r="J103" s="793"/>
      <c r="K103" s="793"/>
      <c r="L103" s="901"/>
      <c r="M103" s="793"/>
      <c r="N103" s="793"/>
      <c r="O103" s="793"/>
      <c r="P103" s="793"/>
      <c r="Q103" s="793"/>
      <c r="R103" s="793"/>
      <c r="S103" s="793"/>
      <c r="T103" s="793"/>
      <c r="U103" s="793"/>
      <c r="V103" s="793"/>
      <c r="W103" s="793"/>
      <c r="X103" s="793"/>
      <c r="Y103" s="793"/>
      <c r="Z103" s="793"/>
      <c r="AA103" s="793"/>
      <c r="AB103" s="793"/>
      <c r="AC103" s="793"/>
      <c r="AD103" s="793"/>
      <c r="AE103" s="793"/>
      <c r="AF103" s="793"/>
      <c r="AG103" s="793"/>
      <c r="AH103" s="793"/>
      <c r="AI103" s="793"/>
    </row>
    <row r="104">
      <c r="A104" s="793"/>
      <c r="B104" s="793"/>
      <c r="C104" s="793"/>
      <c r="D104" s="793"/>
      <c r="E104" s="793"/>
      <c r="F104" s="793"/>
      <c r="G104" s="793"/>
      <c r="H104" s="793"/>
      <c r="I104" s="793"/>
      <c r="J104" s="793"/>
      <c r="K104" s="793"/>
      <c r="L104" s="901"/>
      <c r="M104" s="793"/>
      <c r="N104" s="793"/>
      <c r="O104" s="793"/>
      <c r="P104" s="793"/>
      <c r="Q104" s="793"/>
      <c r="R104" s="793"/>
      <c r="S104" s="793"/>
      <c r="T104" s="793"/>
      <c r="U104" s="793"/>
      <c r="V104" s="793"/>
      <c r="W104" s="793"/>
      <c r="X104" s="793"/>
      <c r="Y104" s="793"/>
      <c r="Z104" s="793"/>
      <c r="AA104" s="793"/>
      <c r="AB104" s="793"/>
      <c r="AC104" s="793"/>
      <c r="AD104" s="793"/>
      <c r="AE104" s="793"/>
      <c r="AF104" s="793"/>
      <c r="AG104" s="793"/>
      <c r="AH104" s="793"/>
      <c r="AI104" s="793"/>
    </row>
    <row r="105">
      <c r="A105" s="793"/>
      <c r="B105" s="793"/>
      <c r="C105" s="793"/>
      <c r="D105" s="793"/>
      <c r="E105" s="793"/>
      <c r="F105" s="793"/>
      <c r="G105" s="793"/>
      <c r="H105" s="793"/>
      <c r="I105" s="793"/>
      <c r="J105" s="793"/>
      <c r="K105" s="793"/>
      <c r="L105" s="901"/>
      <c r="M105" s="793"/>
      <c r="N105" s="793"/>
      <c r="O105" s="793"/>
      <c r="P105" s="793"/>
      <c r="Q105" s="793"/>
      <c r="R105" s="793"/>
      <c r="S105" s="793"/>
      <c r="T105" s="793"/>
      <c r="U105" s="793"/>
      <c r="V105" s="793"/>
      <c r="W105" s="793"/>
      <c r="X105" s="793"/>
      <c r="Y105" s="793"/>
      <c r="Z105" s="793"/>
      <c r="AA105" s="793"/>
      <c r="AB105" s="793"/>
      <c r="AC105" s="793"/>
      <c r="AD105" s="793"/>
      <c r="AE105" s="793"/>
      <c r="AF105" s="793"/>
      <c r="AG105" s="793"/>
      <c r="AH105" s="793"/>
      <c r="AI105" s="793"/>
    </row>
    <row r="106">
      <c r="A106" s="793"/>
      <c r="B106" s="793"/>
      <c r="C106" s="793"/>
      <c r="D106" s="793"/>
      <c r="E106" s="793"/>
      <c r="F106" s="793"/>
      <c r="G106" s="793"/>
      <c r="H106" s="793"/>
      <c r="I106" s="793"/>
      <c r="J106" s="793"/>
      <c r="K106" s="793"/>
      <c r="L106" s="901"/>
      <c r="M106" s="793"/>
      <c r="N106" s="793"/>
      <c r="O106" s="793"/>
      <c r="P106" s="793"/>
      <c r="Q106" s="793"/>
      <c r="R106" s="793"/>
      <c r="S106" s="793"/>
      <c r="T106" s="793"/>
      <c r="U106" s="793"/>
      <c r="V106" s="793"/>
      <c r="W106" s="793"/>
      <c r="X106" s="793"/>
      <c r="Y106" s="793"/>
      <c r="Z106" s="793"/>
      <c r="AA106" s="793"/>
      <c r="AB106" s="793"/>
      <c r="AC106" s="793"/>
      <c r="AD106" s="793"/>
      <c r="AE106" s="793"/>
      <c r="AF106" s="793"/>
      <c r="AG106" s="793"/>
      <c r="AH106" s="793"/>
      <c r="AI106" s="793"/>
    </row>
    <row r="107">
      <c r="A107" s="793"/>
      <c r="B107" s="793"/>
      <c r="C107" s="793"/>
      <c r="D107" s="793"/>
      <c r="E107" s="793"/>
      <c r="F107" s="793"/>
      <c r="G107" s="793"/>
      <c r="H107" s="793"/>
      <c r="I107" s="793"/>
      <c r="J107" s="793"/>
      <c r="K107" s="793"/>
      <c r="L107" s="901"/>
      <c r="M107" s="793"/>
      <c r="N107" s="793"/>
      <c r="O107" s="793"/>
      <c r="P107" s="793"/>
      <c r="Q107" s="793"/>
      <c r="R107" s="793"/>
      <c r="S107" s="793"/>
      <c r="T107" s="793"/>
      <c r="U107" s="793"/>
      <c r="V107" s="793"/>
      <c r="W107" s="793"/>
      <c r="X107" s="793"/>
      <c r="Y107" s="793"/>
      <c r="Z107" s="793"/>
      <c r="AA107" s="793"/>
      <c r="AB107" s="793"/>
      <c r="AC107" s="793"/>
      <c r="AD107" s="793"/>
      <c r="AE107" s="793"/>
      <c r="AF107" s="793"/>
      <c r="AG107" s="793"/>
      <c r="AH107" s="793"/>
      <c r="AI107" s="793"/>
    </row>
    <row r="108">
      <c r="A108" s="793"/>
      <c r="B108" s="793"/>
      <c r="C108" s="793"/>
      <c r="D108" s="793"/>
      <c r="E108" s="793"/>
      <c r="F108" s="793"/>
      <c r="G108" s="793"/>
      <c r="H108" s="793"/>
      <c r="I108" s="793"/>
      <c r="J108" s="793"/>
      <c r="K108" s="793"/>
      <c r="L108" s="901"/>
      <c r="M108" s="793"/>
      <c r="N108" s="793"/>
      <c r="O108" s="793"/>
      <c r="P108" s="793"/>
      <c r="Q108" s="793"/>
      <c r="R108" s="793"/>
      <c r="S108" s="793"/>
      <c r="T108" s="793"/>
      <c r="U108" s="793"/>
      <c r="V108" s="793"/>
      <c r="W108" s="793"/>
      <c r="X108" s="793"/>
      <c r="Y108" s="793"/>
      <c r="Z108" s="793"/>
      <c r="AA108" s="793"/>
      <c r="AB108" s="793"/>
      <c r="AC108" s="793"/>
      <c r="AD108" s="793"/>
      <c r="AE108" s="793"/>
      <c r="AF108" s="793"/>
      <c r="AG108" s="793"/>
      <c r="AH108" s="793"/>
      <c r="AI108" s="793"/>
    </row>
    <row r="109">
      <c r="A109" s="793"/>
      <c r="B109" s="793"/>
      <c r="C109" s="793"/>
      <c r="D109" s="793"/>
      <c r="E109" s="793"/>
      <c r="F109" s="793"/>
      <c r="G109" s="793"/>
      <c r="H109" s="793"/>
      <c r="I109" s="793"/>
      <c r="J109" s="793"/>
      <c r="K109" s="793"/>
      <c r="L109" s="901"/>
      <c r="M109" s="793"/>
      <c r="N109" s="793"/>
      <c r="O109" s="793"/>
      <c r="P109" s="793"/>
      <c r="Q109" s="793"/>
      <c r="R109" s="793"/>
      <c r="S109" s="793"/>
      <c r="T109" s="793"/>
      <c r="U109" s="793"/>
      <c r="V109" s="793"/>
      <c r="W109" s="793"/>
      <c r="X109" s="793"/>
      <c r="Y109" s="793"/>
      <c r="Z109" s="793"/>
      <c r="AA109" s="793"/>
      <c r="AB109" s="793"/>
      <c r="AC109" s="793"/>
      <c r="AD109" s="793"/>
      <c r="AE109" s="793"/>
      <c r="AF109" s="793"/>
      <c r="AG109" s="793"/>
      <c r="AH109" s="793"/>
      <c r="AI109" s="793"/>
    </row>
    <row r="110">
      <c r="A110" s="793"/>
      <c r="B110" s="793"/>
      <c r="C110" s="793"/>
      <c r="D110" s="793"/>
      <c r="E110" s="793"/>
      <c r="F110" s="793"/>
      <c r="G110" s="793"/>
      <c r="H110" s="793"/>
      <c r="I110" s="793"/>
      <c r="J110" s="793"/>
      <c r="K110" s="793"/>
      <c r="L110" s="901"/>
      <c r="M110" s="793"/>
      <c r="N110" s="793"/>
      <c r="O110" s="793"/>
      <c r="P110" s="793"/>
      <c r="Q110" s="793"/>
      <c r="R110" s="793"/>
      <c r="S110" s="793"/>
      <c r="T110" s="793"/>
      <c r="U110" s="793"/>
      <c r="V110" s="793"/>
      <c r="W110" s="793"/>
      <c r="X110" s="793"/>
      <c r="Y110" s="793"/>
      <c r="Z110" s="793"/>
      <c r="AA110" s="793"/>
      <c r="AB110" s="793"/>
      <c r="AC110" s="793"/>
      <c r="AD110" s="793"/>
      <c r="AE110" s="793"/>
      <c r="AF110" s="793"/>
      <c r="AG110" s="793"/>
      <c r="AH110" s="793"/>
      <c r="AI110" s="793"/>
    </row>
    <row r="111">
      <c r="A111" s="793"/>
      <c r="B111" s="793"/>
      <c r="C111" s="793"/>
      <c r="D111" s="793"/>
      <c r="E111" s="793"/>
      <c r="F111" s="793"/>
      <c r="G111" s="793"/>
      <c r="H111" s="793"/>
      <c r="I111" s="793"/>
      <c r="J111" s="793"/>
      <c r="K111" s="793"/>
      <c r="L111" s="901"/>
      <c r="M111" s="793"/>
      <c r="N111" s="793"/>
      <c r="O111" s="793"/>
      <c r="P111" s="793"/>
      <c r="Q111" s="793"/>
      <c r="R111" s="793"/>
      <c r="S111" s="793"/>
      <c r="T111" s="793"/>
      <c r="U111" s="793"/>
      <c r="V111" s="793"/>
      <c r="W111" s="793"/>
      <c r="X111" s="793"/>
      <c r="Y111" s="793"/>
      <c r="Z111" s="793"/>
      <c r="AA111" s="793"/>
      <c r="AB111" s="793"/>
      <c r="AC111" s="793"/>
      <c r="AD111" s="793"/>
      <c r="AE111" s="793"/>
      <c r="AF111" s="793"/>
      <c r="AG111" s="793"/>
      <c r="AH111" s="793"/>
      <c r="AI111" s="793"/>
    </row>
    <row r="112">
      <c r="A112" s="793"/>
      <c r="B112" s="793"/>
      <c r="C112" s="793"/>
      <c r="D112" s="793"/>
      <c r="E112" s="793"/>
      <c r="F112" s="793"/>
      <c r="G112" s="793"/>
      <c r="H112" s="793"/>
      <c r="I112" s="793"/>
      <c r="J112" s="793"/>
      <c r="K112" s="793"/>
      <c r="L112" s="901"/>
      <c r="M112" s="793"/>
      <c r="N112" s="793"/>
      <c r="O112" s="793"/>
      <c r="P112" s="793"/>
      <c r="Q112" s="793"/>
      <c r="R112" s="793"/>
      <c r="S112" s="793"/>
      <c r="T112" s="793"/>
      <c r="U112" s="793"/>
      <c r="V112" s="793"/>
      <c r="W112" s="793"/>
      <c r="X112" s="793"/>
      <c r="Y112" s="793"/>
      <c r="Z112" s="793"/>
      <c r="AA112" s="793"/>
      <c r="AB112" s="793"/>
      <c r="AC112" s="793"/>
      <c r="AD112" s="793"/>
      <c r="AE112" s="793"/>
      <c r="AF112" s="793"/>
      <c r="AG112" s="793"/>
      <c r="AH112" s="793"/>
      <c r="AI112" s="793"/>
    </row>
    <row r="113">
      <c r="A113" s="793"/>
      <c r="B113" s="793"/>
      <c r="C113" s="793"/>
      <c r="D113" s="793"/>
      <c r="E113" s="793"/>
      <c r="F113" s="793"/>
      <c r="G113" s="793"/>
      <c r="H113" s="793"/>
      <c r="I113" s="793"/>
      <c r="J113" s="793"/>
      <c r="K113" s="793"/>
      <c r="L113" s="901"/>
      <c r="M113" s="793"/>
      <c r="N113" s="793"/>
      <c r="O113" s="793"/>
      <c r="P113" s="793"/>
      <c r="Q113" s="793"/>
      <c r="R113" s="793"/>
      <c r="S113" s="793"/>
      <c r="T113" s="793"/>
      <c r="U113" s="793"/>
      <c r="V113" s="793"/>
      <c r="W113" s="793"/>
      <c r="X113" s="793"/>
      <c r="Y113" s="793"/>
      <c r="Z113" s="793"/>
      <c r="AA113" s="793"/>
      <c r="AB113" s="793"/>
      <c r="AC113" s="793"/>
      <c r="AD113" s="793"/>
      <c r="AE113" s="793"/>
      <c r="AF113" s="793"/>
      <c r="AG113" s="793"/>
      <c r="AH113" s="793"/>
      <c r="AI113" s="793"/>
    </row>
    <row r="114">
      <c r="A114" s="793"/>
      <c r="B114" s="793"/>
      <c r="C114" s="793"/>
      <c r="D114" s="793"/>
      <c r="E114" s="793"/>
      <c r="F114" s="793"/>
      <c r="G114" s="793"/>
      <c r="H114" s="793"/>
      <c r="I114" s="793"/>
      <c r="J114" s="793"/>
      <c r="K114" s="793"/>
      <c r="L114" s="901"/>
      <c r="M114" s="793"/>
      <c r="N114" s="793"/>
      <c r="O114" s="793"/>
      <c r="P114" s="793"/>
      <c r="Q114" s="793"/>
      <c r="R114" s="793"/>
      <c r="S114" s="793"/>
      <c r="T114" s="793"/>
      <c r="U114" s="793"/>
      <c r="V114" s="793"/>
      <c r="W114" s="793"/>
      <c r="X114" s="793"/>
      <c r="Y114" s="793"/>
      <c r="Z114" s="793"/>
      <c r="AA114" s="793"/>
      <c r="AB114" s="793"/>
      <c r="AC114" s="793"/>
      <c r="AD114" s="793"/>
      <c r="AE114" s="793"/>
      <c r="AF114" s="793"/>
      <c r="AG114" s="793"/>
      <c r="AH114" s="793"/>
      <c r="AI114" s="793"/>
    </row>
    <row r="115">
      <c r="A115" s="793"/>
      <c r="B115" s="793"/>
      <c r="C115" s="793"/>
      <c r="D115" s="793"/>
      <c r="E115" s="793"/>
      <c r="F115" s="793"/>
      <c r="G115" s="793"/>
      <c r="H115" s="793"/>
      <c r="I115" s="793"/>
      <c r="J115" s="793"/>
      <c r="K115" s="793"/>
      <c r="L115" s="901"/>
      <c r="M115" s="793"/>
      <c r="N115" s="793"/>
      <c r="O115" s="793"/>
      <c r="P115" s="793"/>
      <c r="Q115" s="793"/>
      <c r="R115" s="793"/>
      <c r="S115" s="793"/>
      <c r="T115" s="793"/>
      <c r="U115" s="793"/>
      <c r="V115" s="793"/>
      <c r="W115" s="793"/>
      <c r="X115" s="793"/>
      <c r="Y115" s="793"/>
      <c r="Z115" s="793"/>
      <c r="AA115" s="793"/>
      <c r="AB115" s="793"/>
      <c r="AC115" s="793"/>
      <c r="AD115" s="793"/>
      <c r="AE115" s="793"/>
      <c r="AF115" s="793"/>
      <c r="AG115" s="793"/>
      <c r="AH115" s="793"/>
      <c r="AI115" s="793"/>
    </row>
    <row r="116">
      <c r="A116" s="793"/>
      <c r="B116" s="793"/>
      <c r="C116" s="793"/>
      <c r="D116" s="793"/>
      <c r="E116" s="793"/>
      <c r="F116" s="793"/>
      <c r="G116" s="793"/>
      <c r="H116" s="793"/>
      <c r="I116" s="793"/>
      <c r="J116" s="793"/>
      <c r="K116" s="793"/>
      <c r="L116" s="901"/>
      <c r="M116" s="793"/>
      <c r="N116" s="793"/>
      <c r="O116" s="793"/>
      <c r="P116" s="793"/>
      <c r="Q116" s="793"/>
      <c r="R116" s="793"/>
      <c r="S116" s="793"/>
      <c r="T116" s="793"/>
      <c r="U116" s="793"/>
      <c r="V116" s="793"/>
      <c r="W116" s="793"/>
      <c r="X116" s="793"/>
      <c r="Y116" s="793"/>
      <c r="Z116" s="793"/>
      <c r="AA116" s="793"/>
      <c r="AB116" s="793"/>
      <c r="AC116" s="793"/>
      <c r="AD116" s="793"/>
      <c r="AE116" s="793"/>
      <c r="AF116" s="793"/>
      <c r="AG116" s="793"/>
      <c r="AH116" s="793"/>
      <c r="AI116" s="793"/>
    </row>
    <row r="117">
      <c r="A117" s="793"/>
      <c r="B117" s="793"/>
      <c r="C117" s="793"/>
      <c r="D117" s="793"/>
      <c r="E117" s="793"/>
      <c r="F117" s="793"/>
      <c r="G117" s="793"/>
      <c r="H117" s="793"/>
      <c r="I117" s="793"/>
      <c r="J117" s="793"/>
      <c r="K117" s="793"/>
      <c r="L117" s="901"/>
      <c r="M117" s="793"/>
      <c r="N117" s="793"/>
      <c r="O117" s="793"/>
      <c r="P117" s="793"/>
      <c r="Q117" s="793"/>
      <c r="R117" s="793"/>
      <c r="S117" s="793"/>
      <c r="T117" s="793"/>
      <c r="U117" s="793"/>
      <c r="V117" s="793"/>
      <c r="W117" s="793"/>
      <c r="X117" s="793"/>
      <c r="Y117" s="793"/>
      <c r="Z117" s="793"/>
      <c r="AA117" s="793"/>
      <c r="AB117" s="793"/>
      <c r="AC117" s="793"/>
      <c r="AD117" s="793"/>
      <c r="AE117" s="793"/>
      <c r="AF117" s="793"/>
      <c r="AG117" s="793"/>
      <c r="AH117" s="793"/>
      <c r="AI117" s="793"/>
    </row>
    <row r="118">
      <c r="A118" s="793"/>
      <c r="B118" s="793"/>
      <c r="C118" s="793"/>
      <c r="D118" s="793"/>
      <c r="E118" s="793"/>
      <c r="F118" s="793"/>
      <c r="G118" s="793"/>
      <c r="H118" s="793"/>
      <c r="I118" s="793"/>
      <c r="J118" s="793"/>
      <c r="K118" s="793"/>
      <c r="L118" s="901"/>
      <c r="M118" s="793"/>
      <c r="N118" s="793"/>
      <c r="O118" s="793"/>
      <c r="P118" s="793"/>
      <c r="Q118" s="793"/>
      <c r="R118" s="793"/>
      <c r="S118" s="793"/>
      <c r="T118" s="793"/>
      <c r="U118" s="793"/>
      <c r="V118" s="793"/>
      <c r="W118" s="793"/>
      <c r="X118" s="793"/>
      <c r="Y118" s="793"/>
      <c r="Z118" s="793"/>
      <c r="AA118" s="793"/>
      <c r="AB118" s="793"/>
      <c r="AC118" s="793"/>
      <c r="AD118" s="793"/>
      <c r="AE118" s="793"/>
      <c r="AF118" s="793"/>
      <c r="AG118" s="793"/>
      <c r="AH118" s="793"/>
      <c r="AI118" s="793"/>
    </row>
    <row r="119">
      <c r="A119" s="793"/>
      <c r="B119" s="793"/>
      <c r="C119" s="793"/>
      <c r="D119" s="793"/>
      <c r="E119" s="793"/>
      <c r="F119" s="793"/>
      <c r="G119" s="793"/>
      <c r="H119" s="793"/>
      <c r="I119" s="793"/>
      <c r="J119" s="793"/>
      <c r="K119" s="793"/>
      <c r="L119" s="901"/>
      <c r="M119" s="793"/>
      <c r="N119" s="793"/>
      <c r="O119" s="793"/>
      <c r="P119" s="793"/>
      <c r="Q119" s="793"/>
      <c r="R119" s="793"/>
      <c r="S119" s="793"/>
      <c r="T119" s="793"/>
      <c r="U119" s="793"/>
      <c r="V119" s="793"/>
      <c r="W119" s="793"/>
      <c r="X119" s="793"/>
      <c r="Y119" s="793"/>
      <c r="Z119" s="793"/>
      <c r="AA119" s="793"/>
      <c r="AB119" s="793"/>
      <c r="AC119" s="793"/>
      <c r="AD119" s="793"/>
      <c r="AE119" s="793"/>
      <c r="AF119" s="793"/>
      <c r="AG119" s="793"/>
      <c r="AH119" s="793"/>
      <c r="AI119" s="793"/>
    </row>
    <row r="120">
      <c r="A120" s="793"/>
      <c r="B120" s="793"/>
      <c r="C120" s="793"/>
      <c r="D120" s="793"/>
      <c r="E120" s="793"/>
      <c r="F120" s="793"/>
      <c r="G120" s="793"/>
      <c r="H120" s="793"/>
      <c r="I120" s="793"/>
      <c r="J120" s="793"/>
      <c r="K120" s="793"/>
      <c r="L120" s="901"/>
      <c r="M120" s="793"/>
      <c r="N120" s="793"/>
      <c r="O120" s="793"/>
      <c r="P120" s="793"/>
      <c r="Q120" s="793"/>
      <c r="R120" s="793"/>
      <c r="S120" s="793"/>
      <c r="T120" s="793"/>
      <c r="U120" s="793"/>
      <c r="V120" s="793"/>
      <c r="W120" s="793"/>
      <c r="X120" s="793"/>
      <c r="Y120" s="793"/>
      <c r="Z120" s="793"/>
      <c r="AA120" s="793"/>
      <c r="AB120" s="793"/>
      <c r="AC120" s="793"/>
      <c r="AD120" s="793"/>
      <c r="AE120" s="793"/>
      <c r="AF120" s="793"/>
      <c r="AG120" s="793"/>
      <c r="AH120" s="793"/>
      <c r="AI120" s="793"/>
    </row>
    <row r="121">
      <c r="A121" s="793"/>
      <c r="B121" s="793"/>
      <c r="C121" s="793"/>
      <c r="D121" s="793"/>
      <c r="E121" s="793"/>
      <c r="F121" s="793"/>
      <c r="G121" s="793"/>
      <c r="H121" s="793"/>
      <c r="I121" s="793"/>
      <c r="J121" s="793"/>
      <c r="K121" s="793"/>
      <c r="L121" s="901"/>
      <c r="M121" s="793"/>
      <c r="N121" s="793"/>
      <c r="O121" s="793"/>
      <c r="P121" s="793"/>
      <c r="Q121" s="793"/>
      <c r="R121" s="793"/>
      <c r="S121" s="793"/>
      <c r="T121" s="793"/>
      <c r="U121" s="793"/>
      <c r="V121" s="793"/>
      <c r="W121" s="793"/>
      <c r="X121" s="793"/>
      <c r="Y121" s="793"/>
      <c r="Z121" s="793"/>
      <c r="AA121" s="793"/>
      <c r="AB121" s="793"/>
      <c r="AC121" s="793"/>
      <c r="AD121" s="793"/>
      <c r="AE121" s="793"/>
      <c r="AF121" s="793"/>
      <c r="AG121" s="793"/>
      <c r="AH121" s="793"/>
      <c r="AI121" s="793"/>
    </row>
    <row r="122">
      <c r="A122" s="793"/>
      <c r="B122" s="793"/>
      <c r="C122" s="793"/>
      <c r="D122" s="793"/>
      <c r="E122" s="793"/>
      <c r="F122" s="793"/>
      <c r="G122" s="793"/>
      <c r="H122" s="793"/>
      <c r="I122" s="793"/>
      <c r="J122" s="793"/>
      <c r="K122" s="793"/>
      <c r="L122" s="901"/>
      <c r="M122" s="793"/>
      <c r="N122" s="793"/>
      <c r="O122" s="793"/>
      <c r="P122" s="793"/>
      <c r="Q122" s="793"/>
      <c r="R122" s="793"/>
      <c r="S122" s="793"/>
      <c r="T122" s="793"/>
      <c r="U122" s="793"/>
      <c r="V122" s="793"/>
      <c r="W122" s="793"/>
      <c r="X122" s="793"/>
      <c r="Y122" s="793"/>
      <c r="Z122" s="793"/>
      <c r="AA122" s="793"/>
      <c r="AB122" s="793"/>
      <c r="AC122" s="793"/>
      <c r="AD122" s="793"/>
      <c r="AE122" s="793"/>
      <c r="AF122" s="793"/>
      <c r="AG122" s="793"/>
      <c r="AH122" s="793"/>
      <c r="AI122" s="793"/>
    </row>
    <row r="123">
      <c r="A123" s="793"/>
      <c r="B123" s="793"/>
      <c r="C123" s="793"/>
      <c r="D123" s="793"/>
      <c r="E123" s="793"/>
      <c r="F123" s="793"/>
      <c r="G123" s="793"/>
      <c r="H123" s="793"/>
      <c r="I123" s="793"/>
      <c r="J123" s="793"/>
      <c r="K123" s="793"/>
      <c r="L123" s="901"/>
      <c r="M123" s="793"/>
      <c r="N123" s="793"/>
      <c r="O123" s="793"/>
      <c r="P123" s="793"/>
      <c r="Q123" s="793"/>
      <c r="R123" s="793"/>
      <c r="S123" s="793"/>
      <c r="T123" s="793"/>
      <c r="U123" s="793"/>
      <c r="V123" s="793"/>
      <c r="W123" s="793"/>
      <c r="X123" s="793"/>
      <c r="Y123" s="793"/>
      <c r="Z123" s="793"/>
      <c r="AA123" s="793"/>
      <c r="AB123" s="793"/>
      <c r="AC123" s="793"/>
      <c r="AD123" s="793"/>
      <c r="AE123" s="793"/>
      <c r="AF123" s="793"/>
      <c r="AG123" s="793"/>
      <c r="AH123" s="793"/>
      <c r="AI123" s="793"/>
    </row>
    <row r="124">
      <c r="A124" s="793"/>
      <c r="B124" s="793"/>
      <c r="C124" s="793"/>
      <c r="D124" s="793"/>
      <c r="E124" s="793"/>
      <c r="F124" s="793"/>
      <c r="G124" s="793"/>
      <c r="H124" s="793"/>
      <c r="I124" s="793"/>
      <c r="J124" s="793"/>
      <c r="K124" s="793"/>
      <c r="L124" s="901"/>
      <c r="M124" s="793"/>
      <c r="N124" s="793"/>
      <c r="O124" s="793"/>
      <c r="P124" s="793"/>
      <c r="Q124" s="793"/>
      <c r="R124" s="793"/>
      <c r="S124" s="793"/>
      <c r="T124" s="793"/>
      <c r="U124" s="793"/>
      <c r="V124" s="793"/>
      <c r="W124" s="793"/>
      <c r="X124" s="793"/>
      <c r="Y124" s="793"/>
      <c r="Z124" s="793"/>
      <c r="AA124" s="793"/>
      <c r="AB124" s="793"/>
      <c r="AC124" s="793"/>
      <c r="AD124" s="793"/>
      <c r="AE124" s="793"/>
      <c r="AF124" s="793"/>
      <c r="AG124" s="793"/>
      <c r="AH124" s="793"/>
      <c r="AI124" s="793"/>
    </row>
    <row r="125">
      <c r="A125" s="793"/>
      <c r="B125" s="793"/>
      <c r="C125" s="793"/>
      <c r="D125" s="793"/>
      <c r="E125" s="793"/>
      <c r="F125" s="793"/>
      <c r="G125" s="793"/>
      <c r="H125" s="793"/>
      <c r="I125" s="793"/>
      <c r="J125" s="793"/>
      <c r="K125" s="793"/>
      <c r="L125" s="901"/>
      <c r="M125" s="793"/>
      <c r="N125" s="793"/>
      <c r="O125" s="793"/>
      <c r="P125" s="793"/>
      <c r="Q125" s="793"/>
      <c r="R125" s="793"/>
      <c r="S125" s="793"/>
      <c r="T125" s="793"/>
      <c r="U125" s="793"/>
      <c r="V125" s="793"/>
      <c r="W125" s="793"/>
      <c r="X125" s="793"/>
      <c r="Y125" s="793"/>
      <c r="Z125" s="793"/>
      <c r="AA125" s="793"/>
      <c r="AB125" s="793"/>
      <c r="AC125" s="793"/>
      <c r="AD125" s="793"/>
      <c r="AE125" s="793"/>
      <c r="AF125" s="793"/>
      <c r="AG125" s="793"/>
      <c r="AH125" s="793"/>
      <c r="AI125" s="793"/>
    </row>
    <row r="126">
      <c r="A126" s="793"/>
      <c r="B126" s="793"/>
      <c r="C126" s="793"/>
      <c r="D126" s="793"/>
      <c r="E126" s="793"/>
      <c r="F126" s="793"/>
      <c r="G126" s="793"/>
      <c r="H126" s="793"/>
      <c r="I126" s="793"/>
      <c r="J126" s="793"/>
      <c r="K126" s="793"/>
      <c r="L126" s="901"/>
      <c r="M126" s="793"/>
      <c r="N126" s="793"/>
      <c r="O126" s="793"/>
      <c r="P126" s="793"/>
      <c r="Q126" s="793"/>
      <c r="R126" s="793"/>
      <c r="S126" s="793"/>
      <c r="T126" s="793"/>
      <c r="U126" s="793"/>
      <c r="V126" s="793"/>
      <c r="W126" s="793"/>
      <c r="X126" s="793"/>
      <c r="Y126" s="793"/>
      <c r="Z126" s="793"/>
      <c r="AA126" s="793"/>
      <c r="AB126" s="793"/>
      <c r="AC126" s="793"/>
      <c r="AD126" s="793"/>
      <c r="AE126" s="793"/>
      <c r="AF126" s="793"/>
      <c r="AG126" s="793"/>
      <c r="AH126" s="793"/>
      <c r="AI126" s="793"/>
    </row>
    <row r="127">
      <c r="A127" s="793"/>
      <c r="B127" s="793"/>
      <c r="C127" s="793"/>
      <c r="D127" s="793"/>
      <c r="E127" s="793"/>
      <c r="F127" s="793"/>
      <c r="G127" s="793"/>
      <c r="H127" s="793"/>
      <c r="I127" s="793"/>
      <c r="J127" s="793"/>
      <c r="K127" s="793"/>
      <c r="L127" s="901"/>
      <c r="M127" s="793"/>
      <c r="N127" s="793"/>
      <c r="O127" s="793"/>
      <c r="P127" s="793"/>
      <c r="Q127" s="793"/>
      <c r="R127" s="793"/>
      <c r="S127" s="793"/>
      <c r="T127" s="793"/>
      <c r="U127" s="793"/>
      <c r="V127" s="793"/>
      <c r="W127" s="793"/>
      <c r="X127" s="793"/>
      <c r="Y127" s="793"/>
      <c r="Z127" s="793"/>
      <c r="AA127" s="793"/>
      <c r="AB127" s="793"/>
      <c r="AC127" s="793"/>
      <c r="AD127" s="793"/>
      <c r="AE127" s="793"/>
      <c r="AF127" s="793"/>
      <c r="AG127" s="793"/>
      <c r="AH127" s="793"/>
      <c r="AI127" s="793"/>
    </row>
    <row r="128">
      <c r="A128" s="793"/>
      <c r="B128" s="793"/>
      <c r="C128" s="793"/>
      <c r="D128" s="793"/>
      <c r="E128" s="793"/>
      <c r="F128" s="793"/>
      <c r="G128" s="793"/>
      <c r="H128" s="793"/>
      <c r="I128" s="793"/>
      <c r="J128" s="793"/>
      <c r="K128" s="793"/>
      <c r="L128" s="901"/>
      <c r="M128" s="793"/>
      <c r="N128" s="793"/>
      <c r="O128" s="793"/>
      <c r="P128" s="793"/>
      <c r="Q128" s="793"/>
      <c r="R128" s="793"/>
      <c r="S128" s="793"/>
      <c r="T128" s="793"/>
      <c r="U128" s="793"/>
      <c r="V128" s="793"/>
      <c r="W128" s="793"/>
      <c r="X128" s="793"/>
      <c r="Y128" s="793"/>
      <c r="Z128" s="793"/>
      <c r="AA128" s="793"/>
      <c r="AB128" s="793"/>
      <c r="AC128" s="793"/>
      <c r="AD128" s="793"/>
      <c r="AE128" s="793"/>
      <c r="AF128" s="793"/>
      <c r="AG128" s="793"/>
      <c r="AH128" s="793"/>
      <c r="AI128" s="793"/>
    </row>
    <row r="129">
      <c r="A129" s="793"/>
      <c r="B129" s="793"/>
      <c r="C129" s="793"/>
      <c r="D129" s="793"/>
      <c r="E129" s="793"/>
      <c r="F129" s="793"/>
      <c r="G129" s="793"/>
      <c r="H129" s="793"/>
      <c r="I129" s="793"/>
      <c r="J129" s="793"/>
      <c r="K129" s="793"/>
      <c r="L129" s="901"/>
      <c r="M129" s="793"/>
      <c r="N129" s="793"/>
      <c r="O129" s="793"/>
      <c r="P129" s="793"/>
      <c r="Q129" s="793"/>
      <c r="R129" s="793"/>
      <c r="S129" s="793"/>
      <c r="T129" s="793"/>
      <c r="U129" s="793"/>
      <c r="V129" s="793"/>
      <c r="W129" s="793"/>
      <c r="X129" s="793"/>
      <c r="Y129" s="793"/>
      <c r="Z129" s="793"/>
      <c r="AA129" s="793"/>
      <c r="AB129" s="793"/>
      <c r="AC129" s="793"/>
      <c r="AD129" s="793"/>
      <c r="AE129" s="793"/>
      <c r="AF129" s="793"/>
      <c r="AG129" s="793"/>
      <c r="AH129" s="793"/>
      <c r="AI129" s="793"/>
    </row>
    <row r="130">
      <c r="A130" s="793"/>
      <c r="B130" s="793"/>
      <c r="C130" s="793"/>
      <c r="D130" s="793"/>
      <c r="E130" s="793"/>
      <c r="F130" s="793"/>
      <c r="G130" s="793"/>
      <c r="H130" s="793"/>
      <c r="I130" s="793"/>
      <c r="J130" s="793"/>
      <c r="K130" s="793"/>
      <c r="L130" s="901"/>
      <c r="M130" s="793"/>
      <c r="N130" s="793"/>
      <c r="O130" s="793"/>
      <c r="P130" s="793"/>
      <c r="Q130" s="793"/>
      <c r="R130" s="793"/>
      <c r="S130" s="793"/>
      <c r="T130" s="793"/>
      <c r="U130" s="793"/>
      <c r="V130" s="793"/>
      <c r="W130" s="793"/>
      <c r="X130" s="793"/>
      <c r="Y130" s="793"/>
      <c r="Z130" s="793"/>
      <c r="AA130" s="793"/>
      <c r="AB130" s="793"/>
      <c r="AC130" s="793"/>
      <c r="AD130" s="793"/>
      <c r="AE130" s="793"/>
      <c r="AF130" s="793"/>
      <c r="AG130" s="793"/>
      <c r="AH130" s="793"/>
      <c r="AI130" s="793"/>
    </row>
    <row r="131">
      <c r="A131" s="793"/>
      <c r="B131" s="793"/>
      <c r="C131" s="793"/>
      <c r="D131" s="793"/>
      <c r="E131" s="793"/>
      <c r="F131" s="793"/>
      <c r="G131" s="793"/>
      <c r="H131" s="793"/>
      <c r="I131" s="793"/>
      <c r="J131" s="793"/>
      <c r="K131" s="793"/>
      <c r="L131" s="901"/>
      <c r="M131" s="793"/>
      <c r="N131" s="793"/>
      <c r="O131" s="793"/>
      <c r="P131" s="793"/>
      <c r="Q131" s="793"/>
      <c r="R131" s="793"/>
      <c r="S131" s="793"/>
      <c r="T131" s="793"/>
      <c r="U131" s="793"/>
      <c r="V131" s="793"/>
      <c r="W131" s="793"/>
      <c r="X131" s="793"/>
      <c r="Y131" s="793"/>
      <c r="Z131" s="793"/>
      <c r="AA131" s="793"/>
      <c r="AB131" s="793"/>
      <c r="AC131" s="793"/>
      <c r="AD131" s="793"/>
      <c r="AE131" s="793"/>
      <c r="AF131" s="793"/>
      <c r="AG131" s="793"/>
      <c r="AH131" s="793"/>
      <c r="AI131" s="793"/>
    </row>
    <row r="132">
      <c r="A132" s="793"/>
      <c r="B132" s="793"/>
      <c r="C132" s="793"/>
      <c r="D132" s="793"/>
      <c r="E132" s="793"/>
      <c r="F132" s="793"/>
      <c r="G132" s="793"/>
      <c r="H132" s="793"/>
      <c r="I132" s="793"/>
      <c r="J132" s="793"/>
      <c r="K132" s="793"/>
      <c r="L132" s="901"/>
      <c r="M132" s="793"/>
      <c r="N132" s="793"/>
      <c r="O132" s="793"/>
      <c r="P132" s="793"/>
      <c r="Q132" s="793"/>
      <c r="R132" s="793"/>
      <c r="S132" s="793"/>
      <c r="T132" s="793"/>
      <c r="U132" s="793"/>
      <c r="V132" s="793"/>
      <c r="W132" s="793"/>
      <c r="X132" s="793"/>
      <c r="Y132" s="793"/>
      <c r="Z132" s="793"/>
      <c r="AA132" s="793"/>
      <c r="AB132" s="793"/>
      <c r="AC132" s="793"/>
      <c r="AD132" s="793"/>
      <c r="AE132" s="793"/>
      <c r="AF132" s="793"/>
      <c r="AG132" s="793"/>
      <c r="AH132" s="793"/>
      <c r="AI132" s="793"/>
    </row>
    <row r="133">
      <c r="A133" s="793"/>
      <c r="B133" s="793"/>
      <c r="C133" s="793"/>
      <c r="D133" s="793"/>
      <c r="E133" s="793"/>
      <c r="F133" s="793"/>
      <c r="G133" s="793"/>
      <c r="H133" s="793"/>
      <c r="I133" s="793"/>
      <c r="J133" s="793"/>
      <c r="K133" s="793"/>
      <c r="L133" s="901"/>
      <c r="M133" s="793"/>
      <c r="N133" s="793"/>
      <c r="O133" s="793"/>
      <c r="P133" s="793"/>
      <c r="Q133" s="793"/>
      <c r="R133" s="793"/>
      <c r="S133" s="793"/>
      <c r="T133" s="793"/>
      <c r="U133" s="793"/>
      <c r="V133" s="793"/>
      <c r="W133" s="793"/>
      <c r="X133" s="793"/>
      <c r="Y133" s="793"/>
      <c r="Z133" s="793"/>
      <c r="AA133" s="793"/>
      <c r="AB133" s="793"/>
      <c r="AC133" s="793"/>
      <c r="AD133" s="793"/>
      <c r="AE133" s="793"/>
      <c r="AF133" s="793"/>
      <c r="AG133" s="793"/>
      <c r="AH133" s="793"/>
      <c r="AI133" s="793"/>
    </row>
    <row r="134">
      <c r="A134" s="793"/>
      <c r="B134" s="793"/>
      <c r="C134" s="793"/>
      <c r="D134" s="793"/>
      <c r="E134" s="793"/>
      <c r="F134" s="793"/>
      <c r="G134" s="793"/>
      <c r="H134" s="793"/>
      <c r="I134" s="793"/>
      <c r="J134" s="793"/>
      <c r="K134" s="793"/>
      <c r="L134" s="901"/>
      <c r="M134" s="793"/>
      <c r="N134" s="793"/>
      <c r="O134" s="793"/>
      <c r="P134" s="793"/>
      <c r="Q134" s="793"/>
      <c r="R134" s="793"/>
      <c r="S134" s="793"/>
      <c r="T134" s="793"/>
      <c r="U134" s="793"/>
      <c r="V134" s="793"/>
      <c r="W134" s="793"/>
      <c r="X134" s="793"/>
      <c r="Y134" s="793"/>
      <c r="Z134" s="793"/>
      <c r="AA134" s="793"/>
      <c r="AB134" s="793"/>
      <c r="AC134" s="793"/>
      <c r="AD134" s="793"/>
      <c r="AE134" s="793"/>
      <c r="AF134" s="793"/>
      <c r="AG134" s="793"/>
      <c r="AH134" s="793"/>
      <c r="AI134" s="793"/>
    </row>
    <row r="135">
      <c r="A135" s="793"/>
      <c r="B135" s="793"/>
      <c r="C135" s="793"/>
      <c r="D135" s="793"/>
      <c r="E135" s="793"/>
      <c r="F135" s="793"/>
      <c r="G135" s="793"/>
      <c r="H135" s="793"/>
      <c r="I135" s="793"/>
      <c r="J135" s="793"/>
      <c r="K135" s="793"/>
      <c r="L135" s="901"/>
      <c r="M135" s="793"/>
      <c r="N135" s="793"/>
      <c r="O135" s="793"/>
      <c r="P135" s="793"/>
      <c r="Q135" s="793"/>
      <c r="R135" s="793"/>
      <c r="S135" s="793"/>
      <c r="T135" s="793"/>
      <c r="U135" s="793"/>
      <c r="V135" s="793"/>
      <c r="W135" s="793"/>
      <c r="X135" s="793"/>
      <c r="Y135" s="793"/>
      <c r="Z135" s="793"/>
      <c r="AA135" s="793"/>
      <c r="AB135" s="793"/>
      <c r="AC135" s="793"/>
      <c r="AD135" s="793"/>
      <c r="AE135" s="793"/>
      <c r="AF135" s="793"/>
      <c r="AG135" s="793"/>
      <c r="AH135" s="793"/>
      <c r="AI135" s="793"/>
    </row>
    <row r="136">
      <c r="A136" s="793"/>
      <c r="B136" s="793"/>
      <c r="C136" s="793"/>
      <c r="D136" s="793"/>
      <c r="E136" s="793"/>
      <c r="F136" s="793"/>
      <c r="G136" s="793"/>
      <c r="H136" s="793"/>
      <c r="I136" s="793"/>
      <c r="J136" s="793"/>
      <c r="K136" s="793"/>
      <c r="L136" s="901"/>
      <c r="M136" s="793"/>
      <c r="N136" s="793"/>
      <c r="O136" s="793"/>
      <c r="P136" s="793"/>
      <c r="Q136" s="793"/>
      <c r="R136" s="793"/>
      <c r="S136" s="793"/>
      <c r="T136" s="793"/>
      <c r="U136" s="793"/>
      <c r="V136" s="793"/>
      <c r="W136" s="793"/>
      <c r="X136" s="793"/>
      <c r="Y136" s="793"/>
      <c r="Z136" s="793"/>
      <c r="AA136" s="793"/>
      <c r="AB136" s="793"/>
      <c r="AC136" s="793"/>
      <c r="AD136" s="793"/>
      <c r="AE136" s="793"/>
      <c r="AF136" s="793"/>
      <c r="AG136" s="793"/>
      <c r="AH136" s="793"/>
      <c r="AI136" s="793"/>
    </row>
    <row r="137">
      <c r="A137" s="793"/>
      <c r="B137" s="793"/>
      <c r="C137" s="793"/>
      <c r="D137" s="793"/>
      <c r="E137" s="793"/>
      <c r="F137" s="793"/>
      <c r="G137" s="793"/>
      <c r="H137" s="793"/>
      <c r="I137" s="793"/>
      <c r="J137" s="793"/>
      <c r="K137" s="793"/>
      <c r="L137" s="901"/>
      <c r="M137" s="793"/>
      <c r="N137" s="793"/>
      <c r="O137" s="793"/>
      <c r="P137" s="793"/>
      <c r="Q137" s="793"/>
      <c r="R137" s="793"/>
      <c r="S137" s="793"/>
      <c r="T137" s="793"/>
      <c r="U137" s="793"/>
      <c r="V137" s="793"/>
      <c r="W137" s="793"/>
      <c r="X137" s="793"/>
      <c r="Y137" s="793"/>
      <c r="Z137" s="793"/>
      <c r="AA137" s="793"/>
      <c r="AB137" s="793"/>
      <c r="AC137" s="793"/>
      <c r="AD137" s="793"/>
      <c r="AE137" s="793"/>
      <c r="AF137" s="793"/>
      <c r="AG137" s="793"/>
      <c r="AH137" s="793"/>
      <c r="AI137" s="793"/>
    </row>
    <row r="138">
      <c r="A138" s="793"/>
      <c r="B138" s="793"/>
      <c r="C138" s="793"/>
      <c r="D138" s="793"/>
      <c r="E138" s="793"/>
      <c r="F138" s="793"/>
      <c r="G138" s="793"/>
      <c r="H138" s="793"/>
      <c r="I138" s="793"/>
      <c r="J138" s="793"/>
      <c r="K138" s="793"/>
      <c r="L138" s="901"/>
      <c r="M138" s="793"/>
      <c r="N138" s="793"/>
      <c r="O138" s="793"/>
      <c r="P138" s="793"/>
      <c r="Q138" s="793"/>
      <c r="R138" s="793"/>
      <c r="S138" s="793"/>
      <c r="T138" s="793"/>
      <c r="U138" s="793"/>
      <c r="V138" s="793"/>
      <c r="W138" s="793"/>
      <c r="X138" s="793"/>
      <c r="Y138" s="793"/>
      <c r="Z138" s="793"/>
      <c r="AA138" s="793"/>
      <c r="AB138" s="793"/>
      <c r="AC138" s="793"/>
      <c r="AD138" s="793"/>
      <c r="AE138" s="793"/>
      <c r="AF138" s="793"/>
      <c r="AG138" s="793"/>
      <c r="AH138" s="793"/>
      <c r="AI138" s="793"/>
    </row>
    <row r="139">
      <c r="A139" s="793"/>
      <c r="B139" s="793"/>
      <c r="C139" s="793"/>
      <c r="D139" s="793"/>
      <c r="E139" s="793"/>
      <c r="F139" s="793"/>
      <c r="G139" s="793"/>
      <c r="H139" s="793"/>
      <c r="I139" s="793"/>
      <c r="J139" s="793"/>
      <c r="K139" s="793"/>
      <c r="L139" s="901"/>
      <c r="M139" s="793"/>
      <c r="N139" s="793"/>
      <c r="O139" s="793"/>
      <c r="P139" s="793"/>
      <c r="Q139" s="793"/>
      <c r="R139" s="793"/>
      <c r="S139" s="793"/>
      <c r="T139" s="793"/>
      <c r="U139" s="793"/>
      <c r="V139" s="793"/>
      <c r="W139" s="793"/>
      <c r="X139" s="793"/>
      <c r="Y139" s="793"/>
      <c r="Z139" s="793"/>
      <c r="AA139" s="793"/>
      <c r="AB139" s="793"/>
      <c r="AC139" s="793"/>
      <c r="AD139" s="793"/>
      <c r="AE139" s="793"/>
      <c r="AF139" s="793"/>
      <c r="AG139" s="793"/>
      <c r="AH139" s="793"/>
      <c r="AI139" s="793"/>
    </row>
    <row r="140">
      <c r="A140" s="793"/>
      <c r="B140" s="793"/>
      <c r="C140" s="793"/>
      <c r="D140" s="793"/>
      <c r="E140" s="793"/>
      <c r="F140" s="793"/>
      <c r="G140" s="793"/>
      <c r="H140" s="793"/>
      <c r="I140" s="793"/>
      <c r="J140" s="793"/>
      <c r="K140" s="793"/>
      <c r="L140" s="901"/>
      <c r="M140" s="793"/>
      <c r="N140" s="793"/>
      <c r="O140" s="793"/>
      <c r="P140" s="793"/>
      <c r="Q140" s="793"/>
      <c r="R140" s="793"/>
      <c r="S140" s="793"/>
      <c r="T140" s="793"/>
      <c r="U140" s="793"/>
      <c r="V140" s="793"/>
      <c r="W140" s="793"/>
      <c r="X140" s="793"/>
      <c r="Y140" s="793"/>
      <c r="Z140" s="793"/>
      <c r="AA140" s="793"/>
      <c r="AB140" s="793"/>
      <c r="AC140" s="793"/>
      <c r="AD140" s="793"/>
      <c r="AE140" s="793"/>
      <c r="AF140" s="793"/>
      <c r="AG140" s="793"/>
      <c r="AH140" s="793"/>
      <c r="AI140" s="793"/>
    </row>
    <row r="141">
      <c r="A141" s="793"/>
      <c r="B141" s="793"/>
      <c r="C141" s="793"/>
      <c r="D141" s="793"/>
      <c r="E141" s="793"/>
      <c r="F141" s="793"/>
      <c r="G141" s="793"/>
      <c r="H141" s="793"/>
      <c r="I141" s="793"/>
      <c r="J141" s="793"/>
      <c r="K141" s="793"/>
      <c r="L141" s="901"/>
      <c r="M141" s="793"/>
      <c r="N141" s="793"/>
      <c r="O141" s="793"/>
      <c r="P141" s="793"/>
      <c r="Q141" s="793"/>
      <c r="R141" s="793"/>
      <c r="S141" s="793"/>
      <c r="T141" s="793"/>
      <c r="U141" s="793"/>
      <c r="V141" s="793"/>
      <c r="W141" s="793"/>
      <c r="X141" s="793"/>
      <c r="Y141" s="793"/>
      <c r="Z141" s="793"/>
      <c r="AA141" s="793"/>
      <c r="AB141" s="793"/>
      <c r="AC141" s="793"/>
      <c r="AD141" s="793"/>
      <c r="AE141" s="793"/>
      <c r="AF141" s="793"/>
      <c r="AG141" s="793"/>
      <c r="AH141" s="793"/>
      <c r="AI141" s="793"/>
    </row>
    <row r="142">
      <c r="A142" s="793"/>
      <c r="B142" s="793"/>
      <c r="C142" s="793"/>
      <c r="D142" s="793"/>
      <c r="E142" s="793"/>
      <c r="F142" s="793"/>
      <c r="G142" s="793"/>
      <c r="H142" s="793"/>
      <c r="I142" s="793"/>
      <c r="J142" s="793"/>
      <c r="K142" s="793"/>
      <c r="L142" s="901"/>
      <c r="M142" s="793"/>
      <c r="N142" s="793"/>
      <c r="O142" s="793"/>
      <c r="P142" s="793"/>
      <c r="Q142" s="793"/>
      <c r="R142" s="793"/>
      <c r="S142" s="793"/>
      <c r="T142" s="793"/>
      <c r="U142" s="793"/>
      <c r="V142" s="793"/>
      <c r="W142" s="793"/>
      <c r="X142" s="793"/>
      <c r="Y142" s="793"/>
      <c r="Z142" s="793"/>
      <c r="AA142" s="793"/>
      <c r="AB142" s="793"/>
      <c r="AC142" s="793"/>
      <c r="AD142" s="793"/>
      <c r="AE142" s="793"/>
      <c r="AF142" s="793"/>
      <c r="AG142" s="793"/>
      <c r="AH142" s="793"/>
      <c r="AI142" s="793"/>
    </row>
    <row r="143">
      <c r="A143" s="793"/>
      <c r="B143" s="793"/>
      <c r="C143" s="793"/>
      <c r="D143" s="793"/>
      <c r="E143" s="793"/>
      <c r="F143" s="793"/>
      <c r="G143" s="793"/>
      <c r="H143" s="793"/>
      <c r="I143" s="793"/>
      <c r="J143" s="793"/>
      <c r="K143" s="793"/>
      <c r="L143" s="901"/>
      <c r="M143" s="793"/>
      <c r="N143" s="793"/>
      <c r="O143" s="793"/>
      <c r="P143" s="793"/>
      <c r="Q143" s="793"/>
      <c r="R143" s="793"/>
      <c r="S143" s="793"/>
      <c r="T143" s="793"/>
      <c r="U143" s="793"/>
      <c r="V143" s="793"/>
      <c r="W143" s="793"/>
      <c r="X143" s="793"/>
      <c r="Y143" s="793"/>
      <c r="Z143" s="793"/>
      <c r="AA143" s="793"/>
      <c r="AB143" s="793"/>
      <c r="AC143" s="793"/>
      <c r="AD143" s="793"/>
      <c r="AE143" s="793"/>
      <c r="AF143" s="793"/>
      <c r="AG143" s="793"/>
      <c r="AH143" s="793"/>
      <c r="AI143" s="793"/>
    </row>
    <row r="144">
      <c r="A144" s="793"/>
      <c r="B144" s="793"/>
      <c r="C144" s="793"/>
      <c r="D144" s="793"/>
      <c r="E144" s="793"/>
      <c r="F144" s="793"/>
      <c r="G144" s="793"/>
      <c r="H144" s="793"/>
      <c r="I144" s="793"/>
      <c r="J144" s="793"/>
      <c r="K144" s="793"/>
      <c r="L144" s="901"/>
      <c r="M144" s="793"/>
      <c r="N144" s="793"/>
      <c r="O144" s="793"/>
      <c r="P144" s="793"/>
      <c r="Q144" s="793"/>
      <c r="R144" s="793"/>
      <c r="S144" s="793"/>
      <c r="T144" s="793"/>
      <c r="U144" s="793"/>
      <c r="V144" s="793"/>
      <c r="W144" s="793"/>
      <c r="X144" s="793"/>
      <c r="Y144" s="793"/>
      <c r="Z144" s="793"/>
      <c r="AA144" s="793"/>
      <c r="AB144" s="793"/>
      <c r="AC144" s="793"/>
      <c r="AD144" s="793"/>
      <c r="AE144" s="793"/>
      <c r="AF144" s="793"/>
      <c r="AG144" s="793"/>
      <c r="AH144" s="793"/>
      <c r="AI144" s="793"/>
    </row>
    <row r="145">
      <c r="A145" s="793"/>
      <c r="B145" s="793"/>
      <c r="C145" s="793"/>
      <c r="D145" s="793"/>
      <c r="E145" s="793"/>
      <c r="F145" s="793"/>
      <c r="G145" s="793"/>
      <c r="H145" s="793"/>
      <c r="I145" s="793"/>
      <c r="J145" s="793"/>
      <c r="K145" s="793"/>
      <c r="L145" s="901"/>
      <c r="M145" s="793"/>
      <c r="N145" s="793"/>
      <c r="O145" s="793"/>
      <c r="P145" s="793"/>
      <c r="Q145" s="793"/>
      <c r="R145" s="793"/>
      <c r="S145" s="793"/>
      <c r="T145" s="793"/>
      <c r="U145" s="793"/>
      <c r="V145" s="793"/>
      <c r="W145" s="793"/>
      <c r="X145" s="793"/>
      <c r="Y145" s="793"/>
      <c r="Z145" s="793"/>
      <c r="AA145" s="793"/>
      <c r="AB145" s="793"/>
      <c r="AC145" s="793"/>
      <c r="AD145" s="793"/>
      <c r="AE145" s="793"/>
      <c r="AF145" s="793"/>
      <c r="AG145" s="793"/>
      <c r="AH145" s="793"/>
      <c r="AI145" s="793"/>
    </row>
    <row r="146">
      <c r="A146" s="793"/>
      <c r="B146" s="793"/>
      <c r="C146" s="793"/>
      <c r="D146" s="793"/>
      <c r="E146" s="793"/>
      <c r="F146" s="793"/>
      <c r="G146" s="793"/>
      <c r="H146" s="793"/>
      <c r="I146" s="793"/>
      <c r="J146" s="793"/>
      <c r="K146" s="793"/>
      <c r="L146" s="901"/>
      <c r="M146" s="793"/>
      <c r="N146" s="793"/>
      <c r="O146" s="793"/>
      <c r="P146" s="793"/>
      <c r="Q146" s="793"/>
      <c r="R146" s="793"/>
      <c r="S146" s="793"/>
      <c r="T146" s="793"/>
      <c r="U146" s="793"/>
      <c r="V146" s="793"/>
      <c r="W146" s="793"/>
      <c r="X146" s="793"/>
      <c r="Y146" s="793"/>
      <c r="Z146" s="793"/>
      <c r="AA146" s="793"/>
      <c r="AB146" s="793"/>
      <c r="AC146" s="793"/>
      <c r="AD146" s="793"/>
      <c r="AE146" s="793"/>
      <c r="AF146" s="793"/>
      <c r="AG146" s="793"/>
      <c r="AH146" s="793"/>
      <c r="AI146" s="793"/>
    </row>
    <row r="147">
      <c r="A147" s="793"/>
      <c r="B147" s="793"/>
      <c r="C147" s="793"/>
      <c r="D147" s="793"/>
      <c r="E147" s="793"/>
      <c r="F147" s="793"/>
      <c r="G147" s="793"/>
      <c r="H147" s="793"/>
      <c r="I147" s="793"/>
      <c r="J147" s="793"/>
      <c r="K147" s="793"/>
      <c r="L147" s="901"/>
      <c r="M147" s="793"/>
      <c r="N147" s="793"/>
      <c r="O147" s="793"/>
      <c r="P147" s="793"/>
      <c r="Q147" s="793"/>
      <c r="R147" s="793"/>
      <c r="S147" s="793"/>
      <c r="T147" s="793"/>
      <c r="U147" s="793"/>
      <c r="V147" s="793"/>
      <c r="W147" s="793"/>
      <c r="X147" s="793"/>
      <c r="Y147" s="793"/>
      <c r="Z147" s="793"/>
      <c r="AA147" s="793"/>
      <c r="AB147" s="793"/>
      <c r="AC147" s="793"/>
      <c r="AD147" s="793"/>
      <c r="AE147" s="793"/>
      <c r="AF147" s="793"/>
      <c r="AG147" s="793"/>
      <c r="AH147" s="793"/>
      <c r="AI147" s="793"/>
    </row>
    <row r="148">
      <c r="A148" s="793"/>
      <c r="B148" s="793"/>
      <c r="C148" s="793"/>
      <c r="D148" s="793"/>
      <c r="E148" s="793"/>
      <c r="F148" s="793"/>
      <c r="G148" s="793"/>
      <c r="H148" s="793"/>
      <c r="I148" s="793"/>
      <c r="J148" s="793"/>
      <c r="K148" s="793"/>
      <c r="L148" s="901"/>
      <c r="M148" s="793"/>
      <c r="N148" s="793"/>
      <c r="O148" s="793"/>
      <c r="P148" s="793"/>
      <c r="Q148" s="793"/>
      <c r="R148" s="793"/>
      <c r="S148" s="793"/>
      <c r="T148" s="793"/>
      <c r="U148" s="793"/>
      <c r="V148" s="793"/>
      <c r="W148" s="793"/>
      <c r="X148" s="793"/>
      <c r="Y148" s="793"/>
      <c r="Z148" s="793"/>
      <c r="AA148" s="793"/>
      <c r="AB148" s="793"/>
      <c r="AC148" s="793"/>
      <c r="AD148" s="793"/>
      <c r="AE148" s="793"/>
      <c r="AF148" s="793"/>
      <c r="AG148" s="793"/>
      <c r="AH148" s="793"/>
      <c r="AI148" s="793"/>
    </row>
    <row r="149">
      <c r="A149" s="793"/>
      <c r="B149" s="793"/>
      <c r="C149" s="793"/>
      <c r="D149" s="793"/>
      <c r="E149" s="793"/>
      <c r="F149" s="793"/>
      <c r="G149" s="793"/>
      <c r="H149" s="793"/>
      <c r="I149" s="793"/>
      <c r="J149" s="793"/>
      <c r="K149" s="793"/>
      <c r="L149" s="901"/>
      <c r="M149" s="793"/>
      <c r="N149" s="793"/>
      <c r="O149" s="793"/>
      <c r="P149" s="793"/>
      <c r="Q149" s="793"/>
      <c r="R149" s="793"/>
      <c r="S149" s="793"/>
      <c r="T149" s="793"/>
      <c r="U149" s="793"/>
      <c r="V149" s="793"/>
      <c r="W149" s="793"/>
      <c r="X149" s="793"/>
      <c r="Y149" s="793"/>
      <c r="Z149" s="793"/>
      <c r="AA149" s="793"/>
      <c r="AB149" s="793"/>
      <c r="AC149" s="793"/>
      <c r="AD149" s="793"/>
      <c r="AE149" s="793"/>
      <c r="AF149" s="793"/>
      <c r="AG149" s="793"/>
      <c r="AH149" s="793"/>
      <c r="AI149" s="793"/>
    </row>
    <row r="150">
      <c r="A150" s="793"/>
      <c r="B150" s="793"/>
      <c r="C150" s="793"/>
      <c r="D150" s="793"/>
      <c r="E150" s="793"/>
      <c r="F150" s="793"/>
      <c r="G150" s="793"/>
      <c r="H150" s="793"/>
      <c r="I150" s="793"/>
      <c r="J150" s="793"/>
      <c r="K150" s="793"/>
      <c r="L150" s="901"/>
      <c r="M150" s="793"/>
      <c r="N150" s="793"/>
      <c r="O150" s="793"/>
      <c r="P150" s="793"/>
      <c r="Q150" s="793"/>
      <c r="R150" s="793"/>
      <c r="S150" s="793"/>
      <c r="T150" s="793"/>
      <c r="U150" s="793"/>
      <c r="V150" s="793"/>
      <c r="W150" s="793"/>
      <c r="X150" s="793"/>
      <c r="Y150" s="793"/>
      <c r="Z150" s="793"/>
      <c r="AA150" s="793"/>
      <c r="AB150" s="793"/>
      <c r="AC150" s="793"/>
      <c r="AD150" s="793"/>
      <c r="AE150" s="793"/>
      <c r="AF150" s="793"/>
      <c r="AG150" s="793"/>
      <c r="AH150" s="793"/>
      <c r="AI150" s="793"/>
    </row>
    <row r="151">
      <c r="A151" s="793"/>
      <c r="B151" s="793"/>
      <c r="C151" s="793"/>
      <c r="D151" s="793"/>
      <c r="E151" s="793"/>
      <c r="F151" s="793"/>
      <c r="G151" s="793"/>
      <c r="H151" s="793"/>
      <c r="I151" s="793"/>
      <c r="J151" s="793"/>
      <c r="K151" s="793"/>
      <c r="L151" s="901"/>
      <c r="M151" s="793"/>
      <c r="N151" s="793"/>
      <c r="O151" s="793"/>
      <c r="P151" s="793"/>
      <c r="Q151" s="793"/>
      <c r="R151" s="793"/>
      <c r="S151" s="793"/>
      <c r="T151" s="793"/>
      <c r="U151" s="793"/>
      <c r="V151" s="793"/>
      <c r="W151" s="793"/>
      <c r="X151" s="793"/>
      <c r="Y151" s="793"/>
      <c r="Z151" s="793"/>
      <c r="AA151" s="793"/>
      <c r="AB151" s="793"/>
      <c r="AC151" s="793"/>
      <c r="AD151" s="793"/>
      <c r="AE151" s="793"/>
      <c r="AF151" s="793"/>
      <c r="AG151" s="793"/>
      <c r="AH151" s="793"/>
      <c r="AI151" s="793"/>
    </row>
    <row r="152">
      <c r="A152" s="793"/>
      <c r="B152" s="793"/>
      <c r="C152" s="793"/>
      <c r="D152" s="793"/>
      <c r="E152" s="793"/>
      <c r="F152" s="793"/>
      <c r="G152" s="793"/>
      <c r="H152" s="793"/>
      <c r="I152" s="793"/>
      <c r="J152" s="793"/>
      <c r="K152" s="793"/>
      <c r="L152" s="901"/>
      <c r="M152" s="793"/>
      <c r="N152" s="793"/>
      <c r="O152" s="793"/>
      <c r="P152" s="793"/>
      <c r="Q152" s="793"/>
      <c r="R152" s="793"/>
      <c r="S152" s="793"/>
      <c r="T152" s="793"/>
      <c r="U152" s="793"/>
      <c r="V152" s="793"/>
      <c r="W152" s="793"/>
      <c r="X152" s="793"/>
      <c r="Y152" s="793"/>
      <c r="Z152" s="793"/>
      <c r="AA152" s="793"/>
      <c r="AB152" s="793"/>
      <c r="AC152" s="793"/>
      <c r="AD152" s="793"/>
      <c r="AE152" s="793"/>
      <c r="AF152" s="793"/>
      <c r="AG152" s="793"/>
      <c r="AH152" s="793"/>
      <c r="AI152" s="793"/>
    </row>
    <row r="153">
      <c r="A153" s="793"/>
      <c r="B153" s="793"/>
      <c r="C153" s="793"/>
      <c r="D153" s="793"/>
      <c r="E153" s="793"/>
      <c r="F153" s="793"/>
      <c r="G153" s="793"/>
      <c r="H153" s="793"/>
      <c r="I153" s="793"/>
      <c r="J153" s="793"/>
      <c r="K153" s="793"/>
      <c r="L153" s="901"/>
      <c r="M153" s="793"/>
      <c r="N153" s="793"/>
      <c r="O153" s="793"/>
      <c r="P153" s="793"/>
      <c r="Q153" s="793"/>
      <c r="R153" s="793"/>
      <c r="S153" s="793"/>
      <c r="T153" s="793"/>
      <c r="U153" s="793"/>
      <c r="V153" s="793"/>
      <c r="W153" s="793"/>
      <c r="X153" s="793"/>
      <c r="Y153" s="793"/>
      <c r="Z153" s="793"/>
      <c r="AA153" s="793"/>
      <c r="AB153" s="793"/>
      <c r="AC153" s="793"/>
      <c r="AD153" s="793"/>
      <c r="AE153" s="793"/>
      <c r="AF153" s="793"/>
      <c r="AG153" s="793"/>
      <c r="AH153" s="793"/>
      <c r="AI153" s="793"/>
    </row>
    <row r="154">
      <c r="A154" s="793"/>
      <c r="B154" s="793"/>
      <c r="C154" s="793"/>
      <c r="D154" s="793"/>
      <c r="E154" s="793"/>
      <c r="F154" s="793"/>
      <c r="G154" s="793"/>
      <c r="H154" s="793"/>
      <c r="I154" s="793"/>
      <c r="J154" s="793"/>
      <c r="K154" s="793"/>
      <c r="L154" s="901"/>
      <c r="M154" s="793"/>
      <c r="N154" s="793"/>
      <c r="O154" s="793"/>
      <c r="P154" s="793"/>
      <c r="Q154" s="793"/>
      <c r="R154" s="793"/>
      <c r="S154" s="793"/>
      <c r="T154" s="793"/>
      <c r="U154" s="793"/>
      <c r="V154" s="793"/>
      <c r="W154" s="793"/>
      <c r="X154" s="793"/>
      <c r="Y154" s="793"/>
      <c r="Z154" s="793"/>
      <c r="AA154" s="793"/>
      <c r="AB154" s="793"/>
      <c r="AC154" s="793"/>
      <c r="AD154" s="793"/>
      <c r="AE154" s="793"/>
      <c r="AF154" s="793"/>
      <c r="AG154" s="793"/>
      <c r="AH154" s="793"/>
      <c r="AI154" s="793"/>
    </row>
    <row r="155">
      <c r="A155" s="793"/>
      <c r="B155" s="793"/>
      <c r="C155" s="793"/>
      <c r="D155" s="793"/>
      <c r="E155" s="793"/>
      <c r="F155" s="793"/>
      <c r="G155" s="793"/>
      <c r="H155" s="793"/>
      <c r="I155" s="793"/>
      <c r="J155" s="793"/>
      <c r="K155" s="793"/>
      <c r="L155" s="901"/>
      <c r="M155" s="793"/>
      <c r="N155" s="793"/>
      <c r="O155" s="793"/>
      <c r="P155" s="793"/>
      <c r="Q155" s="793"/>
      <c r="R155" s="793"/>
      <c r="S155" s="793"/>
      <c r="T155" s="793"/>
      <c r="U155" s="793"/>
      <c r="V155" s="793"/>
      <c r="W155" s="793"/>
      <c r="X155" s="793"/>
      <c r="Y155" s="793"/>
      <c r="Z155" s="793"/>
      <c r="AA155" s="793"/>
      <c r="AB155" s="793"/>
      <c r="AC155" s="793"/>
      <c r="AD155" s="793"/>
      <c r="AE155" s="793"/>
      <c r="AF155" s="793"/>
      <c r="AG155" s="793"/>
      <c r="AH155" s="793"/>
      <c r="AI155" s="793"/>
    </row>
    <row r="156">
      <c r="A156" s="793"/>
      <c r="B156" s="793"/>
      <c r="C156" s="793"/>
      <c r="D156" s="793"/>
      <c r="E156" s="793"/>
      <c r="F156" s="793"/>
      <c r="G156" s="793"/>
      <c r="H156" s="793"/>
      <c r="I156" s="793"/>
      <c r="J156" s="793"/>
      <c r="K156" s="793"/>
      <c r="L156" s="901"/>
      <c r="M156" s="793"/>
      <c r="N156" s="793"/>
      <c r="O156" s="793"/>
      <c r="P156" s="793"/>
      <c r="Q156" s="793"/>
      <c r="R156" s="793"/>
      <c r="S156" s="793"/>
      <c r="T156" s="793"/>
      <c r="U156" s="793"/>
      <c r="V156" s="793"/>
      <c r="W156" s="793"/>
      <c r="X156" s="793"/>
      <c r="Y156" s="793"/>
      <c r="Z156" s="793"/>
      <c r="AA156" s="793"/>
      <c r="AB156" s="793"/>
      <c r="AC156" s="793"/>
      <c r="AD156" s="793"/>
      <c r="AE156" s="793"/>
      <c r="AF156" s="793"/>
      <c r="AG156" s="793"/>
      <c r="AH156" s="793"/>
      <c r="AI156" s="793"/>
    </row>
    <row r="157">
      <c r="A157" s="793"/>
      <c r="B157" s="793"/>
      <c r="C157" s="793"/>
      <c r="D157" s="793"/>
      <c r="E157" s="793"/>
      <c r="F157" s="793"/>
      <c r="G157" s="793"/>
      <c r="H157" s="793"/>
      <c r="I157" s="793"/>
      <c r="J157" s="793"/>
      <c r="K157" s="793"/>
      <c r="L157" s="901"/>
      <c r="M157" s="793"/>
      <c r="N157" s="793"/>
      <c r="O157" s="793"/>
      <c r="P157" s="793"/>
      <c r="Q157" s="793"/>
      <c r="R157" s="793"/>
      <c r="S157" s="793"/>
      <c r="T157" s="793"/>
      <c r="U157" s="793"/>
      <c r="V157" s="793"/>
      <c r="W157" s="793"/>
      <c r="X157" s="793"/>
      <c r="Y157" s="793"/>
      <c r="Z157" s="793"/>
      <c r="AA157" s="793"/>
      <c r="AB157" s="793"/>
      <c r="AC157" s="793"/>
      <c r="AD157" s="793"/>
      <c r="AE157" s="793"/>
      <c r="AF157" s="793"/>
      <c r="AG157" s="793"/>
      <c r="AH157" s="793"/>
      <c r="AI157" s="793"/>
    </row>
    <row r="158">
      <c r="A158" s="793"/>
      <c r="B158" s="793"/>
      <c r="C158" s="793"/>
      <c r="D158" s="793"/>
      <c r="E158" s="793"/>
      <c r="F158" s="793"/>
      <c r="G158" s="793"/>
      <c r="H158" s="793"/>
      <c r="I158" s="793"/>
      <c r="J158" s="793"/>
      <c r="K158" s="793"/>
      <c r="L158" s="901"/>
      <c r="M158" s="793"/>
      <c r="N158" s="793"/>
      <c r="O158" s="793"/>
      <c r="P158" s="793"/>
      <c r="Q158" s="793"/>
      <c r="R158" s="793"/>
      <c r="S158" s="793"/>
      <c r="T158" s="793"/>
      <c r="U158" s="793"/>
      <c r="V158" s="793"/>
      <c r="W158" s="793"/>
      <c r="X158" s="793"/>
      <c r="Y158" s="793"/>
      <c r="Z158" s="793"/>
      <c r="AA158" s="793"/>
      <c r="AB158" s="793"/>
      <c r="AC158" s="793"/>
      <c r="AD158" s="793"/>
      <c r="AE158" s="793"/>
      <c r="AF158" s="793"/>
      <c r="AG158" s="793"/>
      <c r="AH158" s="793"/>
      <c r="AI158" s="793"/>
    </row>
    <row r="159">
      <c r="A159" s="793"/>
      <c r="B159" s="793"/>
      <c r="C159" s="793"/>
      <c r="D159" s="793"/>
      <c r="E159" s="793"/>
      <c r="F159" s="793"/>
      <c r="G159" s="793"/>
      <c r="H159" s="793"/>
      <c r="I159" s="793"/>
      <c r="J159" s="793"/>
      <c r="K159" s="793"/>
      <c r="L159" s="901"/>
      <c r="M159" s="793"/>
      <c r="N159" s="793"/>
      <c r="O159" s="793"/>
      <c r="P159" s="793"/>
      <c r="Q159" s="793"/>
      <c r="R159" s="793"/>
      <c r="S159" s="793"/>
      <c r="T159" s="793"/>
      <c r="U159" s="793"/>
      <c r="V159" s="793"/>
      <c r="W159" s="793"/>
      <c r="X159" s="793"/>
      <c r="Y159" s="793"/>
      <c r="Z159" s="793"/>
      <c r="AA159" s="793"/>
      <c r="AB159" s="793"/>
      <c r="AC159" s="793"/>
      <c r="AD159" s="793"/>
      <c r="AE159" s="793"/>
      <c r="AF159" s="793"/>
      <c r="AG159" s="793"/>
      <c r="AH159" s="793"/>
      <c r="AI159" s="793"/>
    </row>
    <row r="160">
      <c r="A160" s="793"/>
      <c r="B160" s="793"/>
      <c r="C160" s="793"/>
      <c r="D160" s="793"/>
      <c r="E160" s="793"/>
      <c r="F160" s="793"/>
      <c r="G160" s="793"/>
      <c r="H160" s="793"/>
      <c r="I160" s="793"/>
      <c r="J160" s="793"/>
      <c r="K160" s="793"/>
      <c r="L160" s="901"/>
      <c r="M160" s="793"/>
      <c r="N160" s="793"/>
      <c r="O160" s="793"/>
      <c r="P160" s="793"/>
      <c r="Q160" s="793"/>
      <c r="R160" s="793"/>
      <c r="S160" s="793"/>
      <c r="T160" s="793"/>
      <c r="U160" s="793"/>
      <c r="V160" s="793"/>
      <c r="W160" s="793"/>
      <c r="X160" s="793"/>
      <c r="Y160" s="793"/>
      <c r="Z160" s="793"/>
      <c r="AA160" s="793"/>
      <c r="AB160" s="793"/>
      <c r="AC160" s="793"/>
      <c r="AD160" s="793"/>
      <c r="AE160" s="793"/>
      <c r="AF160" s="793"/>
      <c r="AG160" s="793"/>
      <c r="AH160" s="793"/>
      <c r="AI160" s="793"/>
    </row>
    <row r="161">
      <c r="A161" s="793"/>
      <c r="B161" s="793"/>
      <c r="C161" s="793"/>
      <c r="D161" s="793"/>
      <c r="E161" s="793"/>
      <c r="F161" s="793"/>
      <c r="G161" s="793"/>
      <c r="H161" s="793"/>
      <c r="I161" s="793"/>
      <c r="J161" s="793"/>
      <c r="K161" s="793"/>
      <c r="L161" s="901"/>
      <c r="M161" s="793"/>
      <c r="N161" s="793"/>
      <c r="O161" s="793"/>
      <c r="P161" s="793"/>
      <c r="Q161" s="793"/>
      <c r="R161" s="793"/>
      <c r="S161" s="793"/>
      <c r="T161" s="793"/>
      <c r="U161" s="793"/>
      <c r="V161" s="793"/>
      <c r="W161" s="793"/>
      <c r="X161" s="793"/>
      <c r="Y161" s="793"/>
      <c r="Z161" s="793"/>
      <c r="AA161" s="793"/>
      <c r="AB161" s="793"/>
      <c r="AC161" s="793"/>
      <c r="AD161" s="793"/>
      <c r="AE161" s="793"/>
      <c r="AF161" s="793"/>
      <c r="AG161" s="793"/>
      <c r="AH161" s="793"/>
      <c r="AI161" s="793"/>
    </row>
    <row r="162">
      <c r="A162" s="793"/>
      <c r="B162" s="793"/>
      <c r="C162" s="793"/>
      <c r="D162" s="793"/>
      <c r="E162" s="793"/>
      <c r="F162" s="793"/>
      <c r="G162" s="793"/>
      <c r="H162" s="793"/>
      <c r="I162" s="793"/>
      <c r="J162" s="793"/>
      <c r="K162" s="793"/>
      <c r="L162" s="901"/>
      <c r="M162" s="793"/>
      <c r="N162" s="793"/>
      <c r="O162" s="793"/>
      <c r="P162" s="793"/>
      <c r="Q162" s="793"/>
      <c r="R162" s="793"/>
      <c r="S162" s="793"/>
      <c r="T162" s="793"/>
      <c r="U162" s="793"/>
      <c r="V162" s="793"/>
      <c r="W162" s="793"/>
      <c r="X162" s="793"/>
      <c r="Y162" s="793"/>
      <c r="Z162" s="793"/>
      <c r="AA162" s="793"/>
      <c r="AB162" s="793"/>
      <c r="AC162" s="793"/>
      <c r="AD162" s="793"/>
      <c r="AE162" s="793"/>
      <c r="AF162" s="793"/>
      <c r="AG162" s="793"/>
      <c r="AH162" s="793"/>
      <c r="AI162" s="793"/>
    </row>
    <row r="163">
      <c r="A163" s="793"/>
      <c r="B163" s="793"/>
      <c r="C163" s="793"/>
      <c r="D163" s="793"/>
      <c r="E163" s="793"/>
      <c r="F163" s="793"/>
      <c r="G163" s="793"/>
      <c r="H163" s="793"/>
      <c r="I163" s="793"/>
      <c r="J163" s="793"/>
      <c r="K163" s="793"/>
      <c r="L163" s="901"/>
      <c r="M163" s="793"/>
      <c r="N163" s="793"/>
      <c r="O163" s="793"/>
      <c r="P163" s="793"/>
      <c r="Q163" s="793"/>
      <c r="R163" s="793"/>
      <c r="S163" s="793"/>
      <c r="T163" s="793"/>
      <c r="U163" s="793"/>
      <c r="V163" s="793"/>
      <c r="W163" s="793"/>
      <c r="X163" s="793"/>
      <c r="Y163" s="793"/>
      <c r="Z163" s="793"/>
      <c r="AA163" s="793"/>
      <c r="AB163" s="793"/>
      <c r="AC163" s="793"/>
      <c r="AD163" s="793"/>
      <c r="AE163" s="793"/>
      <c r="AF163" s="793"/>
      <c r="AG163" s="793"/>
      <c r="AH163" s="793"/>
      <c r="AI163" s="793"/>
    </row>
    <row r="164">
      <c r="A164" s="793"/>
      <c r="B164" s="793"/>
      <c r="C164" s="793"/>
      <c r="D164" s="793"/>
      <c r="E164" s="793"/>
      <c r="F164" s="793"/>
      <c r="G164" s="793"/>
      <c r="H164" s="793"/>
      <c r="I164" s="793"/>
      <c r="J164" s="793"/>
      <c r="K164" s="793"/>
      <c r="L164" s="901"/>
      <c r="M164" s="793"/>
      <c r="N164" s="793"/>
      <c r="O164" s="793"/>
      <c r="P164" s="793"/>
      <c r="Q164" s="793"/>
      <c r="R164" s="793"/>
      <c r="S164" s="793"/>
      <c r="T164" s="793"/>
      <c r="U164" s="793"/>
      <c r="V164" s="793"/>
      <c r="W164" s="793"/>
      <c r="X164" s="793"/>
      <c r="Y164" s="793"/>
      <c r="Z164" s="793"/>
      <c r="AA164" s="793"/>
      <c r="AB164" s="793"/>
      <c r="AC164" s="793"/>
      <c r="AD164" s="793"/>
      <c r="AE164" s="793"/>
      <c r="AF164" s="793"/>
      <c r="AG164" s="793"/>
      <c r="AH164" s="793"/>
      <c r="AI164" s="793"/>
    </row>
    <row r="165">
      <c r="A165" s="793"/>
      <c r="B165" s="793"/>
      <c r="C165" s="793"/>
      <c r="D165" s="793"/>
      <c r="E165" s="793"/>
      <c r="F165" s="793"/>
      <c r="G165" s="793"/>
      <c r="H165" s="793"/>
      <c r="I165" s="793"/>
      <c r="J165" s="793"/>
      <c r="K165" s="793"/>
      <c r="L165" s="901"/>
      <c r="M165" s="793"/>
      <c r="N165" s="793"/>
      <c r="O165" s="793"/>
      <c r="P165" s="793"/>
      <c r="Q165" s="793"/>
      <c r="R165" s="793"/>
      <c r="S165" s="793"/>
      <c r="T165" s="793"/>
      <c r="U165" s="793"/>
      <c r="V165" s="793"/>
      <c r="W165" s="793"/>
      <c r="X165" s="793"/>
      <c r="Y165" s="793"/>
      <c r="Z165" s="793"/>
      <c r="AA165" s="793"/>
      <c r="AB165" s="793"/>
      <c r="AC165" s="793"/>
      <c r="AD165" s="793"/>
      <c r="AE165" s="793"/>
      <c r="AF165" s="793"/>
      <c r="AG165" s="793"/>
      <c r="AH165" s="793"/>
      <c r="AI165" s="793"/>
    </row>
    <row r="166">
      <c r="A166" s="793"/>
      <c r="B166" s="793"/>
      <c r="C166" s="793"/>
      <c r="D166" s="793"/>
      <c r="E166" s="793"/>
      <c r="F166" s="793"/>
      <c r="G166" s="793"/>
      <c r="H166" s="793"/>
      <c r="I166" s="793"/>
      <c r="J166" s="793"/>
      <c r="K166" s="793"/>
      <c r="L166" s="901"/>
      <c r="M166" s="793"/>
      <c r="N166" s="793"/>
      <c r="O166" s="793"/>
      <c r="P166" s="793"/>
      <c r="Q166" s="793"/>
      <c r="R166" s="793"/>
      <c r="S166" s="793"/>
      <c r="T166" s="793"/>
      <c r="U166" s="793"/>
      <c r="V166" s="793"/>
      <c r="W166" s="793"/>
      <c r="X166" s="793"/>
      <c r="Y166" s="793"/>
      <c r="Z166" s="793"/>
      <c r="AA166" s="793"/>
      <c r="AB166" s="793"/>
      <c r="AC166" s="793"/>
      <c r="AD166" s="793"/>
      <c r="AE166" s="793"/>
      <c r="AF166" s="793"/>
      <c r="AG166" s="793"/>
      <c r="AH166" s="793"/>
      <c r="AI166" s="793"/>
    </row>
    <row r="167">
      <c r="A167" s="793"/>
      <c r="B167" s="793"/>
      <c r="C167" s="793"/>
      <c r="D167" s="793"/>
      <c r="E167" s="793"/>
      <c r="F167" s="793"/>
      <c r="G167" s="793"/>
      <c r="H167" s="793"/>
      <c r="I167" s="793"/>
      <c r="J167" s="793"/>
      <c r="K167" s="793"/>
      <c r="L167" s="901"/>
      <c r="M167" s="793"/>
      <c r="N167" s="793"/>
      <c r="O167" s="793"/>
      <c r="P167" s="793"/>
      <c r="Q167" s="793"/>
      <c r="R167" s="793"/>
      <c r="S167" s="793"/>
      <c r="T167" s="793"/>
      <c r="U167" s="793"/>
      <c r="V167" s="793"/>
      <c r="W167" s="793"/>
      <c r="X167" s="793"/>
      <c r="Y167" s="793"/>
      <c r="Z167" s="793"/>
      <c r="AA167" s="793"/>
      <c r="AB167" s="793"/>
      <c r="AC167" s="793"/>
      <c r="AD167" s="793"/>
      <c r="AE167" s="793"/>
      <c r="AF167" s="793"/>
      <c r="AG167" s="793"/>
      <c r="AH167" s="793"/>
      <c r="AI167" s="793"/>
    </row>
    <row r="168">
      <c r="A168" s="793"/>
      <c r="B168" s="793"/>
      <c r="C168" s="793"/>
      <c r="D168" s="793"/>
      <c r="E168" s="793"/>
      <c r="F168" s="793"/>
      <c r="G168" s="793"/>
      <c r="H168" s="793"/>
      <c r="I168" s="793"/>
      <c r="J168" s="793"/>
      <c r="K168" s="793"/>
      <c r="L168" s="901"/>
      <c r="M168" s="793"/>
      <c r="N168" s="793"/>
      <c r="O168" s="793"/>
      <c r="P168" s="793"/>
      <c r="Q168" s="793"/>
      <c r="R168" s="793"/>
      <c r="S168" s="793"/>
      <c r="T168" s="793"/>
      <c r="U168" s="793"/>
      <c r="V168" s="793"/>
      <c r="W168" s="793"/>
      <c r="X168" s="793"/>
      <c r="Y168" s="793"/>
      <c r="Z168" s="793"/>
      <c r="AA168" s="793"/>
      <c r="AB168" s="793"/>
      <c r="AC168" s="793"/>
      <c r="AD168" s="793"/>
      <c r="AE168" s="793"/>
      <c r="AF168" s="793"/>
      <c r="AG168" s="793"/>
      <c r="AH168" s="793"/>
      <c r="AI168" s="793"/>
    </row>
    <row r="169">
      <c r="A169" s="793"/>
      <c r="B169" s="793"/>
      <c r="C169" s="793"/>
      <c r="D169" s="793"/>
      <c r="E169" s="793"/>
      <c r="F169" s="793"/>
      <c r="G169" s="793"/>
      <c r="H169" s="793"/>
      <c r="I169" s="793"/>
      <c r="J169" s="793"/>
      <c r="K169" s="793"/>
      <c r="L169" s="901"/>
      <c r="M169" s="793"/>
      <c r="N169" s="793"/>
      <c r="O169" s="793"/>
      <c r="P169" s="793"/>
      <c r="Q169" s="793"/>
      <c r="R169" s="793"/>
      <c r="S169" s="793"/>
      <c r="T169" s="793"/>
      <c r="U169" s="793"/>
      <c r="V169" s="793"/>
      <c r="W169" s="793"/>
      <c r="X169" s="793"/>
      <c r="Y169" s="793"/>
      <c r="Z169" s="793"/>
      <c r="AA169" s="793"/>
      <c r="AB169" s="793"/>
      <c r="AC169" s="793"/>
      <c r="AD169" s="793"/>
      <c r="AE169" s="793"/>
      <c r="AF169" s="793"/>
      <c r="AG169" s="793"/>
      <c r="AH169" s="793"/>
      <c r="AI169" s="793"/>
    </row>
    <row r="170">
      <c r="A170" s="793"/>
      <c r="B170" s="793"/>
      <c r="C170" s="793"/>
      <c r="D170" s="793"/>
      <c r="E170" s="793"/>
      <c r="F170" s="793"/>
      <c r="G170" s="793"/>
      <c r="H170" s="793"/>
      <c r="I170" s="793"/>
      <c r="J170" s="793"/>
      <c r="K170" s="793"/>
      <c r="L170" s="901"/>
      <c r="M170" s="793"/>
      <c r="N170" s="793"/>
      <c r="O170" s="793"/>
      <c r="P170" s="793"/>
      <c r="Q170" s="793"/>
      <c r="R170" s="793"/>
      <c r="S170" s="793"/>
      <c r="T170" s="793"/>
      <c r="U170" s="793"/>
      <c r="V170" s="793"/>
      <c r="W170" s="793"/>
      <c r="X170" s="793"/>
      <c r="Y170" s="793"/>
      <c r="Z170" s="793"/>
      <c r="AA170" s="793"/>
      <c r="AB170" s="793"/>
      <c r="AC170" s="793"/>
      <c r="AD170" s="793"/>
      <c r="AE170" s="793"/>
      <c r="AF170" s="793"/>
      <c r="AG170" s="793"/>
      <c r="AH170" s="793"/>
      <c r="AI170" s="793"/>
    </row>
    <row r="171">
      <c r="A171" s="793"/>
      <c r="B171" s="793"/>
      <c r="C171" s="793"/>
      <c r="D171" s="793"/>
      <c r="E171" s="793"/>
      <c r="F171" s="793"/>
      <c r="G171" s="793"/>
      <c r="H171" s="793"/>
      <c r="I171" s="793"/>
      <c r="J171" s="793"/>
      <c r="K171" s="793"/>
      <c r="L171" s="901"/>
      <c r="M171" s="793"/>
      <c r="N171" s="793"/>
      <c r="O171" s="793"/>
      <c r="P171" s="793"/>
      <c r="Q171" s="793"/>
      <c r="R171" s="793"/>
      <c r="S171" s="793"/>
      <c r="T171" s="793"/>
      <c r="U171" s="793"/>
      <c r="V171" s="793"/>
      <c r="W171" s="793"/>
      <c r="X171" s="793"/>
      <c r="Y171" s="793"/>
      <c r="Z171" s="793"/>
      <c r="AA171" s="793"/>
      <c r="AB171" s="793"/>
      <c r="AC171" s="793"/>
      <c r="AD171" s="793"/>
      <c r="AE171" s="793"/>
      <c r="AF171" s="793"/>
      <c r="AG171" s="793"/>
      <c r="AH171" s="793"/>
      <c r="AI171" s="793"/>
    </row>
    <row r="172">
      <c r="A172" s="793"/>
      <c r="B172" s="793"/>
      <c r="C172" s="793"/>
      <c r="D172" s="793"/>
      <c r="E172" s="793"/>
      <c r="F172" s="793"/>
      <c r="G172" s="793"/>
      <c r="H172" s="793"/>
      <c r="I172" s="793"/>
      <c r="J172" s="793"/>
      <c r="K172" s="793"/>
      <c r="L172" s="901"/>
      <c r="M172" s="793"/>
      <c r="N172" s="793"/>
      <c r="O172" s="793"/>
      <c r="P172" s="793"/>
      <c r="Q172" s="793"/>
      <c r="R172" s="793"/>
      <c r="S172" s="793"/>
      <c r="T172" s="793"/>
      <c r="U172" s="793"/>
      <c r="V172" s="793"/>
      <c r="W172" s="793"/>
      <c r="X172" s="793"/>
      <c r="Y172" s="793"/>
      <c r="Z172" s="793"/>
      <c r="AA172" s="793"/>
      <c r="AB172" s="793"/>
      <c r="AC172" s="793"/>
      <c r="AD172" s="793"/>
      <c r="AE172" s="793"/>
      <c r="AF172" s="793"/>
      <c r="AG172" s="793"/>
      <c r="AH172" s="793"/>
      <c r="AI172" s="793"/>
    </row>
    <row r="173">
      <c r="A173" s="793"/>
      <c r="B173" s="793"/>
      <c r="C173" s="793"/>
      <c r="D173" s="793"/>
      <c r="E173" s="793"/>
      <c r="F173" s="793"/>
      <c r="G173" s="793"/>
      <c r="H173" s="793"/>
      <c r="I173" s="793"/>
      <c r="J173" s="793"/>
      <c r="K173" s="793"/>
      <c r="L173" s="901"/>
      <c r="M173" s="793"/>
      <c r="N173" s="793"/>
      <c r="O173" s="793"/>
      <c r="P173" s="793"/>
      <c r="Q173" s="793"/>
      <c r="R173" s="793"/>
      <c r="S173" s="793"/>
      <c r="T173" s="793"/>
      <c r="U173" s="793"/>
      <c r="V173" s="793"/>
      <c r="W173" s="793"/>
      <c r="X173" s="793"/>
      <c r="Y173" s="793"/>
      <c r="Z173" s="793"/>
      <c r="AA173" s="793"/>
      <c r="AB173" s="793"/>
      <c r="AC173" s="793"/>
      <c r="AD173" s="793"/>
      <c r="AE173" s="793"/>
      <c r="AF173" s="793"/>
      <c r="AG173" s="793"/>
      <c r="AH173" s="793"/>
      <c r="AI173" s="793"/>
    </row>
    <row r="174">
      <c r="A174" s="793"/>
      <c r="B174" s="793"/>
      <c r="C174" s="793"/>
      <c r="D174" s="793"/>
      <c r="E174" s="793"/>
      <c r="F174" s="793"/>
      <c r="G174" s="793"/>
      <c r="H174" s="793"/>
      <c r="I174" s="793"/>
      <c r="J174" s="793"/>
      <c r="K174" s="793"/>
      <c r="L174" s="901"/>
      <c r="M174" s="793"/>
      <c r="N174" s="793"/>
      <c r="O174" s="793"/>
      <c r="P174" s="793"/>
      <c r="Q174" s="793"/>
      <c r="R174" s="793"/>
      <c r="S174" s="793"/>
      <c r="T174" s="793"/>
      <c r="U174" s="793"/>
      <c r="V174" s="793"/>
      <c r="W174" s="793"/>
      <c r="X174" s="793"/>
      <c r="Y174" s="793"/>
      <c r="Z174" s="793"/>
      <c r="AA174" s="793"/>
      <c r="AB174" s="793"/>
      <c r="AC174" s="793"/>
      <c r="AD174" s="793"/>
      <c r="AE174" s="793"/>
      <c r="AF174" s="793"/>
      <c r="AG174" s="793"/>
      <c r="AH174" s="793"/>
      <c r="AI174" s="793"/>
    </row>
    <row r="175">
      <c r="A175" s="793"/>
      <c r="B175" s="793"/>
      <c r="C175" s="793"/>
      <c r="D175" s="793"/>
      <c r="E175" s="793"/>
      <c r="F175" s="793"/>
      <c r="G175" s="793"/>
      <c r="H175" s="793"/>
      <c r="I175" s="793"/>
      <c r="J175" s="793"/>
      <c r="K175" s="793"/>
      <c r="L175" s="901"/>
      <c r="M175" s="793"/>
      <c r="N175" s="793"/>
      <c r="O175" s="793"/>
      <c r="P175" s="793"/>
      <c r="Q175" s="793"/>
      <c r="R175" s="793"/>
      <c r="S175" s="793"/>
      <c r="T175" s="793"/>
      <c r="U175" s="793"/>
      <c r="V175" s="793"/>
      <c r="W175" s="793"/>
      <c r="X175" s="793"/>
      <c r="Y175" s="793"/>
      <c r="Z175" s="793"/>
      <c r="AA175" s="793"/>
      <c r="AB175" s="793"/>
      <c r="AC175" s="793"/>
      <c r="AD175" s="793"/>
      <c r="AE175" s="793"/>
      <c r="AF175" s="793"/>
      <c r="AG175" s="793"/>
      <c r="AH175" s="793"/>
      <c r="AI175" s="793"/>
    </row>
    <row r="176">
      <c r="A176" s="793"/>
      <c r="B176" s="793"/>
      <c r="C176" s="793"/>
      <c r="D176" s="793"/>
      <c r="E176" s="793"/>
      <c r="F176" s="793"/>
      <c r="G176" s="793"/>
      <c r="H176" s="793"/>
      <c r="I176" s="793"/>
      <c r="J176" s="793"/>
      <c r="K176" s="793"/>
      <c r="L176" s="901"/>
      <c r="M176" s="793"/>
      <c r="N176" s="793"/>
      <c r="O176" s="793"/>
      <c r="P176" s="793"/>
      <c r="Q176" s="793"/>
      <c r="R176" s="793"/>
      <c r="S176" s="793"/>
      <c r="T176" s="793"/>
      <c r="U176" s="793"/>
      <c r="V176" s="793"/>
      <c r="W176" s="793"/>
      <c r="X176" s="793"/>
      <c r="Y176" s="793"/>
      <c r="Z176" s="793"/>
      <c r="AA176" s="793"/>
      <c r="AB176" s="793"/>
      <c r="AC176" s="793"/>
      <c r="AD176" s="793"/>
      <c r="AE176" s="793"/>
      <c r="AF176" s="793"/>
      <c r="AG176" s="793"/>
      <c r="AH176" s="793"/>
      <c r="AI176" s="793"/>
    </row>
    <row r="177">
      <c r="A177" s="793"/>
      <c r="B177" s="793"/>
      <c r="C177" s="793"/>
      <c r="D177" s="793"/>
      <c r="E177" s="793"/>
      <c r="F177" s="793"/>
      <c r="G177" s="793"/>
      <c r="H177" s="793"/>
      <c r="I177" s="793"/>
      <c r="J177" s="793"/>
      <c r="K177" s="793"/>
      <c r="L177" s="901"/>
      <c r="M177" s="793"/>
      <c r="N177" s="793"/>
      <c r="O177" s="793"/>
      <c r="P177" s="793"/>
      <c r="Q177" s="793"/>
      <c r="R177" s="793"/>
      <c r="S177" s="793"/>
      <c r="T177" s="793"/>
      <c r="U177" s="793"/>
      <c r="V177" s="793"/>
      <c r="W177" s="793"/>
      <c r="X177" s="793"/>
      <c r="Y177" s="793"/>
      <c r="Z177" s="793"/>
      <c r="AA177" s="793"/>
      <c r="AB177" s="793"/>
      <c r="AC177" s="793"/>
      <c r="AD177" s="793"/>
      <c r="AE177" s="793"/>
      <c r="AF177" s="793"/>
      <c r="AG177" s="793"/>
      <c r="AH177" s="793"/>
      <c r="AI177" s="793"/>
    </row>
    <row r="178">
      <c r="A178" s="793"/>
      <c r="B178" s="793"/>
      <c r="C178" s="793"/>
      <c r="D178" s="793"/>
      <c r="E178" s="793"/>
      <c r="F178" s="793"/>
      <c r="G178" s="793"/>
      <c r="H178" s="793"/>
      <c r="I178" s="793"/>
      <c r="J178" s="793"/>
      <c r="K178" s="793"/>
      <c r="L178" s="901"/>
      <c r="M178" s="793"/>
      <c r="N178" s="793"/>
      <c r="O178" s="793"/>
      <c r="P178" s="793"/>
      <c r="Q178" s="793"/>
      <c r="R178" s="793"/>
      <c r="S178" s="793"/>
      <c r="T178" s="793"/>
      <c r="U178" s="793"/>
      <c r="V178" s="793"/>
      <c r="W178" s="793"/>
      <c r="X178" s="793"/>
      <c r="Y178" s="793"/>
      <c r="Z178" s="793"/>
      <c r="AA178" s="793"/>
      <c r="AB178" s="793"/>
      <c r="AC178" s="793"/>
      <c r="AD178" s="793"/>
      <c r="AE178" s="793"/>
      <c r="AF178" s="793"/>
      <c r="AG178" s="793"/>
      <c r="AH178" s="793"/>
      <c r="AI178" s="793"/>
    </row>
    <row r="179">
      <c r="A179" s="793"/>
      <c r="B179" s="793"/>
      <c r="C179" s="793"/>
      <c r="D179" s="793"/>
      <c r="E179" s="793"/>
      <c r="F179" s="793"/>
      <c r="G179" s="793"/>
      <c r="H179" s="793"/>
      <c r="I179" s="793"/>
      <c r="J179" s="793"/>
      <c r="K179" s="793"/>
      <c r="L179" s="901"/>
      <c r="M179" s="793"/>
      <c r="N179" s="793"/>
      <c r="O179" s="793"/>
      <c r="P179" s="793"/>
      <c r="Q179" s="793"/>
      <c r="R179" s="793"/>
      <c r="S179" s="793"/>
      <c r="T179" s="793"/>
      <c r="U179" s="793"/>
      <c r="V179" s="793"/>
      <c r="W179" s="793"/>
      <c r="X179" s="793"/>
      <c r="Y179" s="793"/>
      <c r="Z179" s="793"/>
      <c r="AA179" s="793"/>
      <c r="AB179" s="793"/>
      <c r="AC179" s="793"/>
      <c r="AD179" s="793"/>
      <c r="AE179" s="793"/>
      <c r="AF179" s="793"/>
      <c r="AG179" s="793"/>
      <c r="AH179" s="793"/>
      <c r="AI179" s="793"/>
    </row>
    <row r="180">
      <c r="A180" s="793"/>
      <c r="B180" s="793"/>
      <c r="C180" s="793"/>
      <c r="D180" s="793"/>
      <c r="E180" s="793"/>
      <c r="F180" s="793"/>
      <c r="G180" s="793"/>
      <c r="H180" s="793"/>
      <c r="I180" s="793"/>
      <c r="J180" s="793"/>
      <c r="K180" s="793"/>
      <c r="L180" s="901"/>
      <c r="M180" s="793"/>
      <c r="N180" s="793"/>
      <c r="O180" s="793"/>
      <c r="P180" s="793"/>
      <c r="Q180" s="793"/>
      <c r="R180" s="793"/>
      <c r="S180" s="793"/>
      <c r="T180" s="793"/>
      <c r="U180" s="793"/>
      <c r="V180" s="793"/>
      <c r="W180" s="793"/>
      <c r="X180" s="793"/>
      <c r="Y180" s="793"/>
      <c r="Z180" s="793"/>
      <c r="AA180" s="793"/>
      <c r="AB180" s="793"/>
      <c r="AC180" s="793"/>
      <c r="AD180" s="793"/>
      <c r="AE180" s="793"/>
      <c r="AF180" s="793"/>
      <c r="AG180" s="793"/>
      <c r="AH180" s="793"/>
      <c r="AI180" s="793"/>
    </row>
    <row r="181">
      <c r="A181" s="793"/>
      <c r="B181" s="793"/>
      <c r="C181" s="793"/>
      <c r="D181" s="793"/>
      <c r="E181" s="793"/>
      <c r="F181" s="793"/>
      <c r="G181" s="793"/>
      <c r="H181" s="793"/>
      <c r="I181" s="793"/>
      <c r="J181" s="793"/>
      <c r="K181" s="793"/>
      <c r="L181" s="901"/>
      <c r="M181" s="793"/>
      <c r="N181" s="793"/>
      <c r="O181" s="793"/>
      <c r="P181" s="793"/>
      <c r="Q181" s="793"/>
      <c r="R181" s="793"/>
      <c r="S181" s="793"/>
      <c r="T181" s="793"/>
      <c r="U181" s="793"/>
      <c r="V181" s="793"/>
      <c r="W181" s="793"/>
      <c r="X181" s="793"/>
      <c r="Y181" s="793"/>
      <c r="Z181" s="793"/>
      <c r="AA181" s="793"/>
      <c r="AB181" s="793"/>
      <c r="AC181" s="793"/>
      <c r="AD181" s="793"/>
      <c r="AE181" s="793"/>
      <c r="AF181" s="793"/>
      <c r="AG181" s="793"/>
      <c r="AH181" s="793"/>
      <c r="AI181" s="793"/>
    </row>
    <row r="182">
      <c r="A182" s="793"/>
      <c r="B182" s="793"/>
      <c r="C182" s="793"/>
      <c r="D182" s="793"/>
      <c r="E182" s="793"/>
      <c r="F182" s="793"/>
      <c r="G182" s="793"/>
      <c r="H182" s="793"/>
      <c r="I182" s="793"/>
      <c r="J182" s="793"/>
      <c r="K182" s="793"/>
      <c r="L182" s="901"/>
      <c r="M182" s="793"/>
      <c r="N182" s="793"/>
      <c r="O182" s="793"/>
      <c r="P182" s="793"/>
      <c r="Q182" s="793"/>
      <c r="R182" s="793"/>
      <c r="S182" s="793"/>
      <c r="T182" s="793"/>
      <c r="U182" s="793"/>
      <c r="V182" s="793"/>
      <c r="W182" s="793"/>
      <c r="X182" s="793"/>
      <c r="Y182" s="793"/>
      <c r="Z182" s="793"/>
      <c r="AA182" s="793"/>
      <c r="AB182" s="793"/>
      <c r="AC182" s="793"/>
      <c r="AD182" s="793"/>
      <c r="AE182" s="793"/>
      <c r="AF182" s="793"/>
      <c r="AG182" s="793"/>
      <c r="AH182" s="793"/>
      <c r="AI182" s="793"/>
    </row>
    <row r="183">
      <c r="A183" s="793"/>
      <c r="B183" s="793"/>
      <c r="C183" s="793"/>
      <c r="D183" s="793"/>
      <c r="E183" s="793"/>
      <c r="F183" s="793"/>
      <c r="G183" s="793"/>
      <c r="H183" s="793"/>
      <c r="I183" s="793"/>
      <c r="J183" s="793"/>
      <c r="K183" s="793"/>
      <c r="L183" s="901"/>
      <c r="M183" s="793"/>
      <c r="N183" s="793"/>
      <c r="O183" s="793"/>
      <c r="P183" s="793"/>
      <c r="Q183" s="793"/>
      <c r="R183" s="793"/>
      <c r="S183" s="793"/>
      <c r="T183" s="793"/>
      <c r="U183" s="793"/>
      <c r="V183" s="793"/>
      <c r="W183" s="793"/>
      <c r="X183" s="793"/>
      <c r="Y183" s="793"/>
      <c r="Z183" s="793"/>
      <c r="AA183" s="793"/>
      <c r="AB183" s="793"/>
      <c r="AC183" s="793"/>
      <c r="AD183" s="793"/>
      <c r="AE183" s="793"/>
      <c r="AF183" s="793"/>
      <c r="AG183" s="793"/>
      <c r="AH183" s="793"/>
      <c r="AI183" s="793"/>
    </row>
    <row r="184">
      <c r="A184" s="793"/>
      <c r="B184" s="793"/>
      <c r="C184" s="793"/>
      <c r="D184" s="793"/>
      <c r="E184" s="793"/>
      <c r="F184" s="793"/>
      <c r="G184" s="793"/>
      <c r="H184" s="793"/>
      <c r="I184" s="793"/>
      <c r="J184" s="793"/>
      <c r="K184" s="793"/>
      <c r="L184" s="901"/>
      <c r="M184" s="793"/>
      <c r="N184" s="793"/>
      <c r="O184" s="793"/>
      <c r="P184" s="793"/>
      <c r="Q184" s="793"/>
      <c r="R184" s="793"/>
      <c r="S184" s="793"/>
      <c r="T184" s="793"/>
      <c r="U184" s="793"/>
      <c r="V184" s="793"/>
      <c r="W184" s="793"/>
      <c r="X184" s="793"/>
      <c r="Y184" s="793"/>
      <c r="Z184" s="793"/>
      <c r="AA184" s="793"/>
      <c r="AB184" s="793"/>
      <c r="AC184" s="793"/>
      <c r="AD184" s="793"/>
      <c r="AE184" s="793"/>
      <c r="AF184" s="793"/>
      <c r="AG184" s="793"/>
      <c r="AH184" s="793"/>
      <c r="AI184" s="793"/>
    </row>
    <row r="185">
      <c r="A185" s="793"/>
      <c r="B185" s="793"/>
      <c r="C185" s="793"/>
      <c r="D185" s="793"/>
      <c r="E185" s="793"/>
      <c r="F185" s="793"/>
      <c r="G185" s="793"/>
      <c r="H185" s="793"/>
      <c r="I185" s="793"/>
      <c r="J185" s="793"/>
      <c r="K185" s="793"/>
      <c r="L185" s="901"/>
      <c r="M185" s="793"/>
      <c r="N185" s="793"/>
      <c r="O185" s="793"/>
      <c r="P185" s="793"/>
      <c r="Q185" s="793"/>
      <c r="R185" s="793"/>
      <c r="S185" s="793"/>
      <c r="T185" s="793"/>
      <c r="U185" s="793"/>
      <c r="V185" s="793"/>
      <c r="W185" s="793"/>
      <c r="X185" s="793"/>
      <c r="Y185" s="793"/>
      <c r="Z185" s="793"/>
      <c r="AA185" s="793"/>
      <c r="AB185" s="793"/>
      <c r="AC185" s="793"/>
      <c r="AD185" s="793"/>
      <c r="AE185" s="793"/>
      <c r="AF185" s="793"/>
      <c r="AG185" s="793"/>
      <c r="AH185" s="793"/>
      <c r="AI185" s="793"/>
    </row>
    <row r="186">
      <c r="A186" s="793"/>
      <c r="B186" s="793"/>
      <c r="C186" s="793"/>
      <c r="D186" s="793"/>
      <c r="E186" s="793"/>
      <c r="F186" s="793"/>
      <c r="G186" s="793"/>
      <c r="H186" s="793"/>
      <c r="I186" s="793"/>
      <c r="J186" s="793"/>
      <c r="K186" s="793"/>
      <c r="L186" s="901"/>
      <c r="M186" s="793"/>
      <c r="N186" s="793"/>
      <c r="O186" s="793"/>
      <c r="P186" s="793"/>
      <c r="Q186" s="793"/>
      <c r="R186" s="793"/>
      <c r="S186" s="793"/>
      <c r="T186" s="793"/>
      <c r="U186" s="793"/>
      <c r="V186" s="793"/>
      <c r="W186" s="793"/>
      <c r="X186" s="793"/>
      <c r="Y186" s="793"/>
      <c r="Z186" s="793"/>
      <c r="AA186" s="793"/>
      <c r="AB186" s="793"/>
      <c r="AC186" s="793"/>
      <c r="AD186" s="793"/>
      <c r="AE186" s="793"/>
      <c r="AF186" s="793"/>
      <c r="AG186" s="793"/>
      <c r="AH186" s="793"/>
      <c r="AI186" s="793"/>
    </row>
    <row r="187">
      <c r="A187" s="793"/>
      <c r="B187" s="793"/>
      <c r="C187" s="793"/>
      <c r="D187" s="793"/>
      <c r="E187" s="793"/>
      <c r="F187" s="793"/>
      <c r="G187" s="793"/>
      <c r="H187" s="793"/>
      <c r="I187" s="793"/>
      <c r="J187" s="793"/>
      <c r="K187" s="793"/>
      <c r="L187" s="901"/>
      <c r="M187" s="793"/>
      <c r="N187" s="793"/>
      <c r="O187" s="793"/>
      <c r="P187" s="793"/>
      <c r="Q187" s="793"/>
      <c r="R187" s="793"/>
      <c r="S187" s="793"/>
      <c r="T187" s="793"/>
      <c r="U187" s="793"/>
      <c r="V187" s="793"/>
      <c r="W187" s="793"/>
      <c r="X187" s="793"/>
      <c r="Y187" s="793"/>
      <c r="Z187" s="793"/>
      <c r="AA187" s="793"/>
      <c r="AB187" s="793"/>
      <c r="AC187" s="793"/>
      <c r="AD187" s="793"/>
      <c r="AE187" s="793"/>
      <c r="AF187" s="793"/>
      <c r="AG187" s="793"/>
      <c r="AH187" s="793"/>
      <c r="AI187" s="793"/>
    </row>
    <row r="188">
      <c r="A188" s="793"/>
      <c r="B188" s="793"/>
      <c r="C188" s="793"/>
      <c r="D188" s="793"/>
      <c r="E188" s="793"/>
      <c r="F188" s="793"/>
      <c r="G188" s="793"/>
      <c r="H188" s="793"/>
      <c r="I188" s="793"/>
      <c r="J188" s="793"/>
      <c r="K188" s="793"/>
      <c r="L188" s="901"/>
      <c r="M188" s="793"/>
      <c r="N188" s="793"/>
      <c r="O188" s="793"/>
      <c r="P188" s="793"/>
      <c r="Q188" s="793"/>
      <c r="R188" s="793"/>
      <c r="S188" s="793"/>
      <c r="T188" s="793"/>
      <c r="U188" s="793"/>
      <c r="V188" s="793"/>
      <c r="W188" s="793"/>
      <c r="X188" s="793"/>
      <c r="Y188" s="793"/>
      <c r="Z188" s="793"/>
      <c r="AA188" s="793"/>
      <c r="AB188" s="793"/>
      <c r="AC188" s="793"/>
      <c r="AD188" s="793"/>
      <c r="AE188" s="793"/>
      <c r="AF188" s="793"/>
      <c r="AG188" s="793"/>
      <c r="AH188" s="793"/>
      <c r="AI188" s="793"/>
    </row>
    <row r="189">
      <c r="A189" s="793"/>
      <c r="B189" s="793"/>
      <c r="C189" s="793"/>
      <c r="D189" s="793"/>
      <c r="E189" s="793"/>
      <c r="F189" s="793"/>
      <c r="G189" s="793"/>
      <c r="H189" s="793"/>
      <c r="I189" s="793"/>
      <c r="J189" s="793"/>
      <c r="K189" s="793"/>
      <c r="L189" s="901"/>
      <c r="M189" s="793"/>
      <c r="N189" s="793"/>
      <c r="O189" s="793"/>
      <c r="P189" s="793"/>
      <c r="Q189" s="793"/>
      <c r="R189" s="793"/>
      <c r="S189" s="793"/>
      <c r="T189" s="793"/>
      <c r="U189" s="793"/>
      <c r="V189" s="793"/>
      <c r="W189" s="793"/>
      <c r="X189" s="793"/>
      <c r="Y189" s="793"/>
      <c r="Z189" s="793"/>
      <c r="AA189" s="793"/>
      <c r="AB189" s="793"/>
      <c r="AC189" s="793"/>
      <c r="AD189" s="793"/>
      <c r="AE189" s="793"/>
      <c r="AF189" s="793"/>
      <c r="AG189" s="793"/>
      <c r="AH189" s="793"/>
      <c r="AI189" s="793"/>
    </row>
    <row r="190">
      <c r="A190" s="793"/>
      <c r="B190" s="793"/>
      <c r="C190" s="793"/>
      <c r="D190" s="793"/>
      <c r="E190" s="793"/>
      <c r="F190" s="793"/>
      <c r="G190" s="793"/>
      <c r="H190" s="793"/>
      <c r="I190" s="793"/>
      <c r="J190" s="793"/>
      <c r="K190" s="793"/>
      <c r="L190" s="901"/>
      <c r="M190" s="793"/>
      <c r="N190" s="793"/>
      <c r="O190" s="793"/>
      <c r="P190" s="793"/>
      <c r="Q190" s="793"/>
      <c r="R190" s="793"/>
      <c r="S190" s="793"/>
      <c r="T190" s="793"/>
      <c r="U190" s="793"/>
      <c r="V190" s="793"/>
      <c r="W190" s="793"/>
      <c r="X190" s="793"/>
      <c r="Y190" s="793"/>
      <c r="Z190" s="793"/>
      <c r="AA190" s="793"/>
      <c r="AB190" s="793"/>
      <c r="AC190" s="793"/>
      <c r="AD190" s="793"/>
      <c r="AE190" s="793"/>
      <c r="AF190" s="793"/>
      <c r="AG190" s="793"/>
      <c r="AH190" s="793"/>
      <c r="AI190" s="793"/>
    </row>
    <row r="191">
      <c r="A191" s="793"/>
      <c r="B191" s="793"/>
      <c r="C191" s="793"/>
      <c r="D191" s="793"/>
      <c r="E191" s="793"/>
      <c r="F191" s="793"/>
      <c r="G191" s="793"/>
      <c r="H191" s="793"/>
      <c r="I191" s="793"/>
      <c r="J191" s="793"/>
      <c r="K191" s="793"/>
      <c r="L191" s="901"/>
      <c r="M191" s="793"/>
      <c r="N191" s="793"/>
      <c r="O191" s="793"/>
      <c r="P191" s="793"/>
      <c r="Q191" s="793"/>
      <c r="R191" s="793"/>
      <c r="S191" s="793"/>
      <c r="T191" s="793"/>
      <c r="U191" s="793"/>
      <c r="V191" s="793"/>
      <c r="W191" s="793"/>
      <c r="X191" s="793"/>
      <c r="Y191" s="793"/>
      <c r="Z191" s="793"/>
      <c r="AA191" s="793"/>
      <c r="AB191" s="793"/>
      <c r="AC191" s="793"/>
      <c r="AD191" s="793"/>
      <c r="AE191" s="793"/>
      <c r="AF191" s="793"/>
      <c r="AG191" s="793"/>
      <c r="AH191" s="793"/>
      <c r="AI191" s="793"/>
    </row>
    <row r="192">
      <c r="A192" s="793"/>
      <c r="B192" s="793"/>
      <c r="C192" s="793"/>
      <c r="D192" s="793"/>
      <c r="E192" s="793"/>
      <c r="F192" s="793"/>
      <c r="G192" s="793"/>
      <c r="H192" s="793"/>
      <c r="I192" s="793"/>
      <c r="J192" s="793"/>
      <c r="K192" s="793"/>
      <c r="L192" s="901"/>
      <c r="M192" s="793"/>
      <c r="N192" s="793"/>
      <c r="O192" s="793"/>
      <c r="P192" s="793"/>
      <c r="Q192" s="793"/>
      <c r="R192" s="793"/>
      <c r="S192" s="793"/>
      <c r="T192" s="793"/>
      <c r="U192" s="793"/>
      <c r="V192" s="793"/>
      <c r="W192" s="793"/>
      <c r="X192" s="793"/>
      <c r="Y192" s="793"/>
      <c r="Z192" s="793"/>
      <c r="AA192" s="793"/>
      <c r="AB192" s="793"/>
      <c r="AC192" s="793"/>
      <c r="AD192" s="793"/>
      <c r="AE192" s="793"/>
      <c r="AF192" s="793"/>
      <c r="AG192" s="793"/>
      <c r="AH192" s="793"/>
      <c r="AI192" s="793"/>
    </row>
    <row r="193">
      <c r="A193" s="793"/>
      <c r="B193" s="793"/>
      <c r="C193" s="793"/>
      <c r="D193" s="793"/>
      <c r="E193" s="793"/>
      <c r="F193" s="793"/>
      <c r="G193" s="793"/>
      <c r="H193" s="793"/>
      <c r="I193" s="793"/>
      <c r="J193" s="793"/>
      <c r="K193" s="793"/>
      <c r="L193" s="901"/>
      <c r="M193" s="793"/>
      <c r="N193" s="793"/>
      <c r="O193" s="793"/>
      <c r="P193" s="793"/>
      <c r="Q193" s="793"/>
      <c r="R193" s="793"/>
      <c r="S193" s="793"/>
      <c r="T193" s="793"/>
      <c r="U193" s="793"/>
      <c r="V193" s="793"/>
      <c r="W193" s="793"/>
      <c r="X193" s="793"/>
      <c r="Y193" s="793"/>
      <c r="Z193" s="793"/>
      <c r="AA193" s="793"/>
      <c r="AB193" s="793"/>
      <c r="AC193" s="793"/>
      <c r="AD193" s="793"/>
      <c r="AE193" s="793"/>
      <c r="AF193" s="793"/>
      <c r="AG193" s="793"/>
      <c r="AH193" s="793"/>
      <c r="AI193" s="793"/>
    </row>
    <row r="194">
      <c r="A194" s="793"/>
      <c r="B194" s="793"/>
      <c r="C194" s="793"/>
      <c r="D194" s="793"/>
      <c r="E194" s="793"/>
      <c r="F194" s="793"/>
      <c r="G194" s="793"/>
      <c r="H194" s="793"/>
      <c r="I194" s="793"/>
      <c r="J194" s="793"/>
      <c r="K194" s="793"/>
      <c r="L194" s="901"/>
      <c r="M194" s="793"/>
      <c r="N194" s="793"/>
      <c r="O194" s="793"/>
      <c r="P194" s="793"/>
      <c r="Q194" s="793"/>
      <c r="R194" s="793"/>
      <c r="S194" s="793"/>
      <c r="T194" s="793"/>
      <c r="U194" s="793"/>
      <c r="V194" s="793"/>
      <c r="W194" s="793"/>
      <c r="X194" s="793"/>
      <c r="Y194" s="793"/>
      <c r="Z194" s="793"/>
      <c r="AA194" s="793"/>
      <c r="AB194" s="793"/>
      <c r="AC194" s="793"/>
      <c r="AD194" s="793"/>
      <c r="AE194" s="793"/>
      <c r="AF194" s="793"/>
      <c r="AG194" s="793"/>
      <c r="AH194" s="793"/>
      <c r="AI194" s="793"/>
    </row>
    <row r="195">
      <c r="A195" s="793"/>
      <c r="B195" s="793"/>
      <c r="C195" s="793"/>
      <c r="D195" s="793"/>
      <c r="E195" s="793"/>
      <c r="F195" s="793"/>
      <c r="G195" s="793"/>
      <c r="H195" s="793"/>
      <c r="I195" s="793"/>
      <c r="J195" s="793"/>
      <c r="K195" s="793"/>
      <c r="L195" s="901"/>
      <c r="M195" s="793"/>
      <c r="N195" s="793"/>
      <c r="O195" s="793"/>
      <c r="P195" s="793"/>
      <c r="Q195" s="793"/>
      <c r="R195" s="793"/>
      <c r="S195" s="793"/>
      <c r="T195" s="793"/>
      <c r="U195" s="793"/>
      <c r="V195" s="793"/>
      <c r="W195" s="793"/>
      <c r="X195" s="793"/>
      <c r="Y195" s="793"/>
      <c r="Z195" s="793"/>
      <c r="AA195" s="793"/>
      <c r="AB195" s="793"/>
      <c r="AC195" s="793"/>
      <c r="AD195" s="793"/>
      <c r="AE195" s="793"/>
      <c r="AF195" s="793"/>
      <c r="AG195" s="793"/>
      <c r="AH195" s="793"/>
      <c r="AI195" s="793"/>
    </row>
    <row r="196">
      <c r="A196" s="793"/>
      <c r="B196" s="793"/>
      <c r="C196" s="793"/>
      <c r="D196" s="793"/>
      <c r="E196" s="793"/>
      <c r="F196" s="793"/>
      <c r="G196" s="793"/>
      <c r="H196" s="793"/>
      <c r="I196" s="793"/>
      <c r="J196" s="793"/>
      <c r="K196" s="793"/>
      <c r="L196" s="901"/>
      <c r="M196" s="793"/>
      <c r="N196" s="793"/>
      <c r="O196" s="793"/>
      <c r="P196" s="793"/>
      <c r="Q196" s="793"/>
      <c r="R196" s="793"/>
      <c r="S196" s="793"/>
      <c r="T196" s="793"/>
      <c r="U196" s="793"/>
      <c r="V196" s="793"/>
      <c r="W196" s="793"/>
      <c r="X196" s="793"/>
      <c r="Y196" s="793"/>
      <c r="Z196" s="793"/>
      <c r="AA196" s="793"/>
      <c r="AB196" s="793"/>
      <c r="AC196" s="793"/>
      <c r="AD196" s="793"/>
      <c r="AE196" s="793"/>
      <c r="AF196" s="793"/>
      <c r="AG196" s="793"/>
      <c r="AH196" s="793"/>
      <c r="AI196" s="793"/>
    </row>
    <row r="197">
      <c r="A197" s="793"/>
      <c r="B197" s="793"/>
      <c r="C197" s="793"/>
      <c r="D197" s="793"/>
      <c r="E197" s="793"/>
      <c r="F197" s="793"/>
      <c r="G197" s="793"/>
      <c r="H197" s="793"/>
      <c r="I197" s="793"/>
      <c r="J197" s="793"/>
      <c r="K197" s="793"/>
      <c r="L197" s="901"/>
      <c r="M197" s="793"/>
      <c r="N197" s="793"/>
      <c r="O197" s="793"/>
      <c r="P197" s="793"/>
      <c r="Q197" s="793"/>
      <c r="R197" s="793"/>
      <c r="S197" s="793"/>
      <c r="T197" s="793"/>
      <c r="U197" s="793"/>
      <c r="V197" s="793"/>
      <c r="W197" s="793"/>
      <c r="X197" s="793"/>
      <c r="Y197" s="793"/>
      <c r="Z197" s="793"/>
      <c r="AA197" s="793"/>
      <c r="AB197" s="793"/>
      <c r="AC197" s="793"/>
      <c r="AD197" s="793"/>
      <c r="AE197" s="793"/>
      <c r="AF197" s="793"/>
      <c r="AG197" s="793"/>
      <c r="AH197" s="793"/>
      <c r="AI197" s="793"/>
    </row>
    <row r="198">
      <c r="A198" s="793"/>
      <c r="B198" s="793"/>
      <c r="C198" s="793"/>
      <c r="D198" s="793"/>
      <c r="E198" s="793"/>
      <c r="F198" s="793"/>
      <c r="G198" s="793"/>
      <c r="H198" s="793"/>
      <c r="I198" s="793"/>
      <c r="J198" s="793"/>
      <c r="K198" s="793"/>
      <c r="L198" s="901"/>
      <c r="M198" s="793"/>
      <c r="N198" s="793"/>
      <c r="O198" s="793"/>
      <c r="P198" s="793"/>
      <c r="Q198" s="793"/>
      <c r="R198" s="793"/>
      <c r="S198" s="793"/>
      <c r="T198" s="793"/>
      <c r="U198" s="793"/>
      <c r="V198" s="793"/>
      <c r="W198" s="793"/>
      <c r="X198" s="793"/>
      <c r="Y198" s="793"/>
      <c r="Z198" s="793"/>
      <c r="AA198" s="793"/>
      <c r="AB198" s="793"/>
      <c r="AC198" s="793"/>
      <c r="AD198" s="793"/>
      <c r="AE198" s="793"/>
      <c r="AF198" s="793"/>
      <c r="AG198" s="793"/>
      <c r="AH198" s="793"/>
      <c r="AI198" s="793"/>
    </row>
    <row r="199">
      <c r="A199" s="793"/>
      <c r="B199" s="793"/>
      <c r="C199" s="793"/>
      <c r="D199" s="793"/>
      <c r="E199" s="793"/>
      <c r="F199" s="793"/>
      <c r="G199" s="793"/>
      <c r="H199" s="793"/>
      <c r="I199" s="793"/>
      <c r="J199" s="793"/>
      <c r="K199" s="793"/>
      <c r="L199" s="901"/>
      <c r="M199" s="793"/>
      <c r="N199" s="793"/>
      <c r="O199" s="793"/>
      <c r="P199" s="793"/>
      <c r="Q199" s="793"/>
      <c r="R199" s="793"/>
      <c r="S199" s="793"/>
      <c r="T199" s="793"/>
      <c r="U199" s="793"/>
      <c r="V199" s="793"/>
      <c r="W199" s="793"/>
      <c r="X199" s="793"/>
      <c r="Y199" s="793"/>
      <c r="Z199" s="793"/>
      <c r="AA199" s="793"/>
      <c r="AB199" s="793"/>
      <c r="AC199" s="793"/>
      <c r="AD199" s="793"/>
      <c r="AE199" s="793"/>
      <c r="AF199" s="793"/>
      <c r="AG199" s="793"/>
      <c r="AH199" s="793"/>
      <c r="AI199" s="793"/>
    </row>
    <row r="200">
      <c r="A200" s="793"/>
      <c r="B200" s="793"/>
      <c r="C200" s="793"/>
      <c r="D200" s="793"/>
      <c r="E200" s="793"/>
      <c r="F200" s="793"/>
      <c r="G200" s="793"/>
      <c r="H200" s="793"/>
      <c r="I200" s="793"/>
      <c r="J200" s="793"/>
      <c r="K200" s="793"/>
      <c r="L200" s="901"/>
      <c r="M200" s="793"/>
      <c r="N200" s="793"/>
      <c r="O200" s="793"/>
      <c r="P200" s="793"/>
      <c r="Q200" s="793"/>
      <c r="R200" s="793"/>
      <c r="S200" s="793"/>
      <c r="T200" s="793"/>
      <c r="U200" s="793"/>
      <c r="V200" s="793"/>
      <c r="W200" s="793"/>
      <c r="X200" s="793"/>
      <c r="Y200" s="793"/>
      <c r="Z200" s="793"/>
      <c r="AA200" s="793"/>
      <c r="AB200" s="793"/>
      <c r="AC200" s="793"/>
      <c r="AD200" s="793"/>
      <c r="AE200" s="793"/>
      <c r="AF200" s="793"/>
      <c r="AG200" s="793"/>
      <c r="AH200" s="793"/>
      <c r="AI200" s="793"/>
    </row>
    <row r="201">
      <c r="A201" s="793"/>
      <c r="B201" s="793"/>
      <c r="C201" s="793"/>
      <c r="D201" s="793"/>
      <c r="E201" s="793"/>
      <c r="F201" s="793"/>
      <c r="G201" s="793"/>
      <c r="H201" s="793"/>
      <c r="I201" s="793"/>
      <c r="J201" s="793"/>
      <c r="K201" s="793"/>
      <c r="L201" s="901"/>
      <c r="M201" s="793"/>
      <c r="N201" s="793"/>
      <c r="O201" s="793"/>
      <c r="P201" s="793"/>
      <c r="Q201" s="793"/>
      <c r="R201" s="793"/>
      <c r="S201" s="793"/>
      <c r="T201" s="793"/>
      <c r="U201" s="793"/>
      <c r="V201" s="793"/>
      <c r="W201" s="793"/>
      <c r="X201" s="793"/>
      <c r="Y201" s="793"/>
      <c r="Z201" s="793"/>
      <c r="AA201" s="793"/>
      <c r="AB201" s="793"/>
      <c r="AC201" s="793"/>
      <c r="AD201" s="793"/>
      <c r="AE201" s="793"/>
      <c r="AF201" s="793"/>
      <c r="AG201" s="793"/>
      <c r="AH201" s="793"/>
      <c r="AI201" s="793"/>
    </row>
    <row r="202">
      <c r="A202" s="793"/>
      <c r="B202" s="793"/>
      <c r="C202" s="793"/>
      <c r="D202" s="793"/>
      <c r="E202" s="793"/>
      <c r="F202" s="793"/>
      <c r="G202" s="793"/>
      <c r="H202" s="793"/>
      <c r="I202" s="793"/>
      <c r="J202" s="793"/>
      <c r="K202" s="793"/>
      <c r="L202" s="901"/>
      <c r="M202" s="793"/>
      <c r="N202" s="793"/>
      <c r="O202" s="793"/>
      <c r="P202" s="793"/>
      <c r="Q202" s="793"/>
      <c r="R202" s="793"/>
      <c r="S202" s="793"/>
      <c r="T202" s="793"/>
      <c r="U202" s="793"/>
      <c r="V202" s="793"/>
      <c r="W202" s="793"/>
      <c r="X202" s="793"/>
      <c r="Y202" s="793"/>
      <c r="Z202" s="793"/>
      <c r="AA202" s="793"/>
      <c r="AB202" s="793"/>
      <c r="AC202" s="793"/>
      <c r="AD202" s="793"/>
      <c r="AE202" s="793"/>
      <c r="AF202" s="793"/>
      <c r="AG202" s="793"/>
      <c r="AH202" s="793"/>
      <c r="AI202" s="793"/>
    </row>
    <row r="203">
      <c r="A203" s="793"/>
      <c r="B203" s="793"/>
      <c r="C203" s="793"/>
      <c r="D203" s="793"/>
      <c r="E203" s="793"/>
      <c r="F203" s="793"/>
      <c r="G203" s="793"/>
      <c r="H203" s="793"/>
      <c r="I203" s="793"/>
      <c r="J203" s="793"/>
      <c r="K203" s="793"/>
      <c r="L203" s="901"/>
      <c r="M203" s="793"/>
      <c r="N203" s="793"/>
      <c r="O203" s="793"/>
      <c r="P203" s="793"/>
      <c r="Q203" s="793"/>
      <c r="R203" s="793"/>
      <c r="S203" s="793"/>
      <c r="T203" s="793"/>
      <c r="U203" s="793"/>
      <c r="V203" s="793"/>
      <c r="W203" s="793"/>
      <c r="X203" s="793"/>
      <c r="Y203" s="793"/>
      <c r="Z203" s="793"/>
      <c r="AA203" s="793"/>
      <c r="AB203" s="793"/>
      <c r="AC203" s="793"/>
      <c r="AD203" s="793"/>
      <c r="AE203" s="793"/>
      <c r="AF203" s="793"/>
      <c r="AG203" s="793"/>
      <c r="AH203" s="793"/>
      <c r="AI203" s="793"/>
    </row>
    <row r="204">
      <c r="A204" s="793"/>
      <c r="B204" s="793"/>
      <c r="C204" s="793"/>
      <c r="D204" s="793"/>
      <c r="E204" s="793"/>
      <c r="F204" s="793"/>
      <c r="G204" s="793"/>
      <c r="H204" s="793"/>
      <c r="I204" s="793"/>
      <c r="J204" s="793"/>
      <c r="K204" s="793"/>
      <c r="L204" s="901"/>
      <c r="M204" s="793"/>
      <c r="N204" s="793"/>
      <c r="O204" s="793"/>
      <c r="P204" s="793"/>
      <c r="Q204" s="793"/>
      <c r="R204" s="793"/>
      <c r="S204" s="793"/>
      <c r="T204" s="793"/>
      <c r="U204" s="793"/>
      <c r="V204" s="793"/>
      <c r="W204" s="793"/>
      <c r="X204" s="793"/>
      <c r="Y204" s="793"/>
      <c r="Z204" s="793"/>
      <c r="AA204" s="793"/>
      <c r="AB204" s="793"/>
      <c r="AC204" s="793"/>
      <c r="AD204" s="793"/>
      <c r="AE204" s="793"/>
      <c r="AF204" s="793"/>
      <c r="AG204" s="793"/>
      <c r="AH204" s="793"/>
      <c r="AI204" s="793"/>
    </row>
    <row r="205">
      <c r="A205" s="793"/>
      <c r="B205" s="793"/>
      <c r="C205" s="793"/>
      <c r="D205" s="793"/>
      <c r="E205" s="793"/>
      <c r="F205" s="793"/>
      <c r="G205" s="793"/>
      <c r="H205" s="793"/>
      <c r="I205" s="793"/>
      <c r="J205" s="793"/>
      <c r="K205" s="793"/>
      <c r="L205" s="901"/>
      <c r="M205" s="793"/>
      <c r="N205" s="793"/>
      <c r="O205" s="793"/>
      <c r="P205" s="793"/>
      <c r="Q205" s="793"/>
      <c r="R205" s="793"/>
      <c r="S205" s="793"/>
      <c r="T205" s="793"/>
      <c r="U205" s="793"/>
      <c r="V205" s="793"/>
      <c r="W205" s="793"/>
      <c r="X205" s="793"/>
      <c r="Y205" s="793"/>
      <c r="Z205" s="793"/>
      <c r="AA205" s="793"/>
      <c r="AB205" s="793"/>
      <c r="AC205" s="793"/>
      <c r="AD205" s="793"/>
      <c r="AE205" s="793"/>
      <c r="AF205" s="793"/>
      <c r="AG205" s="793"/>
      <c r="AH205" s="793"/>
      <c r="AI205" s="793"/>
    </row>
    <row r="206">
      <c r="A206" s="793"/>
      <c r="B206" s="793"/>
      <c r="C206" s="793"/>
      <c r="D206" s="793"/>
      <c r="E206" s="793"/>
      <c r="F206" s="793"/>
      <c r="G206" s="793"/>
      <c r="H206" s="793"/>
      <c r="I206" s="793"/>
      <c r="J206" s="793"/>
      <c r="K206" s="793"/>
      <c r="L206" s="901"/>
      <c r="M206" s="793"/>
      <c r="N206" s="793"/>
      <c r="O206" s="793"/>
      <c r="P206" s="793"/>
      <c r="Q206" s="793"/>
      <c r="R206" s="793"/>
      <c r="S206" s="793"/>
      <c r="T206" s="793"/>
      <c r="U206" s="793"/>
      <c r="V206" s="793"/>
      <c r="W206" s="793"/>
      <c r="X206" s="793"/>
      <c r="Y206" s="793"/>
      <c r="Z206" s="793"/>
      <c r="AA206" s="793"/>
      <c r="AB206" s="793"/>
      <c r="AC206" s="793"/>
      <c r="AD206" s="793"/>
      <c r="AE206" s="793"/>
      <c r="AF206" s="793"/>
      <c r="AG206" s="793"/>
      <c r="AH206" s="793"/>
      <c r="AI206" s="793"/>
    </row>
    <row r="207">
      <c r="A207" s="793"/>
      <c r="B207" s="793"/>
      <c r="C207" s="793"/>
      <c r="D207" s="793"/>
      <c r="E207" s="793"/>
      <c r="F207" s="793"/>
      <c r="G207" s="793"/>
      <c r="H207" s="793"/>
      <c r="I207" s="793"/>
      <c r="J207" s="793"/>
      <c r="K207" s="793"/>
      <c r="L207" s="901"/>
      <c r="M207" s="793"/>
      <c r="N207" s="793"/>
      <c r="O207" s="793"/>
      <c r="P207" s="793"/>
      <c r="Q207" s="793"/>
      <c r="R207" s="793"/>
      <c r="S207" s="793"/>
      <c r="T207" s="793"/>
      <c r="U207" s="793"/>
      <c r="V207" s="793"/>
      <c r="W207" s="793"/>
      <c r="X207" s="793"/>
      <c r="Y207" s="793"/>
      <c r="Z207" s="793"/>
      <c r="AA207" s="793"/>
      <c r="AB207" s="793"/>
      <c r="AC207" s="793"/>
      <c r="AD207" s="793"/>
      <c r="AE207" s="793"/>
      <c r="AF207" s="793"/>
      <c r="AG207" s="793"/>
      <c r="AH207" s="793"/>
      <c r="AI207" s="793"/>
    </row>
    <row r="208">
      <c r="A208" s="793"/>
      <c r="B208" s="793"/>
      <c r="C208" s="793"/>
      <c r="D208" s="793"/>
      <c r="E208" s="793"/>
      <c r="F208" s="793"/>
      <c r="G208" s="793"/>
      <c r="H208" s="793"/>
      <c r="I208" s="793"/>
      <c r="J208" s="793"/>
      <c r="K208" s="793"/>
      <c r="L208" s="901"/>
      <c r="M208" s="793"/>
      <c r="N208" s="793"/>
      <c r="O208" s="793"/>
      <c r="P208" s="793"/>
      <c r="Q208" s="793"/>
      <c r="R208" s="793"/>
      <c r="S208" s="793"/>
      <c r="T208" s="793"/>
      <c r="U208" s="793"/>
      <c r="V208" s="793"/>
      <c r="W208" s="793"/>
      <c r="X208" s="793"/>
      <c r="Y208" s="793"/>
      <c r="Z208" s="793"/>
      <c r="AA208" s="793"/>
      <c r="AB208" s="793"/>
      <c r="AC208" s="793"/>
      <c r="AD208" s="793"/>
      <c r="AE208" s="793"/>
      <c r="AF208" s="793"/>
      <c r="AG208" s="793"/>
      <c r="AH208" s="793"/>
      <c r="AI208" s="793"/>
    </row>
    <row r="209">
      <c r="A209" s="793"/>
      <c r="B209" s="793"/>
      <c r="C209" s="793"/>
      <c r="D209" s="793"/>
      <c r="E209" s="793"/>
      <c r="F209" s="793"/>
      <c r="G209" s="793"/>
      <c r="H209" s="793"/>
      <c r="I209" s="793"/>
      <c r="J209" s="793"/>
      <c r="K209" s="793"/>
      <c r="L209" s="901"/>
      <c r="M209" s="793"/>
      <c r="N209" s="793"/>
      <c r="O209" s="793"/>
      <c r="P209" s="793"/>
      <c r="Q209" s="793"/>
      <c r="R209" s="793"/>
      <c r="S209" s="793"/>
      <c r="T209" s="793"/>
      <c r="U209" s="793"/>
      <c r="V209" s="793"/>
      <c r="W209" s="793"/>
      <c r="X209" s="793"/>
      <c r="Y209" s="793"/>
      <c r="Z209" s="793"/>
      <c r="AA209" s="793"/>
      <c r="AB209" s="793"/>
      <c r="AC209" s="793"/>
      <c r="AD209" s="793"/>
      <c r="AE209" s="793"/>
      <c r="AF209" s="793"/>
      <c r="AG209" s="793"/>
      <c r="AH209" s="793"/>
      <c r="AI209" s="793"/>
    </row>
    <row r="210">
      <c r="A210" s="793"/>
      <c r="B210" s="793"/>
      <c r="C210" s="793"/>
      <c r="D210" s="793"/>
      <c r="E210" s="793"/>
      <c r="F210" s="793"/>
      <c r="G210" s="793"/>
      <c r="H210" s="793"/>
      <c r="I210" s="793"/>
      <c r="J210" s="793"/>
      <c r="K210" s="793"/>
      <c r="L210" s="901"/>
      <c r="M210" s="793"/>
      <c r="N210" s="793"/>
      <c r="O210" s="793"/>
      <c r="P210" s="793"/>
      <c r="Q210" s="793"/>
      <c r="R210" s="793"/>
      <c r="S210" s="793"/>
      <c r="T210" s="793"/>
      <c r="U210" s="793"/>
      <c r="V210" s="793"/>
      <c r="W210" s="793"/>
      <c r="X210" s="793"/>
      <c r="Y210" s="793"/>
      <c r="Z210" s="793"/>
      <c r="AA210" s="793"/>
      <c r="AB210" s="793"/>
      <c r="AC210" s="793"/>
      <c r="AD210" s="793"/>
      <c r="AE210" s="793"/>
      <c r="AF210" s="793"/>
      <c r="AG210" s="793"/>
      <c r="AH210" s="793"/>
      <c r="AI210" s="793"/>
    </row>
    <row r="211">
      <c r="A211" s="793"/>
      <c r="B211" s="793"/>
      <c r="C211" s="793"/>
      <c r="D211" s="793"/>
      <c r="E211" s="793"/>
      <c r="F211" s="793"/>
      <c r="G211" s="793"/>
      <c r="H211" s="793"/>
      <c r="I211" s="793"/>
      <c r="J211" s="793"/>
      <c r="K211" s="793"/>
      <c r="L211" s="901"/>
      <c r="M211" s="793"/>
      <c r="N211" s="793"/>
      <c r="O211" s="793"/>
      <c r="P211" s="793"/>
      <c r="Q211" s="793"/>
      <c r="R211" s="793"/>
      <c r="S211" s="793"/>
      <c r="T211" s="793"/>
      <c r="U211" s="793"/>
      <c r="V211" s="793"/>
      <c r="W211" s="793"/>
      <c r="X211" s="793"/>
      <c r="Y211" s="793"/>
      <c r="Z211" s="793"/>
      <c r="AA211" s="793"/>
      <c r="AB211" s="793"/>
      <c r="AC211" s="793"/>
      <c r="AD211" s="793"/>
      <c r="AE211" s="793"/>
      <c r="AF211" s="793"/>
      <c r="AG211" s="793"/>
      <c r="AH211" s="793"/>
      <c r="AI211" s="793"/>
    </row>
    <row r="212">
      <c r="A212" s="793"/>
      <c r="B212" s="793"/>
      <c r="C212" s="793"/>
      <c r="D212" s="793"/>
      <c r="E212" s="793"/>
      <c r="F212" s="793"/>
      <c r="G212" s="793"/>
      <c r="H212" s="793"/>
      <c r="I212" s="793"/>
      <c r="J212" s="793"/>
      <c r="K212" s="793"/>
      <c r="L212" s="901"/>
      <c r="M212" s="793"/>
      <c r="N212" s="793"/>
      <c r="O212" s="793"/>
      <c r="P212" s="793"/>
      <c r="Q212" s="793"/>
      <c r="R212" s="793"/>
      <c r="S212" s="793"/>
      <c r="T212" s="793"/>
      <c r="U212" s="793"/>
      <c r="V212" s="793"/>
      <c r="W212" s="793"/>
      <c r="X212" s="793"/>
      <c r="Y212" s="793"/>
      <c r="Z212" s="793"/>
      <c r="AA212" s="793"/>
      <c r="AB212" s="793"/>
      <c r="AC212" s="793"/>
      <c r="AD212" s="793"/>
      <c r="AE212" s="793"/>
      <c r="AF212" s="793"/>
      <c r="AG212" s="793"/>
      <c r="AH212" s="793"/>
      <c r="AI212" s="793"/>
    </row>
    <row r="213">
      <c r="A213" s="793"/>
      <c r="B213" s="793"/>
      <c r="C213" s="793"/>
      <c r="D213" s="793"/>
      <c r="E213" s="793"/>
      <c r="F213" s="793"/>
      <c r="G213" s="793"/>
      <c r="H213" s="793"/>
      <c r="I213" s="793"/>
      <c r="J213" s="793"/>
      <c r="K213" s="793"/>
      <c r="L213" s="901"/>
      <c r="M213" s="793"/>
      <c r="N213" s="793"/>
      <c r="O213" s="793"/>
      <c r="P213" s="793"/>
      <c r="Q213" s="793"/>
      <c r="R213" s="793"/>
      <c r="S213" s="793"/>
      <c r="T213" s="793"/>
      <c r="U213" s="793"/>
      <c r="V213" s="793"/>
      <c r="W213" s="793"/>
      <c r="X213" s="793"/>
      <c r="Y213" s="793"/>
      <c r="Z213" s="793"/>
      <c r="AA213" s="793"/>
      <c r="AB213" s="793"/>
      <c r="AC213" s="793"/>
      <c r="AD213" s="793"/>
      <c r="AE213" s="793"/>
      <c r="AF213" s="793"/>
      <c r="AG213" s="793"/>
      <c r="AH213" s="793"/>
      <c r="AI213" s="793"/>
    </row>
    <row r="214">
      <c r="A214" s="793"/>
      <c r="B214" s="793"/>
      <c r="C214" s="793"/>
      <c r="D214" s="793"/>
      <c r="E214" s="793"/>
      <c r="F214" s="793"/>
      <c r="G214" s="793"/>
      <c r="H214" s="793"/>
      <c r="I214" s="793"/>
      <c r="J214" s="793"/>
      <c r="K214" s="793"/>
      <c r="L214" s="901"/>
      <c r="M214" s="793"/>
      <c r="N214" s="793"/>
      <c r="O214" s="793"/>
      <c r="P214" s="793"/>
      <c r="Q214" s="793"/>
      <c r="R214" s="793"/>
      <c r="S214" s="793"/>
      <c r="T214" s="793"/>
      <c r="U214" s="793"/>
      <c r="V214" s="793"/>
      <c r="W214" s="793"/>
      <c r="X214" s="793"/>
      <c r="Y214" s="793"/>
      <c r="Z214" s="793"/>
      <c r="AA214" s="793"/>
      <c r="AB214" s="793"/>
      <c r="AC214" s="793"/>
      <c r="AD214" s="793"/>
      <c r="AE214" s="793"/>
      <c r="AF214" s="793"/>
      <c r="AG214" s="793"/>
      <c r="AH214" s="793"/>
      <c r="AI214" s="793"/>
    </row>
    <row r="215">
      <c r="A215" s="793"/>
      <c r="B215" s="793"/>
      <c r="C215" s="793"/>
      <c r="D215" s="793"/>
      <c r="E215" s="793"/>
      <c r="F215" s="793"/>
      <c r="G215" s="793"/>
      <c r="H215" s="793"/>
      <c r="I215" s="793"/>
      <c r="J215" s="793"/>
      <c r="K215" s="793"/>
      <c r="L215" s="901"/>
      <c r="M215" s="793"/>
      <c r="N215" s="793"/>
      <c r="O215" s="793"/>
      <c r="P215" s="793"/>
      <c r="Q215" s="793"/>
      <c r="R215" s="793"/>
      <c r="S215" s="793"/>
      <c r="T215" s="793"/>
      <c r="U215" s="793"/>
      <c r="V215" s="793"/>
      <c r="W215" s="793"/>
      <c r="X215" s="793"/>
      <c r="Y215" s="793"/>
      <c r="Z215" s="793"/>
      <c r="AA215" s="793"/>
      <c r="AB215" s="793"/>
      <c r="AC215" s="793"/>
      <c r="AD215" s="793"/>
      <c r="AE215" s="793"/>
      <c r="AF215" s="793"/>
      <c r="AG215" s="793"/>
      <c r="AH215" s="793"/>
      <c r="AI215" s="793"/>
    </row>
    <row r="216">
      <c r="A216" s="793"/>
      <c r="B216" s="793"/>
      <c r="C216" s="793"/>
      <c r="D216" s="793"/>
      <c r="E216" s="793"/>
      <c r="F216" s="793"/>
      <c r="G216" s="793"/>
      <c r="H216" s="793"/>
      <c r="I216" s="793"/>
      <c r="J216" s="793"/>
      <c r="K216" s="793"/>
      <c r="L216" s="901"/>
      <c r="M216" s="793"/>
      <c r="N216" s="793"/>
      <c r="O216" s="793"/>
      <c r="P216" s="793"/>
      <c r="Q216" s="793"/>
      <c r="R216" s="793"/>
      <c r="S216" s="793"/>
      <c r="T216" s="793"/>
      <c r="U216" s="793"/>
      <c r="V216" s="793"/>
      <c r="W216" s="793"/>
      <c r="X216" s="793"/>
      <c r="Y216" s="793"/>
      <c r="Z216" s="793"/>
      <c r="AA216" s="793"/>
      <c r="AB216" s="793"/>
      <c r="AC216" s="793"/>
      <c r="AD216" s="793"/>
      <c r="AE216" s="793"/>
      <c r="AF216" s="793"/>
      <c r="AG216" s="793"/>
      <c r="AH216" s="793"/>
      <c r="AI216" s="793"/>
    </row>
    <row r="217">
      <c r="A217" s="793"/>
      <c r="B217" s="793"/>
      <c r="C217" s="793"/>
      <c r="D217" s="793"/>
      <c r="E217" s="793"/>
      <c r="F217" s="793"/>
      <c r="G217" s="793"/>
      <c r="H217" s="793"/>
      <c r="I217" s="793"/>
      <c r="J217" s="793"/>
      <c r="K217" s="793"/>
      <c r="L217" s="901"/>
      <c r="M217" s="793"/>
      <c r="N217" s="793"/>
      <c r="O217" s="793"/>
      <c r="P217" s="793"/>
      <c r="Q217" s="793"/>
      <c r="R217" s="793"/>
      <c r="S217" s="793"/>
      <c r="T217" s="793"/>
      <c r="U217" s="793"/>
      <c r="V217" s="793"/>
      <c r="W217" s="793"/>
      <c r="X217" s="793"/>
      <c r="Y217" s="793"/>
      <c r="Z217" s="793"/>
      <c r="AA217" s="793"/>
      <c r="AB217" s="793"/>
      <c r="AC217" s="793"/>
      <c r="AD217" s="793"/>
      <c r="AE217" s="793"/>
      <c r="AF217" s="793"/>
      <c r="AG217" s="793"/>
      <c r="AH217" s="793"/>
      <c r="AI217" s="793"/>
    </row>
    <row r="218">
      <c r="A218" s="793"/>
      <c r="B218" s="793"/>
      <c r="C218" s="793"/>
      <c r="D218" s="793"/>
      <c r="E218" s="793"/>
      <c r="F218" s="793"/>
      <c r="G218" s="793"/>
      <c r="H218" s="793"/>
      <c r="I218" s="793"/>
      <c r="J218" s="793"/>
      <c r="K218" s="793"/>
      <c r="L218" s="901"/>
      <c r="M218" s="793"/>
      <c r="N218" s="793"/>
      <c r="O218" s="793"/>
      <c r="P218" s="793"/>
      <c r="Q218" s="793"/>
      <c r="R218" s="793"/>
      <c r="S218" s="793"/>
      <c r="T218" s="793"/>
      <c r="U218" s="793"/>
      <c r="V218" s="793"/>
      <c r="W218" s="793"/>
      <c r="X218" s="793"/>
      <c r="Y218" s="793"/>
      <c r="Z218" s="793"/>
      <c r="AA218" s="793"/>
      <c r="AB218" s="793"/>
      <c r="AC218" s="793"/>
      <c r="AD218" s="793"/>
      <c r="AE218" s="793"/>
      <c r="AF218" s="793"/>
      <c r="AG218" s="793"/>
      <c r="AH218" s="793"/>
      <c r="AI218" s="793"/>
    </row>
    <row r="219">
      <c r="A219" s="793"/>
      <c r="B219" s="793"/>
      <c r="C219" s="793"/>
      <c r="D219" s="793"/>
      <c r="E219" s="793"/>
      <c r="F219" s="793"/>
      <c r="G219" s="793"/>
      <c r="H219" s="793"/>
      <c r="I219" s="793"/>
      <c r="J219" s="793"/>
      <c r="K219" s="793"/>
      <c r="L219" s="901"/>
      <c r="M219" s="793"/>
      <c r="N219" s="793"/>
      <c r="O219" s="793"/>
      <c r="P219" s="793"/>
      <c r="Q219" s="793"/>
      <c r="R219" s="793"/>
      <c r="S219" s="793"/>
      <c r="T219" s="793"/>
      <c r="U219" s="793"/>
      <c r="V219" s="793"/>
      <c r="W219" s="793"/>
      <c r="X219" s="793"/>
      <c r="Y219" s="793"/>
      <c r="Z219" s="793"/>
      <c r="AA219" s="793"/>
      <c r="AB219" s="793"/>
      <c r="AC219" s="793"/>
      <c r="AD219" s="793"/>
      <c r="AE219" s="793"/>
      <c r="AF219" s="793"/>
      <c r="AG219" s="793"/>
      <c r="AH219" s="793"/>
      <c r="AI219" s="793"/>
    </row>
    <row r="220">
      <c r="A220" s="793"/>
      <c r="B220" s="793"/>
      <c r="C220" s="793"/>
      <c r="D220" s="793"/>
      <c r="E220" s="793"/>
      <c r="F220" s="793"/>
      <c r="G220" s="793"/>
      <c r="H220" s="793"/>
      <c r="I220" s="793"/>
      <c r="J220" s="793"/>
      <c r="K220" s="793"/>
      <c r="L220" s="901"/>
      <c r="M220" s="793"/>
      <c r="N220" s="793"/>
      <c r="O220" s="793"/>
      <c r="P220" s="793"/>
      <c r="Q220" s="793"/>
      <c r="R220" s="793"/>
      <c r="S220" s="793"/>
      <c r="T220" s="793"/>
      <c r="U220" s="793"/>
      <c r="V220" s="793"/>
      <c r="W220" s="793"/>
      <c r="X220" s="793"/>
      <c r="Y220" s="793"/>
      <c r="Z220" s="793"/>
      <c r="AA220" s="793"/>
      <c r="AB220" s="793"/>
      <c r="AC220" s="793"/>
      <c r="AD220" s="793"/>
      <c r="AE220" s="793"/>
      <c r="AF220" s="793"/>
      <c r="AG220" s="793"/>
      <c r="AH220" s="793"/>
      <c r="AI220" s="793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mergeCells count="32">
    <mergeCell ref="B2:B3"/>
    <mergeCell ref="C2:D2"/>
    <mergeCell ref="F2:H2"/>
    <mergeCell ref="J3:M3"/>
    <mergeCell ref="J4:M4"/>
    <mergeCell ref="J5:M5"/>
    <mergeCell ref="J6:M6"/>
    <mergeCell ref="G12:G13"/>
    <mergeCell ref="H12:H13"/>
    <mergeCell ref="D19:D21"/>
    <mergeCell ref="F19:F23"/>
    <mergeCell ref="K12:K13"/>
    <mergeCell ref="L12:L13"/>
    <mergeCell ref="B11:B13"/>
    <mergeCell ref="C11:D11"/>
    <mergeCell ref="E11:F11"/>
    <mergeCell ref="G11:H11"/>
    <mergeCell ref="I11:J11"/>
    <mergeCell ref="K11:M11"/>
    <mergeCell ref="N11:N13"/>
    <mergeCell ref="M12:M13"/>
    <mergeCell ref="P12:P13"/>
    <mergeCell ref="Q12:Q13"/>
    <mergeCell ref="S19:S22"/>
    <mergeCell ref="R20:R23"/>
    <mergeCell ref="O11:Q11"/>
    <mergeCell ref="R11:R13"/>
    <mergeCell ref="S11:S12"/>
    <mergeCell ref="T11:T13"/>
    <mergeCell ref="U11:U12"/>
    <mergeCell ref="V11:V13"/>
    <mergeCell ref="O12:O13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9.38"/>
    <col customWidth="1" min="3" max="3" width="13.13"/>
    <col customWidth="1" min="4" max="4" width="22.5"/>
    <col customWidth="1" min="5" max="5" width="18.25"/>
    <col customWidth="1" min="6" max="6" width="23.25"/>
    <col customWidth="1" min="7" max="7" width="22.88"/>
    <col customWidth="1" min="9" max="9" width="14.63"/>
    <col customWidth="1" min="10" max="10" width="13.63"/>
    <col customWidth="1" min="11" max="11" width="18.13"/>
  </cols>
  <sheetData>
    <row r="1">
      <c r="A1" s="871"/>
      <c r="B1" s="871"/>
      <c r="C1" s="871"/>
      <c r="D1" s="871"/>
      <c r="E1" s="871"/>
      <c r="F1" s="871"/>
      <c r="G1" s="871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7"/>
      <c r="AA1" s="687"/>
      <c r="AB1" s="687"/>
      <c r="AC1" s="687"/>
      <c r="AD1" s="687"/>
      <c r="AE1" s="687"/>
    </row>
    <row r="2">
      <c r="A2" s="871"/>
      <c r="B2" s="959" t="s">
        <v>608</v>
      </c>
      <c r="C2" s="960" t="s">
        <v>946</v>
      </c>
      <c r="D2" s="960" t="s">
        <v>947</v>
      </c>
      <c r="E2" s="959" t="s">
        <v>948</v>
      </c>
      <c r="F2" s="959" t="s">
        <v>949</v>
      </c>
      <c r="G2" s="959" t="s">
        <v>950</v>
      </c>
      <c r="H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7"/>
      <c r="AD2" s="687"/>
      <c r="AE2" s="687"/>
    </row>
    <row r="3">
      <c r="A3" s="961"/>
      <c r="B3" s="962">
        <v>1.0</v>
      </c>
      <c r="C3" s="198">
        <f>'Project Financing'!C14</f>
        <v>0</v>
      </c>
      <c r="D3" s="198">
        <f>'Project Financing'!G14</f>
        <v>0</v>
      </c>
      <c r="E3" s="912">
        <f t="shared" ref="E3:E7" si="2">SUM(C3:D3)</f>
        <v>0</v>
      </c>
      <c r="F3" s="95">
        <f t="shared" ref="F3:G3" si="1">C3*100%</f>
        <v>0</v>
      </c>
      <c r="G3" s="95">
        <f t="shared" si="1"/>
        <v>0</v>
      </c>
      <c r="H3" s="687"/>
      <c r="I3" s="193"/>
      <c r="J3" s="27"/>
      <c r="K3" s="963"/>
      <c r="L3" s="687"/>
      <c r="M3" s="687"/>
      <c r="N3" s="687"/>
      <c r="O3" s="687"/>
      <c r="P3" s="687"/>
      <c r="Q3" s="687"/>
      <c r="R3" s="687"/>
      <c r="S3" s="687"/>
      <c r="T3" s="687"/>
      <c r="U3" s="687"/>
      <c r="V3" s="687"/>
      <c r="W3" s="687"/>
      <c r="X3" s="687"/>
      <c r="Y3" s="687"/>
      <c r="Z3" s="687"/>
      <c r="AA3" s="687"/>
      <c r="AB3" s="687"/>
      <c r="AC3" s="687"/>
      <c r="AD3" s="687"/>
      <c r="AE3" s="687"/>
    </row>
    <row r="4">
      <c r="A4" s="961"/>
      <c r="B4" s="964">
        <v>2.0</v>
      </c>
      <c r="C4" s="201">
        <f>'Project Financing'!C15</f>
        <v>3.5903586</v>
      </c>
      <c r="D4" s="201" t="str">
        <f>'Project Financing'!G15</f>
        <v>#REF!</v>
      </c>
      <c r="E4" s="915" t="str">
        <f t="shared" si="2"/>
        <v>#REF!</v>
      </c>
      <c r="F4" s="77">
        <f t="shared" ref="F4:F7" si="3">C4*$K$4</f>
        <v>0</v>
      </c>
      <c r="G4" s="77" t="str">
        <f t="shared" ref="G4:G7" si="4">D4*$K$5</f>
        <v>#REF!</v>
      </c>
      <c r="H4" s="687"/>
      <c r="I4" s="963"/>
      <c r="J4" s="145"/>
      <c r="K4" s="965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7"/>
      <c r="Z4" s="687"/>
      <c r="AA4" s="687"/>
      <c r="AB4" s="687"/>
      <c r="AC4" s="687"/>
      <c r="AD4" s="687"/>
      <c r="AE4" s="687"/>
    </row>
    <row r="5">
      <c r="A5" s="961"/>
      <c r="B5" s="964">
        <v>3.0</v>
      </c>
      <c r="C5" s="201">
        <f>'Project Financing'!C16</f>
        <v>7.1807172</v>
      </c>
      <c r="D5" s="201" t="str">
        <f>'Project Financing'!G16</f>
        <v>#REF!</v>
      </c>
      <c r="E5" s="915" t="str">
        <f t="shared" si="2"/>
        <v>#REF!</v>
      </c>
      <c r="F5" s="77">
        <f t="shared" si="3"/>
        <v>0</v>
      </c>
      <c r="G5" s="77" t="str">
        <f t="shared" si="4"/>
        <v>#REF!</v>
      </c>
      <c r="H5" s="687"/>
      <c r="I5" s="963"/>
      <c r="J5" s="145"/>
      <c r="K5" s="965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7"/>
      <c r="AC5" s="687"/>
      <c r="AD5" s="687"/>
      <c r="AE5" s="687"/>
    </row>
    <row r="6">
      <c r="A6" s="961"/>
      <c r="B6" s="964">
        <v>4.0</v>
      </c>
      <c r="C6" s="201" t="str">
        <f>'Project Financing'!C17</f>
        <v>-</v>
      </c>
      <c r="D6" s="201" t="str">
        <f>'Project Financing'!G17</f>
        <v>-</v>
      </c>
      <c r="E6" s="915">
        <f t="shared" si="2"/>
        <v>0</v>
      </c>
      <c r="F6" s="77" t="str">
        <f t="shared" si="3"/>
        <v>#VALUE!</v>
      </c>
      <c r="G6" s="77" t="str">
        <f t="shared" si="4"/>
        <v>#VALUE!</v>
      </c>
      <c r="H6" s="687"/>
      <c r="I6" s="687"/>
      <c r="J6" s="687"/>
      <c r="K6" s="687"/>
      <c r="L6" s="687"/>
      <c r="M6" s="687"/>
      <c r="N6" s="687"/>
      <c r="O6" s="687"/>
      <c r="P6" s="687"/>
      <c r="Q6" s="687"/>
      <c r="R6" s="687"/>
      <c r="S6" s="687"/>
      <c r="T6" s="687"/>
      <c r="U6" s="687"/>
      <c r="V6" s="687"/>
      <c r="W6" s="687"/>
      <c r="X6" s="687"/>
      <c r="Y6" s="687"/>
      <c r="Z6" s="687"/>
      <c r="AA6" s="687"/>
      <c r="AB6" s="687"/>
      <c r="AC6" s="687"/>
      <c r="AD6" s="687"/>
      <c r="AE6" s="687"/>
    </row>
    <row r="7">
      <c r="A7" s="961"/>
      <c r="B7" s="966">
        <v>5.0</v>
      </c>
      <c r="C7" s="204" t="str">
        <f>'Project Financing'!C18</f>
        <v>-</v>
      </c>
      <c r="D7" s="204" t="str">
        <f>'Project Financing'!G18</f>
        <v>-</v>
      </c>
      <c r="E7" s="920">
        <f t="shared" si="2"/>
        <v>0</v>
      </c>
      <c r="F7" s="128" t="str">
        <f t="shared" si="3"/>
        <v>#VALUE!</v>
      </c>
      <c r="G7" s="128" t="str">
        <f t="shared" si="4"/>
        <v>#VALUE!</v>
      </c>
      <c r="H7" s="687"/>
      <c r="J7" s="687"/>
      <c r="K7" s="687"/>
      <c r="L7" s="687"/>
      <c r="M7" s="687"/>
      <c r="N7" s="687"/>
      <c r="O7" s="687"/>
      <c r="P7" s="687"/>
      <c r="Q7" s="687"/>
      <c r="R7" s="687"/>
      <c r="S7" s="687"/>
      <c r="T7" s="687"/>
      <c r="U7" s="687"/>
      <c r="V7" s="687"/>
      <c r="W7" s="687"/>
      <c r="X7" s="687"/>
      <c r="Y7" s="687"/>
      <c r="Z7" s="687"/>
      <c r="AA7" s="687"/>
      <c r="AB7" s="687"/>
      <c r="AC7" s="687"/>
      <c r="AD7" s="687"/>
      <c r="AE7" s="687"/>
    </row>
    <row r="8">
      <c r="A8" s="871"/>
      <c r="B8" s="871"/>
      <c r="C8" s="871"/>
      <c r="D8" s="871"/>
      <c r="E8" s="871"/>
      <c r="F8" s="871"/>
      <c r="G8" s="871"/>
      <c r="H8" s="687"/>
      <c r="I8" s="687"/>
      <c r="J8" s="687"/>
      <c r="K8" s="687"/>
      <c r="L8" s="687"/>
      <c r="M8" s="687"/>
      <c r="N8" s="687"/>
      <c r="O8" s="687"/>
      <c r="P8" s="687"/>
      <c r="Q8" s="687"/>
      <c r="R8" s="687"/>
      <c r="S8" s="687"/>
      <c r="T8" s="687"/>
      <c r="U8" s="687"/>
      <c r="V8" s="687"/>
      <c r="W8" s="687"/>
      <c r="X8" s="687"/>
      <c r="Y8" s="687"/>
      <c r="Z8" s="687"/>
      <c r="AA8" s="687"/>
      <c r="AB8" s="687"/>
      <c r="AC8" s="687"/>
      <c r="AD8" s="687"/>
      <c r="AE8" s="687"/>
    </row>
    <row r="9">
      <c r="A9" s="871"/>
      <c r="B9" s="871"/>
      <c r="C9" s="871"/>
      <c r="D9" s="871"/>
      <c r="E9" s="871"/>
      <c r="F9" s="871"/>
      <c r="G9" s="871"/>
      <c r="H9" s="687"/>
      <c r="I9" s="687"/>
      <c r="J9" s="687"/>
      <c r="K9" s="687"/>
      <c r="L9" s="687"/>
      <c r="M9" s="687"/>
      <c r="N9" s="687"/>
      <c r="O9" s="687"/>
      <c r="P9" s="687"/>
      <c r="Q9" s="687"/>
      <c r="R9" s="687"/>
      <c r="S9" s="687"/>
      <c r="T9" s="687"/>
      <c r="U9" s="687"/>
      <c r="V9" s="687"/>
      <c r="W9" s="687"/>
      <c r="X9" s="687"/>
      <c r="Y9" s="687"/>
      <c r="Z9" s="687"/>
      <c r="AA9" s="687"/>
      <c r="AB9" s="687"/>
      <c r="AC9" s="687"/>
      <c r="AD9" s="687"/>
      <c r="AE9" s="687"/>
    </row>
    <row r="10">
      <c r="A10" s="687"/>
      <c r="B10" s="687"/>
      <c r="C10" s="687"/>
      <c r="G10" s="687"/>
      <c r="H10" s="687"/>
      <c r="I10" s="687"/>
      <c r="J10" s="687"/>
      <c r="K10" s="687"/>
      <c r="L10" s="687"/>
      <c r="M10" s="687"/>
      <c r="N10" s="687"/>
      <c r="O10" s="687"/>
      <c r="P10" s="687"/>
      <c r="Q10" s="687"/>
      <c r="R10" s="687"/>
      <c r="S10" s="687"/>
      <c r="T10" s="687"/>
      <c r="U10" s="687"/>
      <c r="V10" s="687"/>
      <c r="W10" s="687"/>
      <c r="X10" s="687"/>
      <c r="Y10" s="687"/>
      <c r="Z10" s="687"/>
      <c r="AA10" s="687"/>
      <c r="AB10" s="687"/>
      <c r="AC10" s="687"/>
      <c r="AD10" s="687"/>
      <c r="AE10" s="687"/>
    </row>
    <row r="11">
      <c r="A11" s="687"/>
      <c r="B11" s="687"/>
      <c r="C11" s="687"/>
      <c r="G11" s="687"/>
      <c r="H11" s="687"/>
      <c r="I11" s="687"/>
      <c r="J11" s="687"/>
      <c r="K11" s="687"/>
      <c r="L11" s="687"/>
      <c r="M11" s="687"/>
      <c r="N11" s="687"/>
      <c r="O11" s="687"/>
      <c r="P11" s="687"/>
      <c r="Q11" s="687"/>
      <c r="R11" s="687"/>
      <c r="S11" s="687"/>
      <c r="T11" s="687"/>
      <c r="U11" s="687"/>
      <c r="V11" s="687"/>
      <c r="W11" s="687"/>
      <c r="X11" s="687"/>
      <c r="Y11" s="687"/>
      <c r="Z11" s="687"/>
      <c r="AA11" s="687"/>
      <c r="AB11" s="687"/>
      <c r="AC11" s="687"/>
      <c r="AD11" s="687"/>
      <c r="AE11" s="687"/>
    </row>
    <row r="12">
      <c r="A12" s="687"/>
      <c r="B12" s="687"/>
      <c r="C12" s="687"/>
      <c r="G12" s="687"/>
      <c r="H12" s="687"/>
      <c r="I12" s="687"/>
      <c r="J12" s="687"/>
      <c r="K12" s="687"/>
      <c r="L12" s="687"/>
      <c r="M12" s="687"/>
      <c r="N12" s="687"/>
      <c r="O12" s="687"/>
      <c r="P12" s="687"/>
      <c r="Q12" s="687"/>
      <c r="R12" s="687"/>
      <c r="S12" s="687"/>
      <c r="T12" s="687"/>
      <c r="U12" s="687"/>
      <c r="V12" s="687"/>
      <c r="W12" s="687"/>
      <c r="X12" s="687"/>
      <c r="Y12" s="687"/>
      <c r="Z12" s="687"/>
      <c r="AA12" s="687"/>
      <c r="AB12" s="687"/>
      <c r="AC12" s="687"/>
      <c r="AD12" s="687"/>
      <c r="AE12" s="687"/>
    </row>
    <row r="13">
      <c r="A13" s="687"/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687"/>
      <c r="O13" s="687"/>
      <c r="P13" s="687"/>
      <c r="Q13" s="687"/>
      <c r="R13" s="687"/>
      <c r="S13" s="687"/>
      <c r="T13" s="687"/>
      <c r="U13" s="687"/>
      <c r="V13" s="687"/>
      <c r="W13" s="687"/>
      <c r="X13" s="687"/>
      <c r="Y13" s="687"/>
      <c r="Z13" s="687"/>
      <c r="AA13" s="687"/>
      <c r="AB13" s="687"/>
      <c r="AC13" s="687"/>
      <c r="AD13" s="687"/>
      <c r="AE13" s="687"/>
    </row>
    <row r="14">
      <c r="A14" s="687"/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687"/>
      <c r="O14" s="687"/>
      <c r="P14" s="687"/>
      <c r="Q14" s="687"/>
      <c r="R14" s="687"/>
      <c r="S14" s="687"/>
      <c r="T14" s="687"/>
      <c r="U14" s="687"/>
      <c r="V14" s="687"/>
      <c r="W14" s="687"/>
      <c r="X14" s="687"/>
      <c r="Y14" s="687"/>
      <c r="Z14" s="687"/>
      <c r="AA14" s="687"/>
      <c r="AB14" s="687"/>
      <c r="AC14" s="687"/>
      <c r="AD14" s="687"/>
      <c r="AE14" s="687"/>
    </row>
    <row r="15">
      <c r="A15" s="687"/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7"/>
      <c r="N15" s="687"/>
      <c r="O15" s="687"/>
      <c r="P15" s="687"/>
      <c r="Q15" s="687"/>
      <c r="R15" s="687"/>
      <c r="S15" s="687"/>
      <c r="T15" s="687"/>
      <c r="U15" s="687"/>
      <c r="V15" s="687"/>
      <c r="W15" s="687"/>
      <c r="X15" s="687"/>
      <c r="Y15" s="687"/>
      <c r="Z15" s="687"/>
      <c r="AA15" s="687"/>
      <c r="AB15" s="687"/>
      <c r="AC15" s="687"/>
      <c r="AD15" s="687"/>
      <c r="AE15" s="687"/>
    </row>
    <row r="16">
      <c r="A16" s="687"/>
      <c r="B16" s="687"/>
      <c r="C16" s="687"/>
      <c r="D16" s="687"/>
      <c r="E16" s="687"/>
      <c r="F16" s="687"/>
      <c r="G16" s="687"/>
      <c r="H16" s="687"/>
      <c r="I16" s="687"/>
      <c r="J16" s="687"/>
      <c r="K16" s="687"/>
      <c r="L16" s="687"/>
      <c r="M16" s="687"/>
      <c r="N16" s="687"/>
      <c r="O16" s="687"/>
      <c r="P16" s="687"/>
      <c r="Q16" s="687"/>
      <c r="R16" s="687"/>
      <c r="S16" s="687"/>
      <c r="T16" s="687"/>
      <c r="U16" s="687"/>
      <c r="V16" s="687"/>
      <c r="W16" s="687"/>
      <c r="X16" s="687"/>
      <c r="Y16" s="687"/>
      <c r="Z16" s="687"/>
      <c r="AA16" s="687"/>
      <c r="AB16" s="687"/>
      <c r="AC16" s="687"/>
      <c r="AD16" s="687"/>
      <c r="AE16" s="687"/>
    </row>
    <row r="17">
      <c r="A17" s="687"/>
      <c r="B17" s="687"/>
      <c r="C17" s="687"/>
      <c r="D17" s="687"/>
      <c r="E17" s="687"/>
      <c r="F17" s="687"/>
      <c r="G17" s="687"/>
      <c r="H17" s="687"/>
      <c r="I17" s="687"/>
      <c r="J17" s="687"/>
      <c r="K17" s="687"/>
      <c r="L17" s="687"/>
      <c r="M17" s="687"/>
      <c r="N17" s="687"/>
      <c r="O17" s="687"/>
      <c r="P17" s="687"/>
      <c r="Q17" s="687"/>
      <c r="R17" s="687"/>
      <c r="S17" s="687"/>
      <c r="T17" s="687"/>
      <c r="U17" s="687"/>
      <c r="V17" s="687"/>
      <c r="W17" s="687"/>
      <c r="X17" s="687"/>
      <c r="Y17" s="687"/>
      <c r="Z17" s="687"/>
      <c r="AA17" s="687"/>
      <c r="AB17" s="687"/>
      <c r="AC17" s="687"/>
      <c r="AD17" s="687"/>
      <c r="AE17" s="687"/>
    </row>
    <row r="18">
      <c r="A18" s="687"/>
      <c r="B18" s="687"/>
      <c r="C18" s="687"/>
      <c r="D18" s="687"/>
      <c r="E18" s="687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87"/>
      <c r="Q18" s="687"/>
      <c r="R18" s="687"/>
      <c r="S18" s="687"/>
      <c r="T18" s="687"/>
      <c r="U18" s="687"/>
      <c r="V18" s="687"/>
      <c r="W18" s="687"/>
      <c r="X18" s="687"/>
      <c r="Y18" s="687"/>
      <c r="Z18" s="687"/>
      <c r="AA18" s="687"/>
      <c r="AB18" s="687"/>
      <c r="AC18" s="687"/>
      <c r="AD18" s="687"/>
      <c r="AE18" s="687"/>
    </row>
    <row r="19">
      <c r="A19" s="687"/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687"/>
      <c r="AB19" s="687"/>
      <c r="AC19" s="687"/>
      <c r="AD19" s="687"/>
      <c r="AE19" s="687"/>
    </row>
    <row r="20">
      <c r="A20" s="687"/>
      <c r="B20" s="687"/>
      <c r="C20" s="687"/>
      <c r="D20" s="687"/>
      <c r="E20" s="687"/>
      <c r="F20" s="687"/>
      <c r="G20" s="687"/>
      <c r="H20" s="687"/>
      <c r="I20" s="687"/>
      <c r="J20" s="687"/>
      <c r="K20" s="687"/>
      <c r="L20" s="687"/>
      <c r="M20" s="687"/>
      <c r="N20" s="687"/>
      <c r="O20" s="687"/>
      <c r="P20" s="687"/>
      <c r="Q20" s="687"/>
      <c r="R20" s="687"/>
      <c r="S20" s="687"/>
      <c r="T20" s="687"/>
      <c r="U20" s="687"/>
      <c r="V20" s="687"/>
      <c r="W20" s="687"/>
      <c r="X20" s="687"/>
      <c r="Y20" s="687"/>
      <c r="Z20" s="687"/>
      <c r="AA20" s="687"/>
      <c r="AB20" s="687"/>
      <c r="AC20" s="687"/>
      <c r="AD20" s="687"/>
      <c r="AE20" s="687"/>
    </row>
    <row r="21">
      <c r="A21" s="687"/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87"/>
      <c r="AB21" s="687"/>
      <c r="AC21" s="687"/>
      <c r="AD21" s="687"/>
      <c r="AE21" s="687"/>
    </row>
    <row r="22">
      <c r="A22" s="687"/>
      <c r="B22" s="687"/>
      <c r="C22" s="687"/>
      <c r="D22" s="687"/>
      <c r="E22" s="687"/>
      <c r="F22" s="687"/>
      <c r="G22" s="687"/>
      <c r="H22" s="687"/>
      <c r="I22" s="687"/>
      <c r="J22" s="687"/>
      <c r="K22" s="687"/>
      <c r="L22" s="687"/>
      <c r="M22" s="687"/>
      <c r="N22" s="687"/>
      <c r="O22" s="687"/>
      <c r="P22" s="687"/>
      <c r="Q22" s="687"/>
      <c r="R22" s="687"/>
      <c r="S22" s="687"/>
      <c r="T22" s="687"/>
      <c r="U22" s="687"/>
      <c r="V22" s="687"/>
      <c r="W22" s="687"/>
      <c r="X22" s="687"/>
      <c r="Y22" s="687"/>
      <c r="Z22" s="687"/>
      <c r="AA22" s="687"/>
      <c r="AB22" s="687"/>
      <c r="AC22" s="687"/>
      <c r="AD22" s="687"/>
      <c r="AE22" s="687"/>
    </row>
    <row r="23">
      <c r="A23" s="687"/>
      <c r="B23" s="687"/>
      <c r="C23" s="687"/>
      <c r="D23" s="687"/>
      <c r="E23" s="687"/>
      <c r="F23" s="687"/>
      <c r="G23" s="687"/>
      <c r="H23" s="687"/>
      <c r="I23" s="687"/>
      <c r="J23" s="687"/>
      <c r="K23" s="687"/>
      <c r="L23" s="687"/>
      <c r="M23" s="687"/>
      <c r="N23" s="687"/>
      <c r="O23" s="687"/>
      <c r="P23" s="687"/>
      <c r="Q23" s="687"/>
      <c r="R23" s="687"/>
      <c r="S23" s="687"/>
      <c r="T23" s="687"/>
      <c r="U23" s="687"/>
      <c r="V23" s="687"/>
      <c r="W23" s="687"/>
      <c r="X23" s="687"/>
      <c r="Y23" s="687"/>
      <c r="Z23" s="687"/>
      <c r="AA23" s="687"/>
      <c r="AB23" s="687"/>
      <c r="AC23" s="687"/>
      <c r="AD23" s="687"/>
      <c r="AE23" s="687"/>
    </row>
    <row r="24">
      <c r="A24" s="687"/>
      <c r="B24" s="687"/>
      <c r="C24" s="687"/>
      <c r="D24" s="687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7"/>
      <c r="P24" s="687"/>
      <c r="Q24" s="687"/>
      <c r="R24" s="687"/>
      <c r="S24" s="687"/>
      <c r="T24" s="687"/>
      <c r="U24" s="687"/>
      <c r="V24" s="687"/>
      <c r="W24" s="687"/>
      <c r="X24" s="687"/>
      <c r="Y24" s="687"/>
      <c r="Z24" s="687"/>
      <c r="AA24" s="687"/>
      <c r="AB24" s="687"/>
      <c r="AC24" s="687"/>
      <c r="AD24" s="687"/>
      <c r="AE24" s="687"/>
    </row>
    <row r="25">
      <c r="A25" s="687"/>
      <c r="B25" s="687"/>
      <c r="C25" s="687"/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7"/>
      <c r="P25" s="687"/>
      <c r="Q25" s="687"/>
      <c r="R25" s="687"/>
      <c r="S25" s="687"/>
      <c r="T25" s="687"/>
      <c r="U25" s="687"/>
      <c r="V25" s="687"/>
      <c r="W25" s="687"/>
      <c r="X25" s="687"/>
      <c r="Y25" s="687"/>
      <c r="Z25" s="687"/>
      <c r="AA25" s="687"/>
      <c r="AB25" s="687"/>
      <c r="AC25" s="687"/>
      <c r="AD25" s="687"/>
      <c r="AE25" s="687"/>
    </row>
    <row r="26">
      <c r="A26" s="687"/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87"/>
      <c r="AB26" s="687"/>
      <c r="AC26" s="687"/>
      <c r="AD26" s="687"/>
      <c r="AE26" s="687"/>
    </row>
    <row r="27">
      <c r="A27" s="687"/>
      <c r="B27" s="687"/>
      <c r="C27" s="687"/>
      <c r="D27" s="687"/>
      <c r="E27" s="687"/>
      <c r="F27" s="687"/>
      <c r="G27" s="687"/>
      <c r="H27" s="687"/>
      <c r="I27" s="687"/>
      <c r="J27" s="687"/>
      <c r="K27" s="687"/>
      <c r="L27" s="687"/>
      <c r="M27" s="687"/>
      <c r="N27" s="687"/>
      <c r="O27" s="687"/>
      <c r="P27" s="687"/>
      <c r="Q27" s="687"/>
      <c r="R27" s="687"/>
      <c r="S27" s="687"/>
      <c r="T27" s="687"/>
      <c r="U27" s="687"/>
      <c r="V27" s="687"/>
      <c r="W27" s="687"/>
      <c r="X27" s="687"/>
      <c r="Y27" s="687"/>
      <c r="Z27" s="687"/>
      <c r="AA27" s="687"/>
      <c r="AB27" s="687"/>
      <c r="AC27" s="687"/>
      <c r="AD27" s="687"/>
      <c r="AE27" s="687"/>
    </row>
    <row r="28">
      <c r="A28" s="687"/>
      <c r="B28" s="687"/>
      <c r="C28" s="687"/>
      <c r="D28" s="687"/>
      <c r="E28" s="687"/>
      <c r="F28" s="687"/>
      <c r="G28" s="687"/>
      <c r="H28" s="687"/>
      <c r="I28" s="687"/>
      <c r="J28" s="687"/>
      <c r="K28" s="687"/>
      <c r="L28" s="687"/>
      <c r="M28" s="687"/>
      <c r="N28" s="687"/>
      <c r="O28" s="687"/>
      <c r="P28" s="687"/>
      <c r="Q28" s="687"/>
      <c r="R28" s="687"/>
      <c r="S28" s="687"/>
      <c r="T28" s="687"/>
      <c r="U28" s="687"/>
      <c r="V28" s="687"/>
      <c r="W28" s="687"/>
      <c r="X28" s="687"/>
      <c r="Y28" s="687"/>
      <c r="Z28" s="687"/>
      <c r="AA28" s="687"/>
      <c r="AB28" s="687"/>
      <c r="AC28" s="687"/>
      <c r="AD28" s="687"/>
      <c r="AE28" s="687"/>
    </row>
    <row r="29">
      <c r="A29" s="687"/>
      <c r="B29" s="687"/>
      <c r="C29" s="687"/>
      <c r="D29" s="687"/>
      <c r="E29" s="687"/>
      <c r="F29" s="687"/>
      <c r="G29" s="687"/>
      <c r="H29" s="687"/>
      <c r="I29" s="687"/>
      <c r="J29" s="687"/>
      <c r="K29" s="687"/>
      <c r="L29" s="687"/>
      <c r="M29" s="687"/>
      <c r="N29" s="687"/>
      <c r="O29" s="687"/>
      <c r="P29" s="687"/>
      <c r="Q29" s="687"/>
      <c r="R29" s="687"/>
      <c r="S29" s="687"/>
      <c r="T29" s="687"/>
      <c r="U29" s="687"/>
      <c r="V29" s="687"/>
      <c r="W29" s="687"/>
      <c r="X29" s="687"/>
      <c r="Y29" s="687"/>
      <c r="Z29" s="687"/>
      <c r="AA29" s="687"/>
      <c r="AB29" s="687"/>
      <c r="AC29" s="687"/>
      <c r="AD29" s="687"/>
      <c r="AE29" s="687"/>
    </row>
    <row r="30">
      <c r="A30" s="687"/>
      <c r="B30" s="687"/>
      <c r="C30" s="687"/>
      <c r="D30" s="687"/>
      <c r="E30" s="687"/>
      <c r="F30" s="687"/>
      <c r="G30" s="687"/>
      <c r="H30" s="687"/>
      <c r="I30" s="687"/>
      <c r="J30" s="687"/>
      <c r="K30" s="687"/>
      <c r="L30" s="687"/>
      <c r="M30" s="687"/>
      <c r="N30" s="687"/>
      <c r="O30" s="687"/>
      <c r="P30" s="687"/>
      <c r="Q30" s="687"/>
      <c r="R30" s="687"/>
      <c r="S30" s="687"/>
      <c r="T30" s="687"/>
      <c r="U30" s="687"/>
      <c r="V30" s="687"/>
      <c r="W30" s="687"/>
      <c r="X30" s="687"/>
      <c r="Y30" s="687"/>
      <c r="Z30" s="687"/>
      <c r="AA30" s="687"/>
      <c r="AB30" s="687"/>
      <c r="AC30" s="687"/>
      <c r="AD30" s="687"/>
      <c r="AE30" s="687"/>
    </row>
    <row r="31">
      <c r="A31" s="687"/>
      <c r="B31" s="687"/>
      <c r="C31" s="687"/>
      <c r="D31" s="687"/>
      <c r="E31" s="687"/>
      <c r="F31" s="687"/>
      <c r="G31" s="687"/>
      <c r="H31" s="687"/>
      <c r="I31" s="687"/>
      <c r="J31" s="687"/>
      <c r="K31" s="687"/>
      <c r="L31" s="687"/>
      <c r="M31" s="687"/>
      <c r="N31" s="687"/>
      <c r="O31" s="687"/>
      <c r="P31" s="687"/>
      <c r="Q31" s="687"/>
      <c r="R31" s="687"/>
      <c r="S31" s="687"/>
      <c r="T31" s="687"/>
      <c r="U31" s="687"/>
      <c r="V31" s="687"/>
      <c r="W31" s="687"/>
      <c r="X31" s="687"/>
      <c r="Y31" s="687"/>
      <c r="Z31" s="687"/>
      <c r="AA31" s="687"/>
      <c r="AB31" s="687"/>
      <c r="AC31" s="687"/>
      <c r="AD31" s="687"/>
      <c r="AE31" s="687"/>
    </row>
    <row r="32">
      <c r="A32" s="687"/>
      <c r="B32" s="687"/>
      <c r="C32" s="687"/>
      <c r="D32" s="687"/>
      <c r="E32" s="687"/>
      <c r="F32" s="687"/>
      <c r="G32" s="687"/>
      <c r="H32" s="687"/>
      <c r="I32" s="687"/>
      <c r="J32" s="687"/>
      <c r="K32" s="687"/>
      <c r="L32" s="687"/>
      <c r="M32" s="687"/>
      <c r="N32" s="687"/>
      <c r="O32" s="687"/>
      <c r="P32" s="687"/>
      <c r="Q32" s="687"/>
      <c r="R32" s="687"/>
      <c r="S32" s="687"/>
      <c r="T32" s="687"/>
      <c r="U32" s="687"/>
      <c r="V32" s="687"/>
      <c r="W32" s="687"/>
      <c r="X32" s="687"/>
      <c r="Y32" s="687"/>
      <c r="Z32" s="687"/>
      <c r="AA32" s="687"/>
      <c r="AB32" s="687"/>
      <c r="AC32" s="687"/>
      <c r="AD32" s="687"/>
      <c r="AE32" s="687"/>
    </row>
    <row r="33">
      <c r="A33" s="687"/>
      <c r="B33" s="687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7"/>
      <c r="P33" s="687"/>
      <c r="Q33" s="687"/>
      <c r="R33" s="687"/>
      <c r="S33" s="687"/>
      <c r="T33" s="687"/>
      <c r="U33" s="687"/>
      <c r="V33" s="687"/>
      <c r="W33" s="687"/>
      <c r="X33" s="687"/>
      <c r="Y33" s="687"/>
      <c r="Z33" s="687"/>
      <c r="AA33" s="687"/>
      <c r="AB33" s="687"/>
      <c r="AC33" s="687"/>
      <c r="AD33" s="687"/>
      <c r="AE33" s="687"/>
    </row>
    <row r="34">
      <c r="A34" s="687"/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87"/>
      <c r="AB34" s="687"/>
      <c r="AC34" s="687"/>
      <c r="AD34" s="687"/>
      <c r="AE34" s="687"/>
    </row>
    <row r="35">
      <c r="A35" s="687"/>
      <c r="B35" s="687"/>
      <c r="C35" s="687"/>
      <c r="D35" s="687"/>
      <c r="E35" s="687"/>
      <c r="F35" s="687"/>
      <c r="G35" s="687"/>
      <c r="H35" s="687"/>
      <c r="I35" s="687"/>
      <c r="J35" s="687"/>
      <c r="K35" s="687"/>
      <c r="L35" s="687"/>
      <c r="M35" s="687"/>
      <c r="N35" s="687"/>
      <c r="O35" s="687"/>
      <c r="P35" s="687"/>
      <c r="Q35" s="687"/>
      <c r="R35" s="687"/>
      <c r="S35" s="687"/>
      <c r="T35" s="687"/>
      <c r="U35" s="687"/>
      <c r="V35" s="687"/>
      <c r="W35" s="687"/>
      <c r="X35" s="687"/>
      <c r="Y35" s="687"/>
      <c r="Z35" s="687"/>
      <c r="AA35" s="687"/>
      <c r="AB35" s="687"/>
      <c r="AC35" s="687"/>
      <c r="AD35" s="687"/>
      <c r="AE35" s="687"/>
    </row>
    <row r="36">
      <c r="A36" s="687"/>
      <c r="B36" s="687"/>
      <c r="C36" s="687"/>
      <c r="D36" s="687"/>
      <c r="E36" s="687"/>
      <c r="F36" s="687"/>
      <c r="G36" s="687"/>
      <c r="H36" s="687"/>
      <c r="I36" s="687"/>
      <c r="J36" s="687"/>
      <c r="K36" s="687"/>
      <c r="L36" s="687"/>
      <c r="M36" s="687"/>
      <c r="N36" s="687"/>
      <c r="O36" s="687"/>
      <c r="P36" s="687"/>
      <c r="Q36" s="687"/>
      <c r="R36" s="687"/>
      <c r="S36" s="687"/>
      <c r="T36" s="687"/>
      <c r="U36" s="687"/>
      <c r="V36" s="687"/>
      <c r="W36" s="687"/>
      <c r="X36" s="687"/>
      <c r="Y36" s="687"/>
      <c r="Z36" s="687"/>
      <c r="AA36" s="687"/>
      <c r="AB36" s="687"/>
      <c r="AC36" s="687"/>
      <c r="AD36" s="687"/>
      <c r="AE36" s="687"/>
    </row>
    <row r="37">
      <c r="A37" s="687"/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7"/>
      <c r="P37" s="687"/>
      <c r="Q37" s="687"/>
      <c r="R37" s="687"/>
      <c r="S37" s="687"/>
      <c r="T37" s="687"/>
      <c r="U37" s="687"/>
      <c r="V37" s="687"/>
      <c r="W37" s="687"/>
      <c r="X37" s="687"/>
      <c r="Y37" s="687"/>
      <c r="Z37" s="687"/>
      <c r="AA37" s="687"/>
      <c r="AB37" s="687"/>
      <c r="AC37" s="687"/>
      <c r="AD37" s="687"/>
      <c r="AE37" s="687"/>
    </row>
    <row r="38">
      <c r="A38" s="687"/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687"/>
      <c r="AB38" s="687"/>
      <c r="AC38" s="687"/>
      <c r="AD38" s="687"/>
      <c r="AE38" s="687"/>
    </row>
    <row r="39">
      <c r="A39" s="687"/>
      <c r="B39" s="687"/>
      <c r="C39" s="687"/>
      <c r="D39" s="687"/>
      <c r="E39" s="687"/>
      <c r="F39" s="687"/>
      <c r="G39" s="687"/>
      <c r="H39" s="687"/>
      <c r="I39" s="687"/>
      <c r="J39" s="687"/>
      <c r="K39" s="687"/>
      <c r="L39" s="687"/>
      <c r="M39" s="687"/>
      <c r="N39" s="687"/>
      <c r="O39" s="687"/>
      <c r="P39" s="687"/>
      <c r="Q39" s="687"/>
      <c r="R39" s="687"/>
      <c r="S39" s="687"/>
      <c r="T39" s="687"/>
      <c r="U39" s="687"/>
      <c r="V39" s="687"/>
      <c r="W39" s="687"/>
      <c r="X39" s="687"/>
      <c r="Y39" s="687"/>
      <c r="Z39" s="687"/>
      <c r="AA39" s="687"/>
      <c r="AB39" s="687"/>
      <c r="AC39" s="687"/>
      <c r="AD39" s="687"/>
      <c r="AE39" s="687"/>
    </row>
    <row r="40">
      <c r="A40" s="687"/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87"/>
      <c r="AB40" s="687"/>
      <c r="AC40" s="687"/>
      <c r="AD40" s="687"/>
      <c r="AE40" s="687"/>
    </row>
    <row r="41">
      <c r="A41" s="687"/>
      <c r="B41" s="687"/>
      <c r="C41" s="687"/>
      <c r="D41" s="687"/>
      <c r="E41" s="687"/>
      <c r="F41" s="687"/>
      <c r="G41" s="687"/>
      <c r="H41" s="687"/>
      <c r="I41" s="687"/>
      <c r="J41" s="687"/>
      <c r="K41" s="687"/>
      <c r="L41" s="687"/>
      <c r="M41" s="687"/>
      <c r="N41" s="687"/>
      <c r="O41" s="687"/>
      <c r="P41" s="687"/>
      <c r="Q41" s="687"/>
      <c r="R41" s="687"/>
      <c r="S41" s="687"/>
      <c r="T41" s="687"/>
      <c r="U41" s="687"/>
      <c r="V41" s="687"/>
      <c r="W41" s="687"/>
      <c r="X41" s="687"/>
      <c r="Y41" s="687"/>
      <c r="Z41" s="687"/>
      <c r="AA41" s="687"/>
      <c r="AB41" s="687"/>
      <c r="AC41" s="687"/>
      <c r="AD41" s="687"/>
      <c r="AE41" s="687"/>
    </row>
    <row r="42">
      <c r="A42" s="687"/>
      <c r="B42" s="687"/>
      <c r="C42" s="687"/>
      <c r="D42" s="687"/>
      <c r="E42" s="687"/>
      <c r="F42" s="687"/>
      <c r="G42" s="687"/>
      <c r="H42" s="687"/>
      <c r="I42" s="687"/>
      <c r="J42" s="687"/>
      <c r="K42" s="687"/>
      <c r="L42" s="687"/>
      <c r="M42" s="687"/>
      <c r="N42" s="687"/>
      <c r="O42" s="687"/>
      <c r="P42" s="687"/>
      <c r="Q42" s="687"/>
      <c r="R42" s="687"/>
      <c r="S42" s="687"/>
      <c r="T42" s="687"/>
      <c r="U42" s="687"/>
      <c r="V42" s="687"/>
      <c r="W42" s="687"/>
      <c r="X42" s="687"/>
      <c r="Y42" s="687"/>
      <c r="Z42" s="687"/>
      <c r="AA42" s="687"/>
      <c r="AB42" s="687"/>
      <c r="AC42" s="687"/>
      <c r="AD42" s="687"/>
      <c r="AE42" s="687"/>
    </row>
    <row r="43">
      <c r="A43" s="687"/>
      <c r="B43" s="687"/>
      <c r="C43" s="687"/>
      <c r="D43" s="687"/>
      <c r="E43" s="687"/>
      <c r="F43" s="687"/>
      <c r="G43" s="687"/>
      <c r="H43" s="687"/>
      <c r="I43" s="687"/>
      <c r="J43" s="687"/>
      <c r="K43" s="687"/>
      <c r="L43" s="687"/>
      <c r="M43" s="687"/>
      <c r="N43" s="687"/>
      <c r="O43" s="687"/>
      <c r="P43" s="687"/>
      <c r="Q43" s="687"/>
      <c r="R43" s="687"/>
      <c r="S43" s="687"/>
      <c r="T43" s="687"/>
      <c r="U43" s="687"/>
      <c r="V43" s="687"/>
      <c r="W43" s="687"/>
      <c r="X43" s="687"/>
      <c r="Y43" s="687"/>
      <c r="Z43" s="687"/>
      <c r="AA43" s="687"/>
      <c r="AB43" s="687"/>
      <c r="AC43" s="687"/>
      <c r="AD43" s="687"/>
      <c r="AE43" s="687"/>
    </row>
    <row r="44">
      <c r="A44" s="687"/>
      <c r="B44" s="687"/>
      <c r="C44" s="687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687"/>
      <c r="AB44" s="687"/>
      <c r="AC44" s="687"/>
      <c r="AD44" s="687"/>
      <c r="AE44" s="687"/>
    </row>
    <row r="45">
      <c r="A45" s="687"/>
      <c r="B45" s="687"/>
      <c r="C45" s="687"/>
      <c r="D45" s="687"/>
      <c r="E45" s="687"/>
      <c r="F45" s="687"/>
      <c r="G45" s="687"/>
      <c r="H45" s="687"/>
      <c r="I45" s="687"/>
      <c r="J45" s="687"/>
      <c r="K45" s="687"/>
      <c r="L45" s="687"/>
      <c r="M45" s="687"/>
      <c r="N45" s="687"/>
      <c r="O45" s="687"/>
      <c r="P45" s="687"/>
      <c r="Q45" s="687"/>
      <c r="R45" s="687"/>
      <c r="S45" s="687"/>
      <c r="T45" s="687"/>
      <c r="U45" s="687"/>
      <c r="V45" s="687"/>
      <c r="W45" s="687"/>
      <c r="X45" s="687"/>
      <c r="Y45" s="687"/>
      <c r="Z45" s="687"/>
      <c r="AA45" s="687"/>
      <c r="AB45" s="687"/>
      <c r="AC45" s="687"/>
      <c r="AD45" s="687"/>
      <c r="AE45" s="687"/>
    </row>
    <row r="46">
      <c r="A46" s="687"/>
      <c r="B46" s="687"/>
      <c r="C46" s="687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7"/>
      <c r="P46" s="687"/>
      <c r="Q46" s="687"/>
      <c r="R46" s="687"/>
      <c r="S46" s="687"/>
      <c r="T46" s="687"/>
      <c r="U46" s="687"/>
      <c r="V46" s="687"/>
      <c r="W46" s="687"/>
      <c r="X46" s="687"/>
      <c r="Y46" s="687"/>
      <c r="Z46" s="687"/>
      <c r="AA46" s="687"/>
      <c r="AB46" s="687"/>
      <c r="AC46" s="687"/>
      <c r="AD46" s="687"/>
      <c r="AE46" s="687"/>
    </row>
    <row r="47">
      <c r="A47" s="687"/>
      <c r="B47" s="687"/>
      <c r="C47" s="687"/>
      <c r="D47" s="687"/>
      <c r="E47" s="687"/>
      <c r="F47" s="687"/>
      <c r="G47" s="687"/>
      <c r="H47" s="687"/>
      <c r="I47" s="687"/>
      <c r="J47" s="687"/>
      <c r="K47" s="687"/>
      <c r="L47" s="687"/>
      <c r="M47" s="687"/>
      <c r="N47" s="687"/>
      <c r="O47" s="687"/>
      <c r="P47" s="687"/>
      <c r="Q47" s="687"/>
      <c r="R47" s="687"/>
      <c r="S47" s="687"/>
      <c r="T47" s="687"/>
      <c r="U47" s="687"/>
      <c r="V47" s="687"/>
      <c r="W47" s="687"/>
      <c r="X47" s="687"/>
      <c r="Y47" s="687"/>
      <c r="Z47" s="687"/>
      <c r="AA47" s="687"/>
      <c r="AB47" s="687"/>
      <c r="AC47" s="687"/>
      <c r="AD47" s="687"/>
      <c r="AE47" s="687"/>
    </row>
    <row r="48">
      <c r="A48" s="687"/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687"/>
      <c r="AB48" s="687"/>
      <c r="AC48" s="687"/>
      <c r="AD48" s="687"/>
      <c r="AE48" s="687"/>
    </row>
    <row r="49">
      <c r="A49" s="687"/>
      <c r="B49" s="687"/>
      <c r="C49" s="687"/>
      <c r="D49" s="687"/>
      <c r="E49" s="687"/>
      <c r="F49" s="687"/>
      <c r="G49" s="687"/>
      <c r="H49" s="687"/>
      <c r="I49" s="687"/>
      <c r="J49" s="687"/>
      <c r="K49" s="687"/>
      <c r="L49" s="687"/>
      <c r="M49" s="687"/>
      <c r="N49" s="687"/>
      <c r="O49" s="687"/>
      <c r="P49" s="687"/>
      <c r="Q49" s="687"/>
      <c r="R49" s="687"/>
      <c r="S49" s="687"/>
      <c r="T49" s="687"/>
      <c r="U49" s="687"/>
      <c r="V49" s="687"/>
      <c r="W49" s="687"/>
      <c r="X49" s="687"/>
      <c r="Y49" s="687"/>
      <c r="Z49" s="687"/>
      <c r="AA49" s="687"/>
      <c r="AB49" s="687"/>
      <c r="AC49" s="687"/>
      <c r="AD49" s="687"/>
      <c r="AE49" s="687"/>
    </row>
    <row r="50">
      <c r="A50" s="687"/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87"/>
      <c r="AB50" s="687"/>
      <c r="AC50" s="687"/>
      <c r="AD50" s="687"/>
      <c r="AE50" s="687"/>
    </row>
    <row r="51">
      <c r="A51" s="687"/>
      <c r="B51" s="687"/>
      <c r="C51" s="687"/>
      <c r="D51" s="687"/>
      <c r="E51" s="687"/>
      <c r="F51" s="687"/>
      <c r="G51" s="687"/>
      <c r="H51" s="687"/>
      <c r="I51" s="687"/>
      <c r="J51" s="687"/>
      <c r="K51" s="687"/>
      <c r="L51" s="687"/>
      <c r="M51" s="687"/>
      <c r="N51" s="687"/>
      <c r="O51" s="687"/>
      <c r="P51" s="687"/>
      <c r="Q51" s="687"/>
      <c r="R51" s="687"/>
      <c r="S51" s="687"/>
      <c r="T51" s="687"/>
      <c r="U51" s="687"/>
      <c r="V51" s="687"/>
      <c r="W51" s="687"/>
      <c r="X51" s="687"/>
      <c r="Y51" s="687"/>
      <c r="Z51" s="687"/>
      <c r="AA51" s="687"/>
      <c r="AB51" s="687"/>
      <c r="AC51" s="687"/>
      <c r="AD51" s="687"/>
      <c r="AE51" s="687"/>
    </row>
    <row r="52">
      <c r="A52" s="687"/>
      <c r="B52" s="687"/>
      <c r="C52" s="687"/>
      <c r="D52" s="687"/>
      <c r="E52" s="687"/>
      <c r="F52" s="687"/>
      <c r="G52" s="687"/>
      <c r="H52" s="687"/>
      <c r="I52" s="687"/>
      <c r="J52" s="687"/>
      <c r="K52" s="687"/>
      <c r="L52" s="687"/>
      <c r="M52" s="687"/>
      <c r="N52" s="687"/>
      <c r="O52" s="687"/>
      <c r="P52" s="687"/>
      <c r="Q52" s="687"/>
      <c r="R52" s="687"/>
      <c r="S52" s="687"/>
      <c r="T52" s="687"/>
      <c r="U52" s="687"/>
      <c r="V52" s="687"/>
      <c r="W52" s="687"/>
      <c r="X52" s="687"/>
      <c r="Y52" s="687"/>
      <c r="Z52" s="687"/>
      <c r="AA52" s="687"/>
      <c r="AB52" s="687"/>
      <c r="AC52" s="687"/>
      <c r="AD52" s="687"/>
      <c r="AE52" s="687"/>
    </row>
    <row r="53">
      <c r="A53" s="687"/>
      <c r="B53" s="687"/>
      <c r="C53" s="687"/>
      <c r="D53" s="687"/>
      <c r="E53" s="687"/>
      <c r="F53" s="687"/>
      <c r="G53" s="687"/>
      <c r="H53" s="687"/>
      <c r="I53" s="687"/>
      <c r="J53" s="687"/>
      <c r="K53" s="687"/>
      <c r="L53" s="687"/>
      <c r="M53" s="687"/>
      <c r="N53" s="687"/>
      <c r="O53" s="687"/>
      <c r="P53" s="687"/>
      <c r="Q53" s="687"/>
      <c r="R53" s="687"/>
      <c r="S53" s="687"/>
      <c r="T53" s="687"/>
      <c r="U53" s="687"/>
      <c r="V53" s="687"/>
      <c r="W53" s="687"/>
      <c r="X53" s="687"/>
      <c r="Y53" s="687"/>
      <c r="Z53" s="687"/>
      <c r="AA53" s="687"/>
      <c r="AB53" s="687"/>
      <c r="AC53" s="687"/>
      <c r="AD53" s="687"/>
      <c r="AE53" s="687"/>
    </row>
    <row r="54">
      <c r="A54" s="687"/>
      <c r="B54" s="687"/>
      <c r="C54" s="687"/>
      <c r="D54" s="687"/>
      <c r="E54" s="687"/>
      <c r="F54" s="687"/>
      <c r="G54" s="687"/>
      <c r="H54" s="687"/>
      <c r="I54" s="687"/>
      <c r="J54" s="687"/>
      <c r="K54" s="687"/>
      <c r="L54" s="687"/>
      <c r="M54" s="687"/>
      <c r="N54" s="687"/>
      <c r="O54" s="687"/>
      <c r="P54" s="687"/>
      <c r="Q54" s="687"/>
      <c r="R54" s="687"/>
      <c r="S54" s="687"/>
      <c r="T54" s="687"/>
      <c r="U54" s="687"/>
      <c r="V54" s="687"/>
      <c r="W54" s="687"/>
      <c r="X54" s="687"/>
      <c r="Y54" s="687"/>
      <c r="Z54" s="687"/>
      <c r="AA54" s="687"/>
      <c r="AB54" s="687"/>
      <c r="AC54" s="687"/>
      <c r="AD54" s="687"/>
      <c r="AE54" s="687"/>
    </row>
    <row r="55">
      <c r="A55" s="687"/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7"/>
      <c r="P55" s="687"/>
      <c r="Q55" s="687"/>
      <c r="R55" s="687"/>
      <c r="S55" s="687"/>
      <c r="T55" s="687"/>
      <c r="U55" s="687"/>
      <c r="V55" s="687"/>
      <c r="W55" s="687"/>
      <c r="X55" s="687"/>
      <c r="Y55" s="687"/>
      <c r="Z55" s="687"/>
      <c r="AA55" s="687"/>
      <c r="AB55" s="687"/>
      <c r="AC55" s="687"/>
      <c r="AD55" s="687"/>
      <c r="AE55" s="687"/>
    </row>
    <row r="56">
      <c r="A56" s="687"/>
      <c r="B56" s="687"/>
      <c r="C56" s="687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7"/>
      <c r="P56" s="687"/>
      <c r="Q56" s="687"/>
      <c r="R56" s="687"/>
      <c r="S56" s="687"/>
      <c r="T56" s="687"/>
      <c r="U56" s="687"/>
      <c r="V56" s="687"/>
      <c r="W56" s="687"/>
      <c r="X56" s="687"/>
      <c r="Y56" s="687"/>
      <c r="Z56" s="687"/>
      <c r="AA56" s="687"/>
      <c r="AB56" s="687"/>
      <c r="AC56" s="687"/>
      <c r="AD56" s="687"/>
      <c r="AE56" s="687"/>
    </row>
    <row r="57">
      <c r="A57" s="687"/>
      <c r="B57" s="687"/>
      <c r="C57" s="687"/>
      <c r="D57" s="687"/>
      <c r="E57" s="687"/>
      <c r="F57" s="687"/>
      <c r="G57" s="687"/>
      <c r="H57" s="687"/>
      <c r="I57" s="687"/>
      <c r="J57" s="687"/>
      <c r="K57" s="687"/>
      <c r="L57" s="687"/>
      <c r="M57" s="687"/>
      <c r="N57" s="687"/>
      <c r="O57" s="687"/>
      <c r="P57" s="687"/>
      <c r="Q57" s="687"/>
      <c r="R57" s="687"/>
      <c r="S57" s="687"/>
      <c r="T57" s="687"/>
      <c r="U57" s="687"/>
      <c r="V57" s="687"/>
      <c r="W57" s="687"/>
      <c r="X57" s="687"/>
      <c r="Y57" s="687"/>
      <c r="Z57" s="687"/>
      <c r="AA57" s="687"/>
      <c r="AB57" s="687"/>
      <c r="AC57" s="687"/>
      <c r="AD57" s="687"/>
      <c r="AE57" s="687"/>
    </row>
    <row r="58">
      <c r="A58" s="687"/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87"/>
      <c r="AB58" s="687"/>
      <c r="AC58" s="687"/>
      <c r="AD58" s="687"/>
      <c r="AE58" s="687"/>
    </row>
    <row r="59">
      <c r="A59" s="687"/>
      <c r="B59" s="687"/>
      <c r="C59" s="687"/>
      <c r="D59" s="687"/>
      <c r="E59" s="687"/>
      <c r="F59" s="687"/>
      <c r="G59" s="687"/>
      <c r="H59" s="687"/>
      <c r="I59" s="687"/>
      <c r="J59" s="687"/>
      <c r="K59" s="687"/>
      <c r="L59" s="687"/>
      <c r="M59" s="687"/>
      <c r="N59" s="687"/>
      <c r="O59" s="687"/>
      <c r="P59" s="687"/>
      <c r="Q59" s="687"/>
      <c r="R59" s="687"/>
      <c r="S59" s="687"/>
      <c r="T59" s="687"/>
      <c r="U59" s="687"/>
      <c r="V59" s="687"/>
      <c r="W59" s="687"/>
      <c r="X59" s="687"/>
      <c r="Y59" s="687"/>
      <c r="Z59" s="687"/>
      <c r="AA59" s="687"/>
      <c r="AB59" s="687"/>
      <c r="AC59" s="687"/>
      <c r="AD59" s="687"/>
      <c r="AE59" s="687"/>
    </row>
    <row r="60">
      <c r="A60" s="687"/>
      <c r="B60" s="687"/>
      <c r="C60" s="687"/>
      <c r="D60" s="687"/>
      <c r="E60" s="687"/>
      <c r="F60" s="687"/>
      <c r="G60" s="687"/>
      <c r="H60" s="687"/>
      <c r="I60" s="687"/>
      <c r="J60" s="687"/>
      <c r="K60" s="687"/>
      <c r="L60" s="687"/>
      <c r="M60" s="687"/>
      <c r="N60" s="687"/>
      <c r="O60" s="687"/>
      <c r="P60" s="687"/>
      <c r="Q60" s="687"/>
      <c r="R60" s="687"/>
      <c r="S60" s="687"/>
      <c r="T60" s="687"/>
      <c r="U60" s="687"/>
      <c r="V60" s="687"/>
      <c r="W60" s="687"/>
      <c r="X60" s="687"/>
      <c r="Y60" s="687"/>
      <c r="Z60" s="687"/>
      <c r="AA60" s="687"/>
      <c r="AB60" s="687"/>
      <c r="AC60" s="687"/>
      <c r="AD60" s="687"/>
      <c r="AE60" s="687"/>
    </row>
    <row r="61">
      <c r="A61" s="687"/>
      <c r="B61" s="687"/>
      <c r="C61" s="687"/>
      <c r="D61" s="687"/>
      <c r="E61" s="687"/>
      <c r="F61" s="687"/>
      <c r="G61" s="687"/>
      <c r="H61" s="687"/>
      <c r="I61" s="687"/>
      <c r="J61" s="687"/>
      <c r="K61" s="687"/>
      <c r="L61" s="687"/>
      <c r="M61" s="687"/>
      <c r="N61" s="687"/>
      <c r="O61" s="687"/>
      <c r="P61" s="687"/>
      <c r="Q61" s="687"/>
      <c r="R61" s="687"/>
      <c r="S61" s="687"/>
      <c r="T61" s="687"/>
      <c r="U61" s="687"/>
      <c r="V61" s="687"/>
      <c r="W61" s="687"/>
      <c r="X61" s="687"/>
      <c r="Y61" s="687"/>
      <c r="Z61" s="687"/>
      <c r="AA61" s="687"/>
      <c r="AB61" s="687"/>
      <c r="AC61" s="687"/>
      <c r="AD61" s="687"/>
      <c r="AE61" s="687"/>
    </row>
    <row r="62">
      <c r="A62" s="687"/>
      <c r="B62" s="687"/>
      <c r="C62" s="687"/>
      <c r="D62" s="687"/>
      <c r="E62" s="687"/>
      <c r="F62" s="687"/>
      <c r="G62" s="687"/>
      <c r="H62" s="687"/>
      <c r="I62" s="687"/>
      <c r="J62" s="687"/>
      <c r="K62" s="687"/>
      <c r="L62" s="687"/>
      <c r="M62" s="687"/>
      <c r="N62" s="687"/>
      <c r="O62" s="687"/>
      <c r="P62" s="687"/>
      <c r="Q62" s="687"/>
      <c r="R62" s="687"/>
      <c r="S62" s="687"/>
      <c r="T62" s="687"/>
      <c r="U62" s="687"/>
      <c r="V62" s="687"/>
      <c r="W62" s="687"/>
      <c r="X62" s="687"/>
      <c r="Y62" s="687"/>
      <c r="Z62" s="687"/>
      <c r="AA62" s="687"/>
      <c r="AB62" s="687"/>
      <c r="AC62" s="687"/>
      <c r="AD62" s="687"/>
      <c r="AE62" s="687"/>
    </row>
    <row r="63">
      <c r="A63" s="687"/>
      <c r="B63" s="687"/>
      <c r="C63" s="687"/>
      <c r="D63" s="687"/>
      <c r="E63" s="687"/>
      <c r="F63" s="687"/>
      <c r="G63" s="687"/>
      <c r="H63" s="687"/>
      <c r="I63" s="687"/>
      <c r="J63" s="687"/>
      <c r="K63" s="687"/>
      <c r="L63" s="687"/>
      <c r="M63" s="687"/>
      <c r="N63" s="687"/>
      <c r="O63" s="687"/>
      <c r="P63" s="687"/>
      <c r="Q63" s="687"/>
      <c r="R63" s="687"/>
      <c r="S63" s="687"/>
      <c r="T63" s="687"/>
      <c r="U63" s="687"/>
      <c r="V63" s="687"/>
      <c r="W63" s="687"/>
      <c r="X63" s="687"/>
      <c r="Y63" s="687"/>
      <c r="Z63" s="687"/>
      <c r="AA63" s="687"/>
      <c r="AB63" s="687"/>
      <c r="AC63" s="687"/>
      <c r="AD63" s="687"/>
      <c r="AE63" s="687"/>
    </row>
    <row r="64">
      <c r="A64" s="687"/>
      <c r="B64" s="687"/>
      <c r="C64" s="687"/>
      <c r="D64" s="687"/>
      <c r="E64" s="687"/>
      <c r="F64" s="687"/>
      <c r="G64" s="687"/>
      <c r="H64" s="687"/>
      <c r="I64" s="687"/>
      <c r="J64" s="687"/>
      <c r="K64" s="687"/>
      <c r="L64" s="687"/>
      <c r="M64" s="687"/>
      <c r="N64" s="687"/>
      <c r="O64" s="687"/>
      <c r="P64" s="687"/>
      <c r="Q64" s="687"/>
      <c r="R64" s="687"/>
      <c r="S64" s="687"/>
      <c r="T64" s="687"/>
      <c r="U64" s="687"/>
      <c r="V64" s="687"/>
      <c r="W64" s="687"/>
      <c r="X64" s="687"/>
      <c r="Y64" s="687"/>
      <c r="Z64" s="687"/>
      <c r="AA64" s="687"/>
      <c r="AB64" s="687"/>
      <c r="AC64" s="687"/>
      <c r="AD64" s="687"/>
      <c r="AE64" s="687"/>
    </row>
    <row r="65">
      <c r="A65" s="687"/>
      <c r="B65" s="687"/>
      <c r="C65" s="687"/>
      <c r="D65" s="687"/>
      <c r="E65" s="687"/>
      <c r="F65" s="687"/>
      <c r="G65" s="687"/>
      <c r="H65" s="687"/>
      <c r="I65" s="687"/>
      <c r="J65" s="687"/>
      <c r="K65" s="687"/>
      <c r="L65" s="687"/>
      <c r="M65" s="687"/>
      <c r="N65" s="687"/>
      <c r="O65" s="687"/>
      <c r="P65" s="687"/>
      <c r="Q65" s="687"/>
      <c r="R65" s="687"/>
      <c r="S65" s="687"/>
      <c r="T65" s="687"/>
      <c r="U65" s="687"/>
      <c r="V65" s="687"/>
      <c r="W65" s="687"/>
      <c r="X65" s="687"/>
      <c r="Y65" s="687"/>
      <c r="Z65" s="687"/>
      <c r="AA65" s="687"/>
      <c r="AB65" s="687"/>
      <c r="AC65" s="687"/>
      <c r="AD65" s="687"/>
      <c r="AE65" s="687"/>
    </row>
    <row r="66">
      <c r="A66" s="687"/>
      <c r="B66" s="687"/>
      <c r="C66" s="687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7"/>
      <c r="O66" s="687"/>
      <c r="P66" s="687"/>
      <c r="Q66" s="687"/>
      <c r="R66" s="687"/>
      <c r="S66" s="687"/>
      <c r="T66" s="687"/>
      <c r="U66" s="687"/>
      <c r="V66" s="687"/>
      <c r="W66" s="687"/>
      <c r="X66" s="687"/>
      <c r="Y66" s="687"/>
      <c r="Z66" s="687"/>
      <c r="AA66" s="687"/>
      <c r="AB66" s="687"/>
      <c r="AC66" s="687"/>
      <c r="AD66" s="687"/>
      <c r="AE66" s="687"/>
    </row>
    <row r="67">
      <c r="A67" s="687"/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7"/>
      <c r="P67" s="687"/>
      <c r="Q67" s="687"/>
      <c r="R67" s="687"/>
      <c r="S67" s="687"/>
      <c r="T67" s="687"/>
      <c r="U67" s="687"/>
      <c r="V67" s="687"/>
      <c r="W67" s="687"/>
      <c r="X67" s="687"/>
      <c r="Y67" s="687"/>
      <c r="Z67" s="687"/>
      <c r="AA67" s="687"/>
      <c r="AB67" s="687"/>
      <c r="AC67" s="687"/>
      <c r="AD67" s="687"/>
      <c r="AE67" s="687"/>
    </row>
    <row r="68">
      <c r="A68" s="687"/>
      <c r="B68" s="687"/>
      <c r="C68" s="687"/>
      <c r="D68" s="687"/>
      <c r="E68" s="687"/>
      <c r="F68" s="687"/>
      <c r="G68" s="687"/>
      <c r="H68" s="687"/>
      <c r="I68" s="687"/>
      <c r="J68" s="687"/>
      <c r="K68" s="687"/>
      <c r="L68" s="687"/>
      <c r="M68" s="687"/>
      <c r="N68" s="687"/>
      <c r="O68" s="687"/>
      <c r="P68" s="687"/>
      <c r="Q68" s="687"/>
      <c r="R68" s="687"/>
      <c r="S68" s="687"/>
      <c r="T68" s="687"/>
      <c r="U68" s="687"/>
      <c r="V68" s="687"/>
      <c r="W68" s="687"/>
      <c r="X68" s="687"/>
      <c r="Y68" s="687"/>
      <c r="Z68" s="687"/>
      <c r="AA68" s="687"/>
      <c r="AB68" s="687"/>
      <c r="AC68" s="687"/>
      <c r="AD68" s="687"/>
      <c r="AE68" s="687"/>
    </row>
    <row r="69">
      <c r="A69" s="687"/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87"/>
      <c r="AB69" s="687"/>
      <c r="AC69" s="687"/>
      <c r="AD69" s="687"/>
      <c r="AE69" s="687"/>
    </row>
    <row r="70">
      <c r="A70" s="687"/>
      <c r="B70" s="687"/>
      <c r="C70" s="687"/>
      <c r="D70" s="687"/>
      <c r="E70" s="687"/>
      <c r="F70" s="687"/>
      <c r="G70" s="687"/>
      <c r="H70" s="687"/>
      <c r="I70" s="687"/>
      <c r="J70" s="687"/>
      <c r="K70" s="687"/>
      <c r="L70" s="687"/>
      <c r="M70" s="687"/>
      <c r="N70" s="687"/>
      <c r="O70" s="687"/>
      <c r="P70" s="687"/>
      <c r="Q70" s="687"/>
      <c r="R70" s="687"/>
      <c r="S70" s="687"/>
      <c r="T70" s="687"/>
      <c r="U70" s="687"/>
      <c r="V70" s="687"/>
      <c r="W70" s="687"/>
      <c r="X70" s="687"/>
      <c r="Y70" s="687"/>
      <c r="Z70" s="687"/>
      <c r="AA70" s="687"/>
      <c r="AB70" s="687"/>
      <c r="AC70" s="687"/>
      <c r="AD70" s="687"/>
      <c r="AE70" s="687"/>
    </row>
    <row r="71">
      <c r="A71" s="687"/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  <c r="N71" s="687"/>
      <c r="O71" s="687"/>
      <c r="P71" s="687"/>
      <c r="Q71" s="687"/>
      <c r="R71" s="687"/>
      <c r="S71" s="687"/>
      <c r="T71" s="687"/>
      <c r="U71" s="687"/>
      <c r="V71" s="687"/>
      <c r="W71" s="687"/>
      <c r="X71" s="687"/>
      <c r="Y71" s="687"/>
      <c r="Z71" s="687"/>
      <c r="AA71" s="687"/>
      <c r="AB71" s="687"/>
      <c r="AC71" s="687"/>
      <c r="AD71" s="687"/>
      <c r="AE71" s="687"/>
    </row>
    <row r="72">
      <c r="A72" s="687"/>
      <c r="B72" s="687"/>
      <c r="C72" s="687"/>
      <c r="D72" s="687"/>
      <c r="E72" s="687"/>
      <c r="F72" s="687"/>
      <c r="G72" s="687"/>
      <c r="H72" s="687"/>
      <c r="I72" s="687"/>
      <c r="J72" s="687"/>
      <c r="K72" s="687"/>
      <c r="L72" s="687"/>
      <c r="M72" s="687"/>
      <c r="N72" s="687"/>
      <c r="O72" s="687"/>
      <c r="P72" s="687"/>
      <c r="Q72" s="687"/>
      <c r="R72" s="687"/>
      <c r="S72" s="687"/>
      <c r="T72" s="687"/>
      <c r="U72" s="687"/>
      <c r="V72" s="687"/>
      <c r="W72" s="687"/>
      <c r="X72" s="687"/>
      <c r="Y72" s="687"/>
      <c r="Z72" s="687"/>
      <c r="AA72" s="687"/>
      <c r="AB72" s="687"/>
      <c r="AC72" s="687"/>
      <c r="AD72" s="687"/>
      <c r="AE72" s="687"/>
    </row>
    <row r="73">
      <c r="A73" s="687"/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7"/>
      <c r="P73" s="687"/>
      <c r="Q73" s="687"/>
      <c r="R73" s="687"/>
      <c r="S73" s="687"/>
      <c r="T73" s="687"/>
      <c r="U73" s="687"/>
      <c r="V73" s="687"/>
      <c r="W73" s="687"/>
      <c r="X73" s="687"/>
      <c r="Y73" s="687"/>
      <c r="Z73" s="687"/>
      <c r="AA73" s="687"/>
      <c r="AB73" s="687"/>
      <c r="AC73" s="687"/>
      <c r="AD73" s="687"/>
      <c r="AE73" s="687"/>
    </row>
    <row r="74">
      <c r="A74" s="687"/>
      <c r="B74" s="687"/>
      <c r="C74" s="687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7"/>
      <c r="P74" s="687"/>
      <c r="Q74" s="687"/>
      <c r="R74" s="687"/>
      <c r="S74" s="687"/>
      <c r="T74" s="687"/>
      <c r="U74" s="687"/>
      <c r="V74" s="687"/>
      <c r="W74" s="687"/>
      <c r="X74" s="687"/>
      <c r="Y74" s="687"/>
      <c r="Z74" s="687"/>
      <c r="AA74" s="687"/>
      <c r="AB74" s="687"/>
      <c r="AC74" s="687"/>
      <c r="AD74" s="687"/>
      <c r="AE74" s="687"/>
    </row>
    <row r="75">
      <c r="A75" s="687"/>
      <c r="B75" s="687"/>
      <c r="C75" s="687"/>
      <c r="D75" s="687"/>
      <c r="E75" s="687"/>
      <c r="F75" s="687"/>
      <c r="G75" s="687"/>
      <c r="H75" s="687"/>
      <c r="I75" s="687"/>
      <c r="J75" s="687"/>
      <c r="K75" s="687"/>
      <c r="L75" s="687"/>
      <c r="M75" s="687"/>
      <c r="N75" s="687"/>
      <c r="O75" s="687"/>
      <c r="P75" s="687"/>
      <c r="Q75" s="687"/>
      <c r="R75" s="687"/>
      <c r="S75" s="687"/>
      <c r="T75" s="687"/>
      <c r="U75" s="687"/>
      <c r="V75" s="687"/>
      <c r="W75" s="687"/>
      <c r="X75" s="687"/>
      <c r="Y75" s="687"/>
      <c r="Z75" s="687"/>
      <c r="AA75" s="687"/>
      <c r="AB75" s="687"/>
      <c r="AC75" s="687"/>
      <c r="AD75" s="687"/>
      <c r="AE75" s="687"/>
    </row>
    <row r="76">
      <c r="A76" s="687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87"/>
      <c r="AB76" s="687"/>
      <c r="AC76" s="687"/>
      <c r="AD76" s="687"/>
      <c r="AE76" s="687"/>
    </row>
    <row r="77">
      <c r="A77" s="687"/>
      <c r="B77" s="687"/>
      <c r="C77" s="687"/>
      <c r="D77" s="687"/>
      <c r="E77" s="687"/>
      <c r="F77" s="687"/>
      <c r="G77" s="687"/>
      <c r="H77" s="687"/>
      <c r="I77" s="687"/>
      <c r="J77" s="687"/>
      <c r="K77" s="687"/>
      <c r="L77" s="687"/>
      <c r="M77" s="687"/>
      <c r="N77" s="687"/>
      <c r="O77" s="687"/>
      <c r="P77" s="687"/>
      <c r="Q77" s="687"/>
      <c r="R77" s="687"/>
      <c r="S77" s="687"/>
      <c r="T77" s="687"/>
      <c r="U77" s="687"/>
      <c r="V77" s="687"/>
      <c r="W77" s="687"/>
      <c r="X77" s="687"/>
      <c r="Y77" s="687"/>
      <c r="Z77" s="687"/>
      <c r="AA77" s="687"/>
      <c r="AB77" s="687"/>
      <c r="AC77" s="687"/>
      <c r="AD77" s="687"/>
      <c r="AE77" s="687"/>
    </row>
    <row r="78">
      <c r="A78" s="687"/>
      <c r="B78" s="687"/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7"/>
      <c r="P78" s="687"/>
      <c r="Q78" s="687"/>
      <c r="R78" s="687"/>
      <c r="S78" s="687"/>
      <c r="T78" s="687"/>
      <c r="U78" s="687"/>
      <c r="V78" s="687"/>
      <c r="W78" s="687"/>
      <c r="X78" s="687"/>
      <c r="Y78" s="687"/>
      <c r="Z78" s="687"/>
      <c r="AA78" s="687"/>
      <c r="AB78" s="687"/>
      <c r="AC78" s="687"/>
      <c r="AD78" s="687"/>
      <c r="AE78" s="687"/>
    </row>
    <row r="79">
      <c r="A79" s="687"/>
      <c r="B79" s="687"/>
      <c r="C79" s="687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7"/>
      <c r="P79" s="687"/>
      <c r="Q79" s="687"/>
      <c r="R79" s="687"/>
      <c r="S79" s="687"/>
      <c r="T79" s="687"/>
      <c r="U79" s="687"/>
      <c r="V79" s="687"/>
      <c r="W79" s="687"/>
      <c r="X79" s="687"/>
      <c r="Y79" s="687"/>
      <c r="Z79" s="687"/>
      <c r="AA79" s="687"/>
      <c r="AB79" s="687"/>
      <c r="AC79" s="687"/>
      <c r="AD79" s="687"/>
      <c r="AE79" s="687"/>
    </row>
    <row r="80">
      <c r="A80" s="687"/>
      <c r="B80" s="687"/>
      <c r="C80" s="687"/>
      <c r="D80" s="687"/>
      <c r="E80" s="687"/>
      <c r="F80" s="687"/>
      <c r="G80" s="687"/>
      <c r="H80" s="687"/>
      <c r="I80" s="687"/>
      <c r="J80" s="687"/>
      <c r="K80" s="687"/>
      <c r="L80" s="687"/>
      <c r="M80" s="687"/>
      <c r="N80" s="687"/>
      <c r="O80" s="687"/>
      <c r="P80" s="687"/>
      <c r="Q80" s="687"/>
      <c r="R80" s="687"/>
      <c r="S80" s="687"/>
      <c r="T80" s="687"/>
      <c r="U80" s="687"/>
      <c r="V80" s="687"/>
      <c r="W80" s="687"/>
      <c r="X80" s="687"/>
      <c r="Y80" s="687"/>
      <c r="Z80" s="687"/>
      <c r="AA80" s="687"/>
      <c r="AB80" s="687"/>
      <c r="AC80" s="687"/>
      <c r="AD80" s="687"/>
      <c r="AE80" s="687"/>
    </row>
    <row r="81">
      <c r="A81" s="687"/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87"/>
      <c r="AB81" s="687"/>
      <c r="AC81" s="687"/>
      <c r="AD81" s="687"/>
      <c r="AE81" s="687"/>
    </row>
    <row r="82">
      <c r="A82" s="687"/>
      <c r="B82" s="687"/>
      <c r="C82" s="687"/>
      <c r="D82" s="687"/>
      <c r="E82" s="687"/>
      <c r="F82" s="687"/>
      <c r="G82" s="687"/>
      <c r="H82" s="687"/>
      <c r="I82" s="687"/>
      <c r="J82" s="687"/>
      <c r="K82" s="687"/>
      <c r="L82" s="687"/>
      <c r="M82" s="687"/>
      <c r="N82" s="687"/>
      <c r="O82" s="687"/>
      <c r="P82" s="687"/>
      <c r="Q82" s="687"/>
      <c r="R82" s="687"/>
      <c r="S82" s="687"/>
      <c r="T82" s="687"/>
      <c r="U82" s="687"/>
      <c r="V82" s="687"/>
      <c r="W82" s="687"/>
      <c r="X82" s="687"/>
      <c r="Y82" s="687"/>
      <c r="Z82" s="687"/>
      <c r="AA82" s="687"/>
      <c r="AB82" s="687"/>
      <c r="AC82" s="687"/>
      <c r="AD82" s="687"/>
      <c r="AE82" s="687"/>
    </row>
    <row r="83">
      <c r="A83" s="687"/>
      <c r="B83" s="687"/>
      <c r="C83" s="687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7"/>
      <c r="P83" s="687"/>
      <c r="Q83" s="687"/>
      <c r="R83" s="687"/>
      <c r="S83" s="687"/>
      <c r="T83" s="687"/>
      <c r="U83" s="687"/>
      <c r="V83" s="687"/>
      <c r="W83" s="687"/>
      <c r="X83" s="687"/>
      <c r="Y83" s="687"/>
      <c r="Z83" s="687"/>
      <c r="AA83" s="687"/>
      <c r="AB83" s="687"/>
      <c r="AC83" s="687"/>
      <c r="AD83" s="687"/>
      <c r="AE83" s="687"/>
    </row>
    <row r="84">
      <c r="A84" s="687"/>
      <c r="B84" s="687"/>
      <c r="C84" s="687"/>
      <c r="D84" s="687"/>
      <c r="E84" s="687"/>
      <c r="F84" s="687"/>
      <c r="G84" s="687"/>
      <c r="H84" s="687"/>
      <c r="I84" s="687"/>
      <c r="J84" s="687"/>
      <c r="K84" s="687"/>
      <c r="L84" s="687"/>
      <c r="M84" s="687"/>
      <c r="N84" s="687"/>
      <c r="O84" s="687"/>
      <c r="P84" s="687"/>
      <c r="Q84" s="687"/>
      <c r="R84" s="687"/>
      <c r="S84" s="687"/>
      <c r="T84" s="687"/>
      <c r="U84" s="687"/>
      <c r="V84" s="687"/>
      <c r="W84" s="687"/>
      <c r="X84" s="687"/>
      <c r="Y84" s="687"/>
      <c r="Z84" s="687"/>
      <c r="AA84" s="687"/>
      <c r="AB84" s="687"/>
      <c r="AC84" s="687"/>
      <c r="AD84" s="687"/>
      <c r="AE84" s="687"/>
    </row>
    <row r="85">
      <c r="A85" s="687"/>
      <c r="B85" s="687"/>
      <c r="C85" s="687"/>
      <c r="D85" s="687"/>
      <c r="E85" s="687"/>
      <c r="F85" s="687"/>
      <c r="G85" s="687"/>
      <c r="H85" s="687"/>
      <c r="I85" s="687"/>
      <c r="J85" s="687"/>
      <c r="K85" s="687"/>
      <c r="L85" s="687"/>
      <c r="M85" s="687"/>
      <c r="N85" s="687"/>
      <c r="O85" s="687"/>
      <c r="P85" s="687"/>
      <c r="Q85" s="687"/>
      <c r="R85" s="687"/>
      <c r="S85" s="687"/>
      <c r="T85" s="687"/>
      <c r="U85" s="687"/>
      <c r="V85" s="687"/>
      <c r="W85" s="687"/>
      <c r="X85" s="687"/>
      <c r="Y85" s="687"/>
      <c r="Z85" s="687"/>
      <c r="AA85" s="687"/>
      <c r="AB85" s="687"/>
      <c r="AC85" s="687"/>
      <c r="AD85" s="687"/>
      <c r="AE85" s="687"/>
    </row>
    <row r="86">
      <c r="A86" s="687"/>
      <c r="B86" s="687"/>
      <c r="C86" s="687"/>
      <c r="D86" s="687"/>
      <c r="E86" s="687"/>
      <c r="F86" s="687"/>
      <c r="G86" s="687"/>
      <c r="H86" s="687"/>
      <c r="I86" s="687"/>
      <c r="J86" s="687"/>
      <c r="K86" s="687"/>
      <c r="L86" s="687"/>
      <c r="M86" s="687"/>
      <c r="N86" s="687"/>
      <c r="O86" s="687"/>
      <c r="P86" s="687"/>
      <c r="Q86" s="687"/>
      <c r="R86" s="687"/>
      <c r="S86" s="687"/>
      <c r="T86" s="687"/>
      <c r="U86" s="687"/>
      <c r="V86" s="687"/>
      <c r="W86" s="687"/>
      <c r="X86" s="687"/>
      <c r="Y86" s="687"/>
      <c r="Z86" s="687"/>
      <c r="AA86" s="687"/>
      <c r="AB86" s="687"/>
      <c r="AC86" s="687"/>
      <c r="AD86" s="687"/>
      <c r="AE86" s="687"/>
    </row>
    <row r="87">
      <c r="A87" s="687"/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87"/>
      <c r="AB87" s="687"/>
      <c r="AC87" s="687"/>
      <c r="AD87" s="687"/>
      <c r="AE87" s="687"/>
    </row>
    <row r="88">
      <c r="A88" s="687"/>
      <c r="B88" s="687"/>
      <c r="C88" s="687"/>
      <c r="D88" s="687"/>
      <c r="E88" s="687"/>
      <c r="F88" s="687"/>
      <c r="G88" s="687"/>
      <c r="H88" s="687"/>
      <c r="I88" s="687"/>
      <c r="J88" s="687"/>
      <c r="K88" s="687"/>
      <c r="L88" s="687"/>
      <c r="M88" s="687"/>
      <c r="N88" s="687"/>
      <c r="O88" s="687"/>
      <c r="P88" s="687"/>
      <c r="Q88" s="687"/>
      <c r="R88" s="687"/>
      <c r="S88" s="687"/>
      <c r="T88" s="687"/>
      <c r="U88" s="687"/>
      <c r="V88" s="687"/>
      <c r="W88" s="687"/>
      <c r="X88" s="687"/>
      <c r="Y88" s="687"/>
      <c r="Z88" s="687"/>
      <c r="AA88" s="687"/>
      <c r="AB88" s="687"/>
      <c r="AC88" s="687"/>
      <c r="AD88" s="687"/>
      <c r="AE88" s="687"/>
    </row>
    <row r="89">
      <c r="A89" s="687"/>
      <c r="B89" s="687"/>
      <c r="C89" s="687"/>
      <c r="D89" s="687"/>
      <c r="E89" s="687"/>
      <c r="F89" s="687"/>
      <c r="G89" s="687"/>
      <c r="H89" s="687"/>
      <c r="I89" s="687"/>
      <c r="J89" s="687"/>
      <c r="K89" s="687"/>
      <c r="L89" s="687"/>
      <c r="M89" s="687"/>
      <c r="N89" s="687"/>
      <c r="O89" s="687"/>
      <c r="P89" s="687"/>
      <c r="Q89" s="687"/>
      <c r="R89" s="687"/>
      <c r="S89" s="687"/>
      <c r="T89" s="687"/>
      <c r="U89" s="687"/>
      <c r="V89" s="687"/>
      <c r="W89" s="687"/>
      <c r="X89" s="687"/>
      <c r="Y89" s="687"/>
      <c r="Z89" s="687"/>
      <c r="AA89" s="687"/>
      <c r="AB89" s="687"/>
      <c r="AC89" s="687"/>
      <c r="AD89" s="687"/>
      <c r="AE89" s="687"/>
    </row>
    <row r="90">
      <c r="A90" s="687"/>
      <c r="B90" s="687"/>
      <c r="C90" s="687"/>
      <c r="D90" s="687"/>
      <c r="E90" s="687"/>
      <c r="F90" s="687"/>
      <c r="G90" s="687"/>
      <c r="H90" s="687"/>
      <c r="I90" s="687"/>
      <c r="J90" s="687"/>
      <c r="K90" s="687"/>
      <c r="L90" s="687"/>
      <c r="M90" s="687"/>
      <c r="N90" s="687"/>
      <c r="O90" s="687"/>
      <c r="P90" s="687"/>
      <c r="Q90" s="687"/>
      <c r="R90" s="687"/>
      <c r="S90" s="687"/>
      <c r="T90" s="687"/>
      <c r="U90" s="687"/>
      <c r="V90" s="687"/>
      <c r="W90" s="687"/>
      <c r="X90" s="687"/>
      <c r="Y90" s="687"/>
      <c r="Z90" s="687"/>
      <c r="AA90" s="687"/>
      <c r="AB90" s="687"/>
      <c r="AC90" s="687"/>
      <c r="AD90" s="687"/>
      <c r="AE90" s="687"/>
    </row>
    <row r="91">
      <c r="A91" s="687"/>
      <c r="B91" s="687"/>
      <c r="C91" s="687"/>
      <c r="D91" s="687"/>
      <c r="E91" s="687"/>
      <c r="F91" s="687"/>
      <c r="G91" s="687"/>
      <c r="H91" s="687"/>
      <c r="I91" s="687"/>
      <c r="J91" s="687"/>
      <c r="K91" s="687"/>
      <c r="L91" s="687"/>
      <c r="M91" s="687"/>
      <c r="N91" s="687"/>
      <c r="O91" s="687"/>
      <c r="P91" s="687"/>
      <c r="Q91" s="687"/>
      <c r="R91" s="687"/>
      <c r="S91" s="687"/>
      <c r="T91" s="687"/>
      <c r="U91" s="687"/>
      <c r="V91" s="687"/>
      <c r="W91" s="687"/>
      <c r="X91" s="687"/>
      <c r="Y91" s="687"/>
      <c r="Z91" s="687"/>
      <c r="AA91" s="687"/>
      <c r="AB91" s="687"/>
      <c r="AC91" s="687"/>
      <c r="AD91" s="687"/>
      <c r="AE91" s="687"/>
    </row>
    <row r="92">
      <c r="A92" s="687"/>
      <c r="B92" s="687"/>
      <c r="C92" s="687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87"/>
      <c r="P92" s="687"/>
      <c r="Q92" s="687"/>
      <c r="R92" s="687"/>
      <c r="S92" s="687"/>
      <c r="T92" s="687"/>
      <c r="U92" s="687"/>
      <c r="V92" s="687"/>
      <c r="W92" s="687"/>
      <c r="X92" s="687"/>
      <c r="Y92" s="687"/>
      <c r="Z92" s="687"/>
      <c r="AA92" s="687"/>
      <c r="AB92" s="687"/>
      <c r="AC92" s="687"/>
      <c r="AD92" s="687"/>
      <c r="AE92" s="687"/>
    </row>
    <row r="93">
      <c r="A93" s="687"/>
      <c r="B93" s="687"/>
      <c r="C93" s="687"/>
      <c r="D93" s="687"/>
      <c r="E93" s="687"/>
      <c r="F93" s="687"/>
      <c r="G93" s="687"/>
      <c r="H93" s="687"/>
      <c r="I93" s="687"/>
      <c r="J93" s="687"/>
      <c r="K93" s="687"/>
      <c r="L93" s="687"/>
      <c r="M93" s="687"/>
      <c r="N93" s="687"/>
      <c r="O93" s="687"/>
      <c r="P93" s="687"/>
      <c r="Q93" s="687"/>
      <c r="R93" s="687"/>
      <c r="S93" s="687"/>
      <c r="T93" s="687"/>
      <c r="U93" s="687"/>
      <c r="V93" s="687"/>
      <c r="W93" s="687"/>
      <c r="X93" s="687"/>
      <c r="Y93" s="687"/>
      <c r="Z93" s="687"/>
      <c r="AA93" s="687"/>
      <c r="AB93" s="687"/>
      <c r="AC93" s="687"/>
      <c r="AD93" s="687"/>
      <c r="AE93" s="687"/>
    </row>
    <row r="94">
      <c r="A94" s="687"/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87"/>
      <c r="AB94" s="687"/>
      <c r="AC94" s="687"/>
      <c r="AD94" s="687"/>
      <c r="AE94" s="687"/>
    </row>
    <row r="95">
      <c r="A95" s="687"/>
      <c r="B95" s="687"/>
      <c r="C95" s="687"/>
      <c r="D95" s="687"/>
      <c r="E95" s="687"/>
      <c r="F95" s="687"/>
      <c r="G95" s="687"/>
      <c r="H95" s="687"/>
      <c r="I95" s="687"/>
      <c r="J95" s="687"/>
      <c r="K95" s="687"/>
      <c r="L95" s="687"/>
      <c r="M95" s="687"/>
      <c r="N95" s="687"/>
      <c r="O95" s="687"/>
      <c r="P95" s="687"/>
      <c r="Q95" s="687"/>
      <c r="R95" s="687"/>
      <c r="S95" s="687"/>
      <c r="T95" s="687"/>
      <c r="U95" s="687"/>
      <c r="V95" s="687"/>
      <c r="W95" s="687"/>
      <c r="X95" s="687"/>
      <c r="Y95" s="687"/>
      <c r="Z95" s="687"/>
      <c r="AA95" s="687"/>
      <c r="AB95" s="687"/>
      <c r="AC95" s="687"/>
      <c r="AD95" s="687"/>
      <c r="AE95" s="687"/>
    </row>
    <row r="96">
      <c r="A96" s="687"/>
      <c r="B96" s="687"/>
      <c r="C96" s="687"/>
      <c r="D96" s="687"/>
      <c r="E96" s="687"/>
      <c r="F96" s="687"/>
      <c r="G96" s="687"/>
      <c r="H96" s="687"/>
      <c r="I96" s="687"/>
      <c r="J96" s="687"/>
      <c r="K96" s="687"/>
      <c r="L96" s="687"/>
      <c r="M96" s="687"/>
      <c r="N96" s="687"/>
      <c r="O96" s="687"/>
      <c r="P96" s="687"/>
      <c r="Q96" s="687"/>
      <c r="R96" s="687"/>
      <c r="S96" s="687"/>
      <c r="T96" s="687"/>
      <c r="U96" s="687"/>
      <c r="V96" s="687"/>
      <c r="W96" s="687"/>
      <c r="X96" s="687"/>
      <c r="Y96" s="687"/>
      <c r="Z96" s="687"/>
      <c r="AA96" s="687"/>
      <c r="AB96" s="687"/>
      <c r="AC96" s="687"/>
      <c r="AD96" s="687"/>
      <c r="AE96" s="687"/>
    </row>
    <row r="97">
      <c r="A97" s="687"/>
      <c r="B97" s="687"/>
      <c r="C97" s="687"/>
      <c r="D97" s="687"/>
      <c r="E97" s="687"/>
      <c r="F97" s="687"/>
      <c r="G97" s="687"/>
      <c r="H97" s="687"/>
      <c r="I97" s="687"/>
      <c r="J97" s="687"/>
      <c r="K97" s="687"/>
      <c r="L97" s="687"/>
      <c r="M97" s="687"/>
      <c r="N97" s="687"/>
      <c r="O97" s="687"/>
      <c r="P97" s="687"/>
      <c r="Q97" s="687"/>
      <c r="R97" s="687"/>
      <c r="S97" s="687"/>
      <c r="T97" s="687"/>
      <c r="U97" s="687"/>
      <c r="V97" s="687"/>
      <c r="W97" s="687"/>
      <c r="X97" s="687"/>
      <c r="Y97" s="687"/>
      <c r="Z97" s="687"/>
      <c r="AA97" s="687"/>
      <c r="AB97" s="687"/>
      <c r="AC97" s="687"/>
      <c r="AD97" s="687"/>
      <c r="AE97" s="687"/>
    </row>
    <row r="98">
      <c r="A98" s="687"/>
      <c r="B98" s="687"/>
      <c r="C98" s="687"/>
      <c r="D98" s="687"/>
      <c r="E98" s="687"/>
      <c r="F98" s="687"/>
      <c r="G98" s="687"/>
      <c r="H98" s="687"/>
      <c r="I98" s="687"/>
      <c r="J98" s="687"/>
      <c r="K98" s="687"/>
      <c r="L98" s="687"/>
      <c r="M98" s="687"/>
      <c r="N98" s="687"/>
      <c r="O98" s="687"/>
      <c r="P98" s="687"/>
      <c r="Q98" s="687"/>
      <c r="R98" s="687"/>
      <c r="S98" s="687"/>
      <c r="T98" s="687"/>
      <c r="U98" s="687"/>
      <c r="V98" s="687"/>
      <c r="W98" s="687"/>
      <c r="X98" s="687"/>
      <c r="Y98" s="687"/>
      <c r="Z98" s="687"/>
      <c r="AA98" s="687"/>
      <c r="AB98" s="687"/>
      <c r="AC98" s="687"/>
      <c r="AD98" s="687"/>
      <c r="AE98" s="687"/>
    </row>
    <row r="99">
      <c r="A99" s="687"/>
      <c r="B99" s="687"/>
      <c r="C99" s="687"/>
      <c r="D99" s="687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7"/>
      <c r="P99" s="687"/>
      <c r="Q99" s="687"/>
      <c r="R99" s="687"/>
      <c r="S99" s="687"/>
      <c r="T99" s="687"/>
      <c r="U99" s="687"/>
      <c r="V99" s="687"/>
      <c r="W99" s="687"/>
      <c r="X99" s="687"/>
      <c r="Y99" s="687"/>
      <c r="Z99" s="687"/>
      <c r="AA99" s="687"/>
      <c r="AB99" s="687"/>
      <c r="AC99" s="687"/>
      <c r="AD99" s="687"/>
      <c r="AE99" s="687"/>
    </row>
    <row r="100">
      <c r="A100" s="687"/>
      <c r="B100" s="687"/>
      <c r="C100" s="687"/>
      <c r="D100" s="687"/>
      <c r="E100" s="687"/>
      <c r="F100" s="687"/>
      <c r="G100" s="687"/>
      <c r="H100" s="687"/>
      <c r="I100" s="687"/>
      <c r="J100" s="687"/>
      <c r="K100" s="687"/>
      <c r="L100" s="687"/>
      <c r="M100" s="687"/>
      <c r="N100" s="687"/>
      <c r="O100" s="687"/>
      <c r="P100" s="687"/>
      <c r="Q100" s="687"/>
      <c r="R100" s="687"/>
      <c r="S100" s="687"/>
      <c r="T100" s="687"/>
      <c r="U100" s="687"/>
      <c r="V100" s="687"/>
      <c r="W100" s="687"/>
      <c r="X100" s="687"/>
      <c r="Y100" s="687"/>
      <c r="Z100" s="687"/>
      <c r="AA100" s="687"/>
      <c r="AB100" s="687"/>
      <c r="AC100" s="687"/>
      <c r="AD100" s="687"/>
      <c r="AE100" s="687"/>
    </row>
    <row r="101">
      <c r="A101" s="687"/>
      <c r="B101" s="687"/>
      <c r="C101" s="687"/>
      <c r="D101" s="687"/>
      <c r="E101" s="687"/>
      <c r="F101" s="687"/>
      <c r="G101" s="687"/>
      <c r="H101" s="687"/>
      <c r="I101" s="687"/>
      <c r="J101" s="687"/>
      <c r="K101" s="687"/>
      <c r="L101" s="687"/>
      <c r="M101" s="687"/>
      <c r="N101" s="687"/>
      <c r="O101" s="687"/>
      <c r="P101" s="687"/>
      <c r="Q101" s="687"/>
      <c r="R101" s="687"/>
      <c r="S101" s="687"/>
      <c r="T101" s="687"/>
      <c r="U101" s="687"/>
      <c r="V101" s="687"/>
      <c r="W101" s="687"/>
      <c r="X101" s="687"/>
      <c r="Y101" s="687"/>
      <c r="Z101" s="687"/>
      <c r="AA101" s="687"/>
      <c r="AB101" s="687"/>
      <c r="AC101" s="687"/>
      <c r="AD101" s="687"/>
      <c r="AE101" s="687"/>
    </row>
    <row r="102">
      <c r="A102" s="687"/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87"/>
      <c r="AB102" s="687"/>
      <c r="AC102" s="687"/>
      <c r="AD102" s="687"/>
      <c r="AE102" s="687"/>
    </row>
    <row r="103">
      <c r="A103" s="687"/>
      <c r="B103" s="687"/>
      <c r="C103" s="687"/>
      <c r="D103" s="687"/>
      <c r="E103" s="687"/>
      <c r="F103" s="687"/>
      <c r="G103" s="687"/>
      <c r="H103" s="687"/>
      <c r="I103" s="687"/>
      <c r="J103" s="687"/>
      <c r="K103" s="687"/>
      <c r="L103" s="687"/>
      <c r="M103" s="687"/>
      <c r="N103" s="687"/>
      <c r="O103" s="687"/>
      <c r="P103" s="687"/>
      <c r="Q103" s="687"/>
      <c r="R103" s="687"/>
      <c r="S103" s="687"/>
      <c r="T103" s="687"/>
      <c r="U103" s="687"/>
      <c r="V103" s="687"/>
      <c r="W103" s="687"/>
      <c r="X103" s="687"/>
      <c r="Y103" s="687"/>
      <c r="Z103" s="687"/>
      <c r="AA103" s="687"/>
      <c r="AB103" s="687"/>
      <c r="AC103" s="687"/>
      <c r="AD103" s="687"/>
      <c r="AE103" s="687"/>
    </row>
    <row r="104">
      <c r="A104" s="687"/>
      <c r="B104" s="687"/>
      <c r="C104" s="687"/>
      <c r="D104" s="687"/>
      <c r="E104" s="687"/>
      <c r="F104" s="687"/>
      <c r="G104" s="687"/>
      <c r="H104" s="687"/>
      <c r="I104" s="687"/>
      <c r="J104" s="687"/>
      <c r="K104" s="687"/>
      <c r="L104" s="687"/>
      <c r="M104" s="687"/>
      <c r="N104" s="687"/>
      <c r="O104" s="687"/>
      <c r="P104" s="687"/>
      <c r="Q104" s="687"/>
      <c r="R104" s="687"/>
      <c r="S104" s="687"/>
      <c r="T104" s="687"/>
      <c r="U104" s="687"/>
      <c r="V104" s="687"/>
      <c r="W104" s="687"/>
      <c r="X104" s="687"/>
      <c r="Y104" s="687"/>
      <c r="Z104" s="687"/>
      <c r="AA104" s="687"/>
      <c r="AB104" s="687"/>
      <c r="AC104" s="687"/>
      <c r="AD104" s="687"/>
      <c r="AE104" s="687"/>
    </row>
    <row r="105">
      <c r="A105" s="687"/>
      <c r="B105" s="687"/>
      <c r="C105" s="687"/>
      <c r="D105" s="687"/>
      <c r="E105" s="687"/>
      <c r="F105" s="687"/>
      <c r="G105" s="687"/>
      <c r="H105" s="687"/>
      <c r="I105" s="687"/>
      <c r="J105" s="687"/>
      <c r="K105" s="687"/>
      <c r="L105" s="687"/>
      <c r="M105" s="687"/>
      <c r="N105" s="687"/>
      <c r="O105" s="687"/>
      <c r="P105" s="687"/>
      <c r="Q105" s="687"/>
      <c r="R105" s="687"/>
      <c r="S105" s="687"/>
      <c r="T105" s="687"/>
      <c r="U105" s="687"/>
      <c r="V105" s="687"/>
      <c r="W105" s="687"/>
      <c r="X105" s="687"/>
      <c r="Y105" s="687"/>
      <c r="Z105" s="687"/>
      <c r="AA105" s="687"/>
      <c r="AB105" s="687"/>
      <c r="AC105" s="687"/>
      <c r="AD105" s="687"/>
      <c r="AE105" s="687"/>
    </row>
    <row r="106">
      <c r="A106" s="687"/>
      <c r="B106" s="687"/>
      <c r="C106" s="687"/>
      <c r="D106" s="687"/>
      <c r="E106" s="687"/>
      <c r="F106" s="687"/>
      <c r="G106" s="687"/>
      <c r="H106" s="687"/>
      <c r="I106" s="687"/>
      <c r="J106" s="687"/>
      <c r="K106" s="687"/>
      <c r="L106" s="687"/>
      <c r="M106" s="687"/>
      <c r="N106" s="687"/>
      <c r="O106" s="687"/>
      <c r="P106" s="687"/>
      <c r="Q106" s="687"/>
      <c r="R106" s="687"/>
      <c r="S106" s="687"/>
      <c r="T106" s="687"/>
      <c r="U106" s="687"/>
      <c r="V106" s="687"/>
      <c r="W106" s="687"/>
      <c r="X106" s="687"/>
      <c r="Y106" s="687"/>
      <c r="Z106" s="687"/>
      <c r="AA106" s="687"/>
      <c r="AB106" s="687"/>
      <c r="AC106" s="687"/>
      <c r="AD106" s="687"/>
      <c r="AE106" s="687"/>
    </row>
    <row r="107">
      <c r="A107" s="687"/>
      <c r="B107" s="687"/>
      <c r="C107" s="687"/>
      <c r="D107" s="687"/>
      <c r="E107" s="687"/>
      <c r="F107" s="687"/>
      <c r="G107" s="687"/>
      <c r="H107" s="687"/>
      <c r="I107" s="687"/>
      <c r="J107" s="687"/>
      <c r="K107" s="687"/>
      <c r="L107" s="687"/>
      <c r="M107" s="687"/>
      <c r="N107" s="687"/>
      <c r="O107" s="687"/>
      <c r="P107" s="687"/>
      <c r="Q107" s="687"/>
      <c r="R107" s="687"/>
      <c r="S107" s="687"/>
      <c r="T107" s="687"/>
      <c r="U107" s="687"/>
      <c r="V107" s="687"/>
      <c r="W107" s="687"/>
      <c r="X107" s="687"/>
      <c r="Y107" s="687"/>
      <c r="Z107" s="687"/>
      <c r="AA107" s="687"/>
      <c r="AB107" s="687"/>
      <c r="AC107" s="687"/>
      <c r="AD107" s="687"/>
      <c r="AE107" s="687"/>
    </row>
    <row r="108">
      <c r="A108" s="687"/>
      <c r="B108" s="687"/>
      <c r="C108" s="687"/>
      <c r="D108" s="687"/>
      <c r="E108" s="687"/>
      <c r="F108" s="687"/>
      <c r="G108" s="687"/>
      <c r="H108" s="687"/>
      <c r="I108" s="687"/>
      <c r="J108" s="687"/>
      <c r="K108" s="687"/>
      <c r="L108" s="687"/>
      <c r="M108" s="687"/>
      <c r="N108" s="687"/>
      <c r="O108" s="687"/>
      <c r="P108" s="687"/>
      <c r="Q108" s="687"/>
      <c r="R108" s="687"/>
      <c r="S108" s="687"/>
      <c r="T108" s="687"/>
      <c r="U108" s="687"/>
      <c r="V108" s="687"/>
      <c r="W108" s="687"/>
      <c r="X108" s="687"/>
      <c r="Y108" s="687"/>
      <c r="Z108" s="687"/>
      <c r="AA108" s="687"/>
      <c r="AB108" s="687"/>
      <c r="AC108" s="687"/>
      <c r="AD108" s="687"/>
      <c r="AE108" s="687"/>
    </row>
    <row r="109">
      <c r="A109" s="687"/>
      <c r="B109" s="687"/>
      <c r="C109" s="687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7"/>
      <c r="P109" s="687"/>
      <c r="Q109" s="687"/>
      <c r="R109" s="687"/>
      <c r="S109" s="687"/>
      <c r="T109" s="687"/>
      <c r="U109" s="687"/>
      <c r="V109" s="687"/>
      <c r="W109" s="687"/>
      <c r="X109" s="687"/>
      <c r="Y109" s="687"/>
      <c r="Z109" s="687"/>
      <c r="AA109" s="687"/>
      <c r="AB109" s="687"/>
      <c r="AC109" s="687"/>
      <c r="AD109" s="687"/>
      <c r="AE109" s="687"/>
    </row>
    <row r="110">
      <c r="A110" s="687"/>
      <c r="B110" s="687"/>
      <c r="C110" s="687"/>
      <c r="D110" s="687"/>
      <c r="E110" s="687"/>
      <c r="F110" s="687"/>
      <c r="G110" s="687"/>
      <c r="H110" s="687"/>
      <c r="I110" s="687"/>
      <c r="J110" s="687"/>
      <c r="K110" s="687"/>
      <c r="L110" s="687"/>
      <c r="M110" s="687"/>
      <c r="N110" s="687"/>
      <c r="O110" s="687"/>
      <c r="P110" s="687"/>
      <c r="Q110" s="687"/>
      <c r="R110" s="687"/>
      <c r="S110" s="687"/>
      <c r="T110" s="687"/>
      <c r="U110" s="687"/>
      <c r="V110" s="687"/>
      <c r="W110" s="687"/>
      <c r="X110" s="687"/>
      <c r="Y110" s="687"/>
      <c r="Z110" s="687"/>
      <c r="AA110" s="687"/>
      <c r="AB110" s="687"/>
      <c r="AC110" s="687"/>
      <c r="AD110" s="687"/>
      <c r="AE110" s="687"/>
    </row>
    <row r="111">
      <c r="A111" s="687"/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87"/>
      <c r="AB111" s="687"/>
      <c r="AC111" s="687"/>
      <c r="AD111" s="687"/>
      <c r="AE111" s="687"/>
    </row>
    <row r="112">
      <c r="A112" s="687"/>
      <c r="B112" s="687"/>
      <c r="C112" s="687"/>
      <c r="D112" s="687"/>
      <c r="E112" s="687"/>
      <c r="F112" s="687"/>
      <c r="G112" s="687"/>
      <c r="H112" s="687"/>
      <c r="I112" s="687"/>
      <c r="J112" s="687"/>
      <c r="K112" s="687"/>
      <c r="L112" s="687"/>
      <c r="M112" s="687"/>
      <c r="N112" s="687"/>
      <c r="O112" s="687"/>
      <c r="P112" s="687"/>
      <c r="Q112" s="687"/>
      <c r="R112" s="687"/>
      <c r="S112" s="687"/>
      <c r="T112" s="687"/>
      <c r="U112" s="687"/>
      <c r="V112" s="687"/>
      <c r="W112" s="687"/>
      <c r="X112" s="687"/>
      <c r="Y112" s="687"/>
      <c r="Z112" s="687"/>
      <c r="AA112" s="687"/>
      <c r="AB112" s="687"/>
      <c r="AC112" s="687"/>
      <c r="AD112" s="687"/>
      <c r="AE112" s="687"/>
    </row>
    <row r="113">
      <c r="A113" s="687"/>
      <c r="B113" s="687"/>
      <c r="C113" s="687"/>
      <c r="D113" s="687"/>
      <c r="E113" s="687"/>
      <c r="F113" s="687"/>
      <c r="G113" s="687"/>
      <c r="H113" s="687"/>
      <c r="I113" s="687"/>
      <c r="J113" s="687"/>
      <c r="K113" s="687"/>
      <c r="L113" s="687"/>
      <c r="M113" s="687"/>
      <c r="N113" s="687"/>
      <c r="O113" s="687"/>
      <c r="P113" s="687"/>
      <c r="Q113" s="687"/>
      <c r="R113" s="687"/>
      <c r="S113" s="687"/>
      <c r="T113" s="687"/>
      <c r="U113" s="687"/>
      <c r="V113" s="687"/>
      <c r="W113" s="687"/>
      <c r="X113" s="687"/>
      <c r="Y113" s="687"/>
      <c r="Z113" s="687"/>
      <c r="AA113" s="687"/>
      <c r="AB113" s="687"/>
      <c r="AC113" s="687"/>
      <c r="AD113" s="687"/>
      <c r="AE113" s="687"/>
    </row>
    <row r="114">
      <c r="A114" s="687"/>
      <c r="B114" s="687"/>
      <c r="C114" s="687"/>
      <c r="D114" s="687"/>
      <c r="E114" s="687"/>
      <c r="F114" s="687"/>
      <c r="G114" s="687"/>
      <c r="H114" s="687"/>
      <c r="I114" s="687"/>
      <c r="J114" s="687"/>
      <c r="K114" s="687"/>
      <c r="L114" s="687"/>
      <c r="M114" s="687"/>
      <c r="N114" s="687"/>
      <c r="O114" s="687"/>
      <c r="P114" s="687"/>
      <c r="Q114" s="687"/>
      <c r="R114" s="687"/>
      <c r="S114" s="687"/>
      <c r="T114" s="687"/>
      <c r="U114" s="687"/>
      <c r="V114" s="687"/>
      <c r="W114" s="687"/>
      <c r="X114" s="687"/>
      <c r="Y114" s="687"/>
      <c r="Z114" s="687"/>
      <c r="AA114" s="687"/>
      <c r="AB114" s="687"/>
      <c r="AC114" s="687"/>
      <c r="AD114" s="687"/>
      <c r="AE114" s="687"/>
    </row>
    <row r="115">
      <c r="A115" s="687"/>
      <c r="B115" s="687"/>
      <c r="C115" s="687"/>
      <c r="D115" s="687"/>
      <c r="E115" s="687"/>
      <c r="F115" s="687"/>
      <c r="G115" s="687"/>
      <c r="H115" s="687"/>
      <c r="I115" s="687"/>
      <c r="J115" s="687"/>
      <c r="K115" s="687"/>
      <c r="L115" s="687"/>
      <c r="M115" s="687"/>
      <c r="N115" s="687"/>
      <c r="O115" s="687"/>
      <c r="P115" s="687"/>
      <c r="Q115" s="687"/>
      <c r="R115" s="687"/>
      <c r="S115" s="687"/>
      <c r="T115" s="687"/>
      <c r="U115" s="687"/>
      <c r="V115" s="687"/>
      <c r="W115" s="687"/>
      <c r="X115" s="687"/>
      <c r="Y115" s="687"/>
      <c r="Z115" s="687"/>
      <c r="AA115" s="687"/>
      <c r="AB115" s="687"/>
      <c r="AC115" s="687"/>
      <c r="AD115" s="687"/>
      <c r="AE115" s="687"/>
    </row>
    <row r="116">
      <c r="A116" s="687"/>
      <c r="B116" s="687"/>
      <c r="C116" s="687"/>
      <c r="D116" s="687"/>
      <c r="E116" s="687"/>
      <c r="F116" s="687"/>
      <c r="G116" s="687"/>
      <c r="H116" s="687"/>
      <c r="I116" s="687"/>
      <c r="J116" s="687"/>
      <c r="K116" s="687"/>
      <c r="L116" s="687"/>
      <c r="M116" s="687"/>
      <c r="N116" s="687"/>
      <c r="O116" s="687"/>
      <c r="P116" s="687"/>
      <c r="Q116" s="687"/>
      <c r="R116" s="687"/>
      <c r="S116" s="687"/>
      <c r="T116" s="687"/>
      <c r="U116" s="687"/>
      <c r="V116" s="687"/>
      <c r="W116" s="687"/>
      <c r="X116" s="687"/>
      <c r="Y116" s="687"/>
      <c r="Z116" s="687"/>
      <c r="AA116" s="687"/>
      <c r="AB116" s="687"/>
      <c r="AC116" s="687"/>
      <c r="AD116" s="687"/>
      <c r="AE116" s="687"/>
    </row>
    <row r="117">
      <c r="A117" s="687"/>
      <c r="B117" s="687"/>
      <c r="C117" s="687"/>
      <c r="D117" s="687"/>
      <c r="E117" s="687"/>
      <c r="F117" s="687"/>
      <c r="G117" s="687"/>
      <c r="H117" s="687"/>
      <c r="I117" s="687"/>
      <c r="J117" s="687"/>
      <c r="K117" s="687"/>
      <c r="L117" s="687"/>
      <c r="M117" s="687"/>
      <c r="N117" s="687"/>
      <c r="O117" s="687"/>
      <c r="P117" s="687"/>
      <c r="Q117" s="687"/>
      <c r="R117" s="687"/>
      <c r="S117" s="687"/>
      <c r="T117" s="687"/>
      <c r="U117" s="687"/>
      <c r="V117" s="687"/>
      <c r="W117" s="687"/>
      <c r="X117" s="687"/>
      <c r="Y117" s="687"/>
      <c r="Z117" s="687"/>
      <c r="AA117" s="687"/>
      <c r="AB117" s="687"/>
      <c r="AC117" s="687"/>
      <c r="AD117" s="687"/>
      <c r="AE117" s="687"/>
    </row>
    <row r="118">
      <c r="A118" s="687"/>
      <c r="B118" s="687"/>
      <c r="C118" s="687"/>
      <c r="D118" s="687"/>
      <c r="E118" s="687"/>
      <c r="F118" s="687"/>
      <c r="G118" s="687"/>
      <c r="H118" s="687"/>
      <c r="I118" s="687"/>
      <c r="J118" s="687"/>
      <c r="K118" s="687"/>
      <c r="L118" s="687"/>
      <c r="M118" s="687"/>
      <c r="N118" s="687"/>
      <c r="O118" s="687"/>
      <c r="P118" s="687"/>
      <c r="Q118" s="687"/>
      <c r="R118" s="687"/>
      <c r="S118" s="687"/>
      <c r="T118" s="687"/>
      <c r="U118" s="687"/>
      <c r="V118" s="687"/>
      <c r="W118" s="687"/>
      <c r="X118" s="687"/>
      <c r="Y118" s="687"/>
      <c r="Z118" s="687"/>
      <c r="AA118" s="687"/>
      <c r="AB118" s="687"/>
      <c r="AC118" s="687"/>
      <c r="AD118" s="687"/>
      <c r="AE118" s="687"/>
    </row>
    <row r="119">
      <c r="A119" s="687"/>
      <c r="B119" s="687"/>
      <c r="C119" s="687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7"/>
      <c r="O119" s="687"/>
      <c r="P119" s="687"/>
      <c r="Q119" s="687"/>
      <c r="R119" s="687"/>
      <c r="S119" s="687"/>
      <c r="T119" s="687"/>
      <c r="U119" s="687"/>
      <c r="V119" s="687"/>
      <c r="W119" s="687"/>
      <c r="X119" s="687"/>
      <c r="Y119" s="687"/>
      <c r="Z119" s="687"/>
      <c r="AA119" s="687"/>
      <c r="AB119" s="687"/>
      <c r="AC119" s="687"/>
      <c r="AD119" s="687"/>
      <c r="AE119" s="687"/>
    </row>
    <row r="120">
      <c r="A120" s="687"/>
      <c r="B120" s="687"/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7"/>
      <c r="P120" s="687"/>
      <c r="Q120" s="687"/>
      <c r="R120" s="687"/>
      <c r="S120" s="687"/>
      <c r="T120" s="687"/>
      <c r="U120" s="687"/>
      <c r="V120" s="687"/>
      <c r="W120" s="687"/>
      <c r="X120" s="687"/>
      <c r="Y120" s="687"/>
      <c r="Z120" s="687"/>
      <c r="AA120" s="687"/>
      <c r="AB120" s="687"/>
      <c r="AC120" s="687"/>
      <c r="AD120" s="687"/>
      <c r="AE120" s="687"/>
    </row>
    <row r="121">
      <c r="A121" s="687"/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87"/>
      <c r="AB121" s="687"/>
      <c r="AC121" s="687"/>
      <c r="AD121" s="687"/>
      <c r="AE121" s="687"/>
    </row>
    <row r="122">
      <c r="A122" s="687"/>
      <c r="B122" s="687"/>
      <c r="C122" s="687"/>
      <c r="D122" s="687"/>
      <c r="E122" s="687"/>
      <c r="F122" s="687"/>
      <c r="G122" s="687"/>
      <c r="H122" s="687"/>
      <c r="I122" s="687"/>
      <c r="J122" s="687"/>
      <c r="K122" s="687"/>
      <c r="L122" s="687"/>
      <c r="M122" s="687"/>
      <c r="N122" s="687"/>
      <c r="O122" s="687"/>
      <c r="P122" s="687"/>
      <c r="Q122" s="687"/>
      <c r="R122" s="687"/>
      <c r="S122" s="687"/>
      <c r="T122" s="687"/>
      <c r="U122" s="687"/>
      <c r="V122" s="687"/>
      <c r="W122" s="687"/>
      <c r="X122" s="687"/>
      <c r="Y122" s="687"/>
      <c r="Z122" s="687"/>
      <c r="AA122" s="687"/>
      <c r="AB122" s="687"/>
      <c r="AC122" s="687"/>
      <c r="AD122" s="687"/>
      <c r="AE122" s="687"/>
    </row>
    <row r="123">
      <c r="A123" s="687"/>
      <c r="B123" s="687"/>
      <c r="C123" s="687"/>
      <c r="D123" s="687"/>
      <c r="E123" s="687"/>
      <c r="F123" s="687"/>
      <c r="G123" s="687"/>
      <c r="H123" s="687"/>
      <c r="I123" s="687"/>
      <c r="J123" s="687"/>
      <c r="K123" s="687"/>
      <c r="L123" s="687"/>
      <c r="M123" s="687"/>
      <c r="N123" s="687"/>
      <c r="O123" s="687"/>
      <c r="P123" s="687"/>
      <c r="Q123" s="687"/>
      <c r="R123" s="687"/>
      <c r="S123" s="687"/>
      <c r="T123" s="687"/>
      <c r="U123" s="687"/>
      <c r="V123" s="687"/>
      <c r="W123" s="687"/>
      <c r="X123" s="687"/>
      <c r="Y123" s="687"/>
      <c r="Z123" s="687"/>
      <c r="AA123" s="687"/>
      <c r="AB123" s="687"/>
      <c r="AC123" s="687"/>
      <c r="AD123" s="687"/>
      <c r="AE123" s="687"/>
    </row>
    <row r="124">
      <c r="A124" s="687"/>
      <c r="B124" s="687"/>
      <c r="C124" s="687"/>
      <c r="D124" s="687"/>
      <c r="E124" s="687"/>
      <c r="F124" s="687"/>
      <c r="G124" s="687"/>
      <c r="H124" s="687"/>
      <c r="I124" s="687"/>
      <c r="J124" s="687"/>
      <c r="K124" s="687"/>
      <c r="L124" s="687"/>
      <c r="M124" s="687"/>
      <c r="N124" s="687"/>
      <c r="O124" s="687"/>
      <c r="P124" s="687"/>
      <c r="Q124" s="687"/>
      <c r="R124" s="687"/>
      <c r="S124" s="687"/>
      <c r="T124" s="687"/>
      <c r="U124" s="687"/>
      <c r="V124" s="687"/>
      <c r="W124" s="687"/>
      <c r="X124" s="687"/>
      <c r="Y124" s="687"/>
      <c r="Z124" s="687"/>
      <c r="AA124" s="687"/>
      <c r="AB124" s="687"/>
      <c r="AC124" s="687"/>
      <c r="AD124" s="687"/>
      <c r="AE124" s="687"/>
    </row>
    <row r="125">
      <c r="A125" s="687"/>
      <c r="B125" s="687"/>
      <c r="C125" s="687"/>
      <c r="D125" s="687"/>
      <c r="E125" s="687"/>
      <c r="F125" s="687"/>
      <c r="G125" s="687"/>
      <c r="H125" s="687"/>
      <c r="I125" s="687"/>
      <c r="J125" s="687"/>
      <c r="K125" s="687"/>
      <c r="L125" s="687"/>
      <c r="M125" s="687"/>
      <c r="N125" s="687"/>
      <c r="O125" s="687"/>
      <c r="P125" s="687"/>
      <c r="Q125" s="687"/>
      <c r="R125" s="687"/>
      <c r="S125" s="687"/>
      <c r="T125" s="687"/>
      <c r="U125" s="687"/>
      <c r="V125" s="687"/>
      <c r="W125" s="687"/>
      <c r="X125" s="687"/>
      <c r="Y125" s="687"/>
      <c r="Z125" s="687"/>
      <c r="AA125" s="687"/>
      <c r="AB125" s="687"/>
      <c r="AC125" s="687"/>
      <c r="AD125" s="687"/>
      <c r="AE125" s="687"/>
    </row>
    <row r="126">
      <c r="A126" s="687"/>
      <c r="B126" s="687"/>
      <c r="C126" s="687"/>
      <c r="D126" s="687"/>
      <c r="E126" s="687"/>
      <c r="F126" s="687"/>
      <c r="G126" s="687"/>
      <c r="H126" s="687"/>
      <c r="I126" s="687"/>
      <c r="J126" s="687"/>
      <c r="K126" s="687"/>
      <c r="L126" s="687"/>
      <c r="M126" s="687"/>
      <c r="N126" s="687"/>
      <c r="O126" s="687"/>
      <c r="P126" s="687"/>
      <c r="Q126" s="687"/>
      <c r="R126" s="687"/>
      <c r="S126" s="687"/>
      <c r="T126" s="687"/>
      <c r="U126" s="687"/>
      <c r="V126" s="687"/>
      <c r="W126" s="687"/>
      <c r="X126" s="687"/>
      <c r="Y126" s="687"/>
      <c r="Z126" s="687"/>
      <c r="AA126" s="687"/>
      <c r="AB126" s="687"/>
      <c r="AC126" s="687"/>
      <c r="AD126" s="687"/>
      <c r="AE126" s="687"/>
    </row>
    <row r="127">
      <c r="A127" s="687"/>
      <c r="B127" s="687"/>
      <c r="C127" s="687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7"/>
      <c r="P127" s="687"/>
      <c r="Q127" s="687"/>
      <c r="R127" s="687"/>
      <c r="S127" s="687"/>
      <c r="T127" s="687"/>
      <c r="U127" s="687"/>
      <c r="V127" s="687"/>
      <c r="W127" s="687"/>
      <c r="X127" s="687"/>
      <c r="Y127" s="687"/>
      <c r="Z127" s="687"/>
      <c r="AA127" s="687"/>
      <c r="AB127" s="687"/>
      <c r="AC127" s="687"/>
      <c r="AD127" s="687"/>
      <c r="AE127" s="687"/>
    </row>
    <row r="128">
      <c r="A128" s="687"/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87"/>
      <c r="AB128" s="687"/>
      <c r="AC128" s="687"/>
      <c r="AD128" s="687"/>
      <c r="AE128" s="687"/>
    </row>
    <row r="129">
      <c r="A129" s="687"/>
      <c r="B129" s="687"/>
      <c r="C129" s="687"/>
      <c r="D129" s="687"/>
      <c r="E129" s="687"/>
      <c r="F129" s="687"/>
      <c r="G129" s="687"/>
      <c r="H129" s="687"/>
      <c r="I129" s="687"/>
      <c r="J129" s="687"/>
      <c r="K129" s="687"/>
      <c r="L129" s="687"/>
      <c r="M129" s="687"/>
      <c r="N129" s="687"/>
      <c r="O129" s="687"/>
      <c r="P129" s="687"/>
      <c r="Q129" s="687"/>
      <c r="R129" s="687"/>
      <c r="S129" s="687"/>
      <c r="T129" s="687"/>
      <c r="U129" s="687"/>
      <c r="V129" s="687"/>
      <c r="W129" s="687"/>
      <c r="X129" s="687"/>
      <c r="Y129" s="687"/>
      <c r="Z129" s="687"/>
      <c r="AA129" s="687"/>
      <c r="AB129" s="687"/>
      <c r="AC129" s="687"/>
      <c r="AD129" s="687"/>
      <c r="AE129" s="687"/>
    </row>
    <row r="130">
      <c r="A130" s="687"/>
      <c r="B130" s="687"/>
      <c r="C130" s="687"/>
      <c r="D130" s="687"/>
      <c r="E130" s="687"/>
      <c r="F130" s="687"/>
      <c r="G130" s="687"/>
      <c r="H130" s="687"/>
      <c r="I130" s="687"/>
      <c r="J130" s="687"/>
      <c r="K130" s="687"/>
      <c r="L130" s="687"/>
      <c r="M130" s="687"/>
      <c r="N130" s="687"/>
      <c r="O130" s="687"/>
      <c r="P130" s="687"/>
      <c r="Q130" s="687"/>
      <c r="R130" s="687"/>
      <c r="S130" s="687"/>
      <c r="T130" s="687"/>
      <c r="U130" s="687"/>
      <c r="V130" s="687"/>
      <c r="W130" s="687"/>
      <c r="X130" s="687"/>
      <c r="Y130" s="687"/>
      <c r="Z130" s="687"/>
      <c r="AA130" s="687"/>
      <c r="AB130" s="687"/>
      <c r="AC130" s="687"/>
      <c r="AD130" s="687"/>
      <c r="AE130" s="687"/>
    </row>
    <row r="131">
      <c r="A131" s="687"/>
      <c r="B131" s="687"/>
      <c r="C131" s="687"/>
      <c r="D131" s="687"/>
      <c r="E131" s="687"/>
      <c r="F131" s="687"/>
      <c r="G131" s="687"/>
      <c r="H131" s="687"/>
      <c r="I131" s="687"/>
      <c r="J131" s="687"/>
      <c r="K131" s="687"/>
      <c r="L131" s="687"/>
      <c r="M131" s="687"/>
      <c r="N131" s="687"/>
      <c r="O131" s="687"/>
      <c r="P131" s="687"/>
      <c r="Q131" s="687"/>
      <c r="R131" s="687"/>
      <c r="S131" s="687"/>
      <c r="T131" s="687"/>
      <c r="U131" s="687"/>
      <c r="V131" s="687"/>
      <c r="W131" s="687"/>
      <c r="X131" s="687"/>
      <c r="Y131" s="687"/>
      <c r="Z131" s="687"/>
      <c r="AA131" s="687"/>
      <c r="AB131" s="687"/>
      <c r="AC131" s="687"/>
      <c r="AD131" s="687"/>
      <c r="AE131" s="687"/>
    </row>
    <row r="132">
      <c r="A132" s="687"/>
      <c r="B132" s="687"/>
      <c r="C132" s="687"/>
      <c r="D132" s="687"/>
      <c r="E132" s="687"/>
      <c r="F132" s="687"/>
      <c r="G132" s="687"/>
      <c r="H132" s="687"/>
      <c r="I132" s="687"/>
      <c r="J132" s="687"/>
      <c r="K132" s="687"/>
      <c r="L132" s="687"/>
      <c r="M132" s="687"/>
      <c r="N132" s="687"/>
      <c r="O132" s="687"/>
      <c r="P132" s="687"/>
      <c r="Q132" s="687"/>
      <c r="R132" s="687"/>
      <c r="S132" s="687"/>
      <c r="T132" s="687"/>
      <c r="U132" s="687"/>
      <c r="V132" s="687"/>
      <c r="W132" s="687"/>
      <c r="X132" s="687"/>
      <c r="Y132" s="687"/>
      <c r="Z132" s="687"/>
      <c r="AA132" s="687"/>
      <c r="AB132" s="687"/>
      <c r="AC132" s="687"/>
      <c r="AD132" s="687"/>
      <c r="AE132" s="687"/>
    </row>
    <row r="133">
      <c r="A133" s="687"/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87"/>
      <c r="AB133" s="687"/>
      <c r="AC133" s="687"/>
      <c r="AD133" s="687"/>
      <c r="AE133" s="687"/>
    </row>
    <row r="134">
      <c r="A134" s="687"/>
      <c r="B134" s="687"/>
      <c r="C134" s="687"/>
      <c r="D134" s="687"/>
      <c r="E134" s="687"/>
      <c r="F134" s="687"/>
      <c r="G134" s="687"/>
      <c r="H134" s="687"/>
      <c r="I134" s="687"/>
      <c r="J134" s="687"/>
      <c r="K134" s="687"/>
      <c r="L134" s="687"/>
      <c r="M134" s="687"/>
      <c r="N134" s="687"/>
      <c r="O134" s="687"/>
      <c r="P134" s="687"/>
      <c r="Q134" s="687"/>
      <c r="R134" s="687"/>
      <c r="S134" s="687"/>
      <c r="T134" s="687"/>
      <c r="U134" s="687"/>
      <c r="V134" s="687"/>
      <c r="W134" s="687"/>
      <c r="X134" s="687"/>
      <c r="Y134" s="687"/>
      <c r="Z134" s="687"/>
      <c r="AA134" s="687"/>
      <c r="AB134" s="687"/>
      <c r="AC134" s="687"/>
      <c r="AD134" s="687"/>
      <c r="AE134" s="687"/>
    </row>
    <row r="135">
      <c r="A135" s="687"/>
      <c r="B135" s="687"/>
      <c r="C135" s="687"/>
      <c r="D135" s="687"/>
      <c r="E135" s="687"/>
      <c r="F135" s="687"/>
      <c r="G135" s="687"/>
      <c r="H135" s="687"/>
      <c r="I135" s="687"/>
      <c r="J135" s="687"/>
      <c r="K135" s="687"/>
      <c r="L135" s="687"/>
      <c r="M135" s="687"/>
      <c r="N135" s="687"/>
      <c r="O135" s="687"/>
      <c r="P135" s="687"/>
      <c r="Q135" s="687"/>
      <c r="R135" s="687"/>
      <c r="S135" s="687"/>
      <c r="T135" s="687"/>
      <c r="U135" s="687"/>
      <c r="V135" s="687"/>
      <c r="W135" s="687"/>
      <c r="X135" s="687"/>
      <c r="Y135" s="687"/>
      <c r="Z135" s="687"/>
      <c r="AA135" s="687"/>
      <c r="AB135" s="687"/>
      <c r="AC135" s="687"/>
      <c r="AD135" s="687"/>
      <c r="AE135" s="687"/>
    </row>
    <row r="136">
      <c r="A136" s="687"/>
      <c r="B136" s="687"/>
      <c r="C136" s="687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7"/>
      <c r="O136" s="687"/>
      <c r="P136" s="687"/>
      <c r="Q136" s="687"/>
      <c r="R136" s="687"/>
      <c r="S136" s="687"/>
      <c r="T136" s="687"/>
      <c r="U136" s="687"/>
      <c r="V136" s="687"/>
      <c r="W136" s="687"/>
      <c r="X136" s="687"/>
      <c r="Y136" s="687"/>
      <c r="Z136" s="687"/>
      <c r="AA136" s="687"/>
      <c r="AB136" s="687"/>
      <c r="AC136" s="687"/>
      <c r="AD136" s="687"/>
      <c r="AE136" s="687"/>
    </row>
    <row r="137">
      <c r="A137" s="687"/>
      <c r="B137" s="687"/>
      <c r="C137" s="687"/>
      <c r="D137" s="687"/>
      <c r="E137" s="687"/>
      <c r="F137" s="687"/>
      <c r="G137" s="687"/>
      <c r="H137" s="687"/>
      <c r="I137" s="687"/>
      <c r="J137" s="687"/>
      <c r="K137" s="687"/>
      <c r="L137" s="687"/>
      <c r="M137" s="687"/>
      <c r="N137" s="687"/>
      <c r="O137" s="687"/>
      <c r="P137" s="687"/>
      <c r="Q137" s="687"/>
      <c r="R137" s="687"/>
      <c r="S137" s="687"/>
      <c r="T137" s="687"/>
      <c r="U137" s="687"/>
      <c r="V137" s="687"/>
      <c r="W137" s="687"/>
      <c r="X137" s="687"/>
      <c r="Y137" s="687"/>
      <c r="Z137" s="687"/>
      <c r="AA137" s="687"/>
      <c r="AB137" s="687"/>
      <c r="AC137" s="687"/>
      <c r="AD137" s="687"/>
      <c r="AE137" s="687"/>
    </row>
    <row r="138">
      <c r="A138" s="687"/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87"/>
      <c r="AB138" s="687"/>
      <c r="AC138" s="687"/>
      <c r="AD138" s="687"/>
      <c r="AE138" s="687"/>
    </row>
    <row r="139">
      <c r="A139" s="687"/>
      <c r="B139" s="687"/>
      <c r="C139" s="687"/>
      <c r="D139" s="687"/>
      <c r="E139" s="687"/>
      <c r="F139" s="687"/>
      <c r="G139" s="687"/>
      <c r="H139" s="687"/>
      <c r="I139" s="687"/>
      <c r="J139" s="687"/>
      <c r="K139" s="687"/>
      <c r="L139" s="687"/>
      <c r="M139" s="687"/>
      <c r="N139" s="687"/>
      <c r="O139" s="687"/>
      <c r="P139" s="687"/>
      <c r="Q139" s="687"/>
      <c r="R139" s="687"/>
      <c r="S139" s="687"/>
      <c r="T139" s="687"/>
      <c r="U139" s="687"/>
      <c r="V139" s="687"/>
      <c r="W139" s="687"/>
      <c r="X139" s="687"/>
      <c r="Y139" s="687"/>
      <c r="Z139" s="687"/>
      <c r="AA139" s="687"/>
      <c r="AB139" s="687"/>
      <c r="AC139" s="687"/>
      <c r="AD139" s="687"/>
      <c r="AE139" s="687"/>
    </row>
    <row r="140">
      <c r="A140" s="687"/>
      <c r="B140" s="687"/>
      <c r="C140" s="687"/>
      <c r="D140" s="687"/>
      <c r="E140" s="687"/>
      <c r="F140" s="687"/>
      <c r="G140" s="687"/>
      <c r="H140" s="687"/>
      <c r="I140" s="687"/>
      <c r="J140" s="687"/>
      <c r="K140" s="687"/>
      <c r="L140" s="687"/>
      <c r="M140" s="687"/>
      <c r="N140" s="687"/>
      <c r="O140" s="687"/>
      <c r="P140" s="687"/>
      <c r="Q140" s="687"/>
      <c r="R140" s="687"/>
      <c r="S140" s="687"/>
      <c r="T140" s="687"/>
      <c r="U140" s="687"/>
      <c r="V140" s="687"/>
      <c r="W140" s="687"/>
      <c r="X140" s="687"/>
      <c r="Y140" s="687"/>
      <c r="Z140" s="687"/>
      <c r="AA140" s="687"/>
      <c r="AB140" s="687"/>
      <c r="AC140" s="687"/>
      <c r="AD140" s="687"/>
      <c r="AE140" s="687"/>
    </row>
    <row r="141">
      <c r="A141" s="687"/>
      <c r="B141" s="687"/>
      <c r="C141" s="687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7"/>
      <c r="P141" s="687"/>
      <c r="Q141" s="687"/>
      <c r="R141" s="687"/>
      <c r="S141" s="687"/>
      <c r="T141" s="687"/>
      <c r="U141" s="687"/>
      <c r="V141" s="687"/>
      <c r="W141" s="687"/>
      <c r="X141" s="687"/>
      <c r="Y141" s="687"/>
      <c r="Z141" s="687"/>
      <c r="AA141" s="687"/>
      <c r="AB141" s="687"/>
      <c r="AC141" s="687"/>
      <c r="AD141" s="687"/>
      <c r="AE141" s="687"/>
    </row>
    <row r="142">
      <c r="A142" s="687"/>
      <c r="B142" s="687"/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7"/>
      <c r="P142" s="687"/>
      <c r="Q142" s="687"/>
      <c r="R142" s="687"/>
      <c r="S142" s="687"/>
      <c r="T142" s="687"/>
      <c r="U142" s="687"/>
      <c r="V142" s="687"/>
      <c r="W142" s="687"/>
      <c r="X142" s="687"/>
      <c r="Y142" s="687"/>
      <c r="Z142" s="687"/>
      <c r="AA142" s="687"/>
      <c r="AB142" s="687"/>
      <c r="AC142" s="687"/>
      <c r="AD142" s="687"/>
      <c r="AE142" s="687"/>
    </row>
    <row r="143">
      <c r="A143" s="687"/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87"/>
      <c r="AB143" s="687"/>
      <c r="AC143" s="687"/>
      <c r="AD143" s="687"/>
      <c r="AE143" s="687"/>
    </row>
    <row r="144">
      <c r="A144" s="687"/>
      <c r="B144" s="687"/>
      <c r="C144" s="687"/>
      <c r="D144" s="687"/>
      <c r="E144" s="687"/>
      <c r="F144" s="687"/>
      <c r="G144" s="687"/>
      <c r="H144" s="687"/>
      <c r="I144" s="687"/>
      <c r="J144" s="687"/>
      <c r="K144" s="687"/>
      <c r="L144" s="687"/>
      <c r="M144" s="687"/>
      <c r="N144" s="687"/>
      <c r="O144" s="687"/>
      <c r="P144" s="687"/>
      <c r="Q144" s="687"/>
      <c r="R144" s="687"/>
      <c r="S144" s="687"/>
      <c r="T144" s="687"/>
      <c r="U144" s="687"/>
      <c r="V144" s="687"/>
      <c r="W144" s="687"/>
      <c r="X144" s="687"/>
      <c r="Y144" s="687"/>
      <c r="Z144" s="687"/>
      <c r="AA144" s="687"/>
      <c r="AB144" s="687"/>
      <c r="AC144" s="687"/>
      <c r="AD144" s="687"/>
      <c r="AE144" s="687"/>
    </row>
    <row r="145">
      <c r="A145" s="687"/>
      <c r="B145" s="687"/>
      <c r="C145" s="687"/>
      <c r="D145" s="687"/>
      <c r="E145" s="687"/>
      <c r="F145" s="687"/>
      <c r="G145" s="687"/>
      <c r="H145" s="687"/>
      <c r="I145" s="687"/>
      <c r="J145" s="687"/>
      <c r="K145" s="687"/>
      <c r="L145" s="687"/>
      <c r="M145" s="687"/>
      <c r="N145" s="687"/>
      <c r="O145" s="687"/>
      <c r="P145" s="687"/>
      <c r="Q145" s="687"/>
      <c r="R145" s="687"/>
      <c r="S145" s="687"/>
      <c r="T145" s="687"/>
      <c r="U145" s="687"/>
      <c r="V145" s="687"/>
      <c r="W145" s="687"/>
      <c r="X145" s="687"/>
      <c r="Y145" s="687"/>
      <c r="Z145" s="687"/>
      <c r="AA145" s="687"/>
      <c r="AB145" s="687"/>
      <c r="AC145" s="687"/>
      <c r="AD145" s="687"/>
      <c r="AE145" s="687"/>
    </row>
    <row r="146">
      <c r="A146" s="687"/>
      <c r="B146" s="687"/>
      <c r="C146" s="687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7"/>
      <c r="O146" s="687"/>
      <c r="P146" s="687"/>
      <c r="Q146" s="687"/>
      <c r="R146" s="687"/>
      <c r="S146" s="687"/>
      <c r="T146" s="687"/>
      <c r="U146" s="687"/>
      <c r="V146" s="687"/>
      <c r="W146" s="687"/>
      <c r="X146" s="687"/>
      <c r="Y146" s="687"/>
      <c r="Z146" s="687"/>
      <c r="AA146" s="687"/>
      <c r="AB146" s="687"/>
      <c r="AC146" s="687"/>
      <c r="AD146" s="687"/>
      <c r="AE146" s="687"/>
    </row>
    <row r="147">
      <c r="A147" s="687"/>
      <c r="B147" s="687"/>
      <c r="C147" s="687"/>
      <c r="D147" s="687"/>
      <c r="E147" s="687"/>
      <c r="F147" s="687"/>
      <c r="G147" s="687"/>
      <c r="H147" s="687"/>
      <c r="I147" s="687"/>
      <c r="J147" s="687"/>
      <c r="K147" s="687"/>
      <c r="L147" s="687"/>
      <c r="M147" s="687"/>
      <c r="N147" s="687"/>
      <c r="O147" s="687"/>
      <c r="P147" s="687"/>
      <c r="Q147" s="687"/>
      <c r="R147" s="687"/>
      <c r="S147" s="687"/>
      <c r="T147" s="687"/>
      <c r="U147" s="687"/>
      <c r="V147" s="687"/>
      <c r="W147" s="687"/>
      <c r="X147" s="687"/>
      <c r="Y147" s="687"/>
      <c r="Z147" s="687"/>
      <c r="AA147" s="687"/>
      <c r="AB147" s="687"/>
      <c r="AC147" s="687"/>
      <c r="AD147" s="687"/>
      <c r="AE147" s="687"/>
    </row>
    <row r="148">
      <c r="A148" s="687"/>
      <c r="B148" s="687"/>
      <c r="C148" s="687"/>
      <c r="D148" s="687"/>
      <c r="E148" s="687"/>
      <c r="F148" s="687"/>
      <c r="G148" s="687"/>
      <c r="H148" s="687"/>
      <c r="I148" s="687"/>
      <c r="J148" s="687"/>
      <c r="K148" s="687"/>
      <c r="L148" s="687"/>
      <c r="M148" s="687"/>
      <c r="N148" s="687"/>
      <c r="O148" s="687"/>
      <c r="P148" s="687"/>
      <c r="Q148" s="687"/>
      <c r="R148" s="687"/>
      <c r="S148" s="687"/>
      <c r="T148" s="687"/>
      <c r="U148" s="687"/>
      <c r="V148" s="687"/>
      <c r="W148" s="687"/>
      <c r="X148" s="687"/>
      <c r="Y148" s="687"/>
      <c r="Z148" s="687"/>
      <c r="AA148" s="687"/>
      <c r="AB148" s="687"/>
      <c r="AC148" s="687"/>
      <c r="AD148" s="687"/>
      <c r="AE148" s="687"/>
    </row>
    <row r="149">
      <c r="A149" s="687"/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87"/>
      <c r="AB149" s="687"/>
      <c r="AC149" s="687"/>
      <c r="AD149" s="687"/>
      <c r="AE149" s="687"/>
    </row>
    <row r="150">
      <c r="A150" s="687"/>
      <c r="B150" s="687"/>
      <c r="C150" s="687"/>
      <c r="D150" s="687"/>
      <c r="E150" s="687"/>
      <c r="F150" s="687"/>
      <c r="G150" s="687"/>
      <c r="H150" s="687"/>
      <c r="I150" s="687"/>
      <c r="J150" s="687"/>
      <c r="K150" s="687"/>
      <c r="L150" s="687"/>
      <c r="M150" s="687"/>
      <c r="N150" s="687"/>
      <c r="O150" s="687"/>
      <c r="P150" s="687"/>
      <c r="Q150" s="687"/>
      <c r="R150" s="687"/>
      <c r="S150" s="687"/>
      <c r="T150" s="687"/>
      <c r="U150" s="687"/>
      <c r="V150" s="687"/>
      <c r="W150" s="687"/>
      <c r="X150" s="687"/>
      <c r="Y150" s="687"/>
      <c r="Z150" s="687"/>
      <c r="AA150" s="687"/>
      <c r="AB150" s="687"/>
      <c r="AC150" s="687"/>
      <c r="AD150" s="687"/>
      <c r="AE150" s="687"/>
    </row>
    <row r="151">
      <c r="A151" s="687"/>
      <c r="B151" s="687"/>
      <c r="C151" s="687"/>
      <c r="D151" s="687"/>
      <c r="E151" s="687"/>
      <c r="F151" s="687"/>
      <c r="G151" s="687"/>
      <c r="H151" s="687"/>
      <c r="I151" s="687"/>
      <c r="J151" s="687"/>
      <c r="K151" s="687"/>
      <c r="L151" s="687"/>
      <c r="M151" s="687"/>
      <c r="N151" s="687"/>
      <c r="O151" s="687"/>
      <c r="P151" s="687"/>
      <c r="Q151" s="687"/>
      <c r="R151" s="687"/>
      <c r="S151" s="687"/>
      <c r="T151" s="687"/>
      <c r="U151" s="687"/>
      <c r="V151" s="687"/>
      <c r="W151" s="687"/>
      <c r="X151" s="687"/>
      <c r="Y151" s="687"/>
      <c r="Z151" s="687"/>
      <c r="AA151" s="687"/>
      <c r="AB151" s="687"/>
      <c r="AC151" s="687"/>
      <c r="AD151" s="687"/>
      <c r="AE151" s="687"/>
    </row>
    <row r="152">
      <c r="A152" s="687"/>
      <c r="B152" s="687"/>
      <c r="C152" s="687"/>
      <c r="D152" s="687"/>
      <c r="E152" s="687"/>
      <c r="F152" s="687"/>
      <c r="G152" s="687"/>
      <c r="H152" s="687"/>
      <c r="I152" s="687"/>
      <c r="J152" s="687"/>
      <c r="K152" s="687"/>
      <c r="L152" s="687"/>
      <c r="M152" s="687"/>
      <c r="N152" s="687"/>
      <c r="O152" s="687"/>
      <c r="P152" s="687"/>
      <c r="Q152" s="687"/>
      <c r="R152" s="687"/>
      <c r="S152" s="687"/>
      <c r="T152" s="687"/>
      <c r="U152" s="687"/>
      <c r="V152" s="687"/>
      <c r="W152" s="687"/>
      <c r="X152" s="687"/>
      <c r="Y152" s="687"/>
      <c r="Z152" s="687"/>
      <c r="AA152" s="687"/>
      <c r="AB152" s="687"/>
      <c r="AC152" s="687"/>
      <c r="AD152" s="687"/>
      <c r="AE152" s="687"/>
    </row>
    <row r="153">
      <c r="A153" s="687"/>
      <c r="B153" s="687"/>
      <c r="C153" s="687"/>
      <c r="D153" s="687"/>
      <c r="E153" s="687"/>
      <c r="F153" s="687"/>
      <c r="G153" s="687"/>
      <c r="H153" s="687"/>
      <c r="I153" s="687"/>
      <c r="J153" s="687"/>
      <c r="K153" s="687"/>
      <c r="L153" s="687"/>
      <c r="M153" s="687"/>
      <c r="N153" s="687"/>
      <c r="O153" s="687"/>
      <c r="P153" s="687"/>
      <c r="Q153" s="687"/>
      <c r="R153" s="687"/>
      <c r="S153" s="687"/>
      <c r="T153" s="687"/>
      <c r="U153" s="687"/>
      <c r="V153" s="687"/>
      <c r="W153" s="687"/>
      <c r="X153" s="687"/>
      <c r="Y153" s="687"/>
      <c r="Z153" s="687"/>
      <c r="AA153" s="687"/>
      <c r="AB153" s="687"/>
      <c r="AC153" s="687"/>
      <c r="AD153" s="687"/>
      <c r="AE153" s="687"/>
    </row>
    <row r="154">
      <c r="A154" s="687"/>
      <c r="B154" s="687"/>
      <c r="C154" s="687"/>
      <c r="D154" s="687"/>
      <c r="E154" s="687"/>
      <c r="F154" s="687"/>
      <c r="G154" s="687"/>
      <c r="H154" s="687"/>
      <c r="I154" s="687"/>
      <c r="J154" s="687"/>
      <c r="K154" s="687"/>
      <c r="L154" s="687"/>
      <c r="M154" s="687"/>
      <c r="N154" s="687"/>
      <c r="O154" s="687"/>
      <c r="P154" s="687"/>
      <c r="Q154" s="687"/>
      <c r="R154" s="687"/>
      <c r="S154" s="687"/>
      <c r="T154" s="687"/>
      <c r="U154" s="687"/>
      <c r="V154" s="687"/>
      <c r="W154" s="687"/>
      <c r="X154" s="687"/>
      <c r="Y154" s="687"/>
      <c r="Z154" s="687"/>
      <c r="AA154" s="687"/>
      <c r="AB154" s="687"/>
      <c r="AC154" s="687"/>
      <c r="AD154" s="687"/>
      <c r="AE154" s="687"/>
    </row>
    <row r="155">
      <c r="A155" s="687"/>
      <c r="B155" s="687"/>
      <c r="C155" s="687"/>
      <c r="D155" s="687"/>
      <c r="E155" s="687"/>
      <c r="F155" s="687"/>
      <c r="G155" s="687"/>
      <c r="H155" s="687"/>
      <c r="I155" s="687"/>
      <c r="J155" s="687"/>
      <c r="K155" s="687"/>
      <c r="L155" s="687"/>
      <c r="M155" s="687"/>
      <c r="N155" s="687"/>
      <c r="O155" s="687"/>
      <c r="P155" s="687"/>
      <c r="Q155" s="687"/>
      <c r="R155" s="687"/>
      <c r="S155" s="687"/>
      <c r="T155" s="687"/>
      <c r="U155" s="687"/>
      <c r="V155" s="687"/>
      <c r="W155" s="687"/>
      <c r="X155" s="687"/>
      <c r="Y155" s="687"/>
      <c r="Z155" s="687"/>
      <c r="AA155" s="687"/>
      <c r="AB155" s="687"/>
      <c r="AC155" s="687"/>
      <c r="AD155" s="687"/>
      <c r="AE155" s="687"/>
    </row>
    <row r="156">
      <c r="A156" s="687"/>
      <c r="B156" s="687"/>
      <c r="C156" s="687"/>
      <c r="D156" s="687"/>
      <c r="E156" s="687"/>
      <c r="F156" s="687"/>
      <c r="G156" s="687"/>
      <c r="H156" s="687"/>
      <c r="I156" s="687"/>
      <c r="J156" s="687"/>
      <c r="K156" s="687"/>
      <c r="L156" s="687"/>
      <c r="M156" s="687"/>
      <c r="N156" s="687"/>
      <c r="O156" s="687"/>
      <c r="P156" s="687"/>
      <c r="Q156" s="687"/>
      <c r="R156" s="687"/>
      <c r="S156" s="687"/>
      <c r="T156" s="687"/>
      <c r="U156" s="687"/>
      <c r="V156" s="687"/>
      <c r="W156" s="687"/>
      <c r="X156" s="687"/>
      <c r="Y156" s="687"/>
      <c r="Z156" s="687"/>
      <c r="AA156" s="687"/>
      <c r="AB156" s="687"/>
      <c r="AC156" s="687"/>
      <c r="AD156" s="687"/>
      <c r="AE156" s="687"/>
    </row>
    <row r="157">
      <c r="A157" s="687"/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87"/>
      <c r="AB157" s="687"/>
      <c r="AC157" s="687"/>
      <c r="AD157" s="687"/>
      <c r="AE157" s="687"/>
    </row>
    <row r="158">
      <c r="A158" s="687"/>
      <c r="B158" s="687"/>
      <c r="C158" s="687"/>
      <c r="D158" s="687"/>
      <c r="E158" s="687"/>
      <c r="F158" s="687"/>
      <c r="G158" s="687"/>
      <c r="H158" s="687"/>
      <c r="I158" s="687"/>
      <c r="J158" s="687"/>
      <c r="K158" s="687"/>
      <c r="L158" s="687"/>
      <c r="M158" s="687"/>
      <c r="N158" s="687"/>
      <c r="O158" s="687"/>
      <c r="P158" s="687"/>
      <c r="Q158" s="687"/>
      <c r="R158" s="687"/>
      <c r="S158" s="687"/>
      <c r="T158" s="687"/>
      <c r="U158" s="687"/>
      <c r="V158" s="687"/>
      <c r="W158" s="687"/>
      <c r="X158" s="687"/>
      <c r="Y158" s="687"/>
      <c r="Z158" s="687"/>
      <c r="AA158" s="687"/>
      <c r="AB158" s="687"/>
      <c r="AC158" s="687"/>
      <c r="AD158" s="687"/>
      <c r="AE158" s="687"/>
    </row>
    <row r="159">
      <c r="A159" s="687"/>
      <c r="B159" s="687"/>
      <c r="C159" s="687"/>
      <c r="D159" s="687"/>
      <c r="E159" s="687"/>
      <c r="F159" s="687"/>
      <c r="G159" s="687"/>
      <c r="H159" s="687"/>
      <c r="I159" s="687"/>
      <c r="J159" s="687"/>
      <c r="K159" s="687"/>
      <c r="L159" s="687"/>
      <c r="M159" s="687"/>
      <c r="N159" s="687"/>
      <c r="O159" s="687"/>
      <c r="P159" s="687"/>
      <c r="Q159" s="687"/>
      <c r="R159" s="687"/>
      <c r="S159" s="687"/>
      <c r="T159" s="687"/>
      <c r="U159" s="687"/>
      <c r="V159" s="687"/>
      <c r="W159" s="687"/>
      <c r="X159" s="687"/>
      <c r="Y159" s="687"/>
      <c r="Z159" s="687"/>
      <c r="AA159" s="687"/>
      <c r="AB159" s="687"/>
      <c r="AC159" s="687"/>
      <c r="AD159" s="687"/>
      <c r="AE159" s="687"/>
    </row>
    <row r="160">
      <c r="A160" s="687"/>
      <c r="B160" s="687"/>
      <c r="C160" s="687"/>
      <c r="D160" s="687"/>
      <c r="E160" s="687"/>
      <c r="F160" s="687"/>
      <c r="G160" s="687"/>
      <c r="H160" s="687"/>
      <c r="I160" s="687"/>
      <c r="J160" s="687"/>
      <c r="K160" s="687"/>
      <c r="L160" s="687"/>
      <c r="M160" s="687"/>
      <c r="N160" s="687"/>
      <c r="O160" s="687"/>
      <c r="P160" s="687"/>
      <c r="Q160" s="687"/>
      <c r="R160" s="687"/>
      <c r="S160" s="687"/>
      <c r="T160" s="687"/>
      <c r="U160" s="687"/>
      <c r="V160" s="687"/>
      <c r="W160" s="687"/>
      <c r="X160" s="687"/>
      <c r="Y160" s="687"/>
      <c r="Z160" s="687"/>
      <c r="AA160" s="687"/>
      <c r="AB160" s="687"/>
      <c r="AC160" s="687"/>
      <c r="AD160" s="687"/>
      <c r="AE160" s="687"/>
    </row>
    <row r="161">
      <c r="A161" s="687"/>
      <c r="B161" s="687"/>
      <c r="C161" s="687"/>
      <c r="D161" s="687"/>
      <c r="E161" s="687"/>
      <c r="F161" s="687"/>
      <c r="G161" s="687"/>
      <c r="H161" s="687"/>
      <c r="I161" s="687"/>
      <c r="J161" s="687"/>
      <c r="K161" s="687"/>
      <c r="L161" s="687"/>
      <c r="M161" s="687"/>
      <c r="N161" s="687"/>
      <c r="O161" s="687"/>
      <c r="P161" s="687"/>
      <c r="Q161" s="687"/>
      <c r="R161" s="687"/>
      <c r="S161" s="687"/>
      <c r="T161" s="687"/>
      <c r="U161" s="687"/>
      <c r="V161" s="687"/>
      <c r="W161" s="687"/>
      <c r="X161" s="687"/>
      <c r="Y161" s="687"/>
      <c r="Z161" s="687"/>
      <c r="AA161" s="687"/>
      <c r="AB161" s="687"/>
      <c r="AC161" s="687"/>
      <c r="AD161" s="687"/>
      <c r="AE161" s="687"/>
    </row>
    <row r="162">
      <c r="A162" s="687"/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87"/>
      <c r="AB162" s="687"/>
      <c r="AC162" s="687"/>
      <c r="AD162" s="687"/>
      <c r="AE162" s="687"/>
    </row>
    <row r="163">
      <c r="A163" s="687"/>
      <c r="B163" s="687"/>
      <c r="C163" s="687"/>
      <c r="D163" s="687"/>
      <c r="E163" s="687"/>
      <c r="F163" s="687"/>
      <c r="G163" s="687"/>
      <c r="H163" s="687"/>
      <c r="I163" s="687"/>
      <c r="J163" s="687"/>
      <c r="K163" s="687"/>
      <c r="L163" s="687"/>
      <c r="M163" s="687"/>
      <c r="N163" s="687"/>
      <c r="O163" s="687"/>
      <c r="P163" s="687"/>
      <c r="Q163" s="687"/>
      <c r="R163" s="687"/>
      <c r="S163" s="687"/>
      <c r="T163" s="687"/>
      <c r="U163" s="687"/>
      <c r="V163" s="687"/>
      <c r="W163" s="687"/>
      <c r="X163" s="687"/>
      <c r="Y163" s="687"/>
      <c r="Z163" s="687"/>
      <c r="AA163" s="687"/>
      <c r="AB163" s="687"/>
      <c r="AC163" s="687"/>
      <c r="AD163" s="687"/>
      <c r="AE163" s="687"/>
    </row>
    <row r="164">
      <c r="A164" s="687"/>
      <c r="B164" s="687"/>
      <c r="C164" s="687"/>
      <c r="D164" s="687"/>
      <c r="E164" s="687"/>
      <c r="F164" s="687"/>
      <c r="G164" s="687"/>
      <c r="H164" s="687"/>
      <c r="I164" s="687"/>
      <c r="J164" s="687"/>
      <c r="K164" s="687"/>
      <c r="L164" s="687"/>
      <c r="M164" s="687"/>
      <c r="N164" s="687"/>
      <c r="O164" s="687"/>
      <c r="P164" s="687"/>
      <c r="Q164" s="687"/>
      <c r="R164" s="687"/>
      <c r="S164" s="687"/>
      <c r="T164" s="687"/>
      <c r="U164" s="687"/>
      <c r="V164" s="687"/>
      <c r="W164" s="687"/>
      <c r="X164" s="687"/>
      <c r="Y164" s="687"/>
      <c r="Z164" s="687"/>
      <c r="AA164" s="687"/>
      <c r="AB164" s="687"/>
      <c r="AC164" s="687"/>
      <c r="AD164" s="687"/>
      <c r="AE164" s="687"/>
    </row>
    <row r="165">
      <c r="A165" s="687"/>
      <c r="B165" s="687"/>
      <c r="C165" s="687"/>
      <c r="D165" s="687"/>
      <c r="E165" s="687"/>
      <c r="F165" s="687"/>
      <c r="G165" s="687"/>
      <c r="H165" s="687"/>
      <c r="I165" s="687"/>
      <c r="J165" s="687"/>
      <c r="K165" s="687"/>
      <c r="L165" s="687"/>
      <c r="M165" s="687"/>
      <c r="N165" s="687"/>
      <c r="O165" s="687"/>
      <c r="P165" s="687"/>
      <c r="Q165" s="687"/>
      <c r="R165" s="687"/>
      <c r="S165" s="687"/>
      <c r="T165" s="687"/>
      <c r="U165" s="687"/>
      <c r="V165" s="687"/>
      <c r="W165" s="687"/>
      <c r="X165" s="687"/>
      <c r="Y165" s="687"/>
      <c r="Z165" s="687"/>
      <c r="AA165" s="687"/>
      <c r="AB165" s="687"/>
      <c r="AC165" s="687"/>
      <c r="AD165" s="687"/>
      <c r="AE165" s="687"/>
    </row>
    <row r="166">
      <c r="A166" s="687"/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87"/>
      <c r="AB166" s="687"/>
      <c r="AC166" s="687"/>
      <c r="AD166" s="687"/>
      <c r="AE166" s="687"/>
    </row>
    <row r="167">
      <c r="A167" s="687"/>
      <c r="B167" s="687"/>
      <c r="C167" s="687"/>
      <c r="D167" s="687"/>
      <c r="E167" s="687"/>
      <c r="F167" s="687"/>
      <c r="G167" s="687"/>
      <c r="H167" s="687"/>
      <c r="I167" s="687"/>
      <c r="J167" s="687"/>
      <c r="K167" s="687"/>
      <c r="L167" s="687"/>
      <c r="M167" s="687"/>
      <c r="N167" s="687"/>
      <c r="O167" s="687"/>
      <c r="P167" s="687"/>
      <c r="Q167" s="687"/>
      <c r="R167" s="687"/>
      <c r="S167" s="687"/>
      <c r="T167" s="687"/>
      <c r="U167" s="687"/>
      <c r="V167" s="687"/>
      <c r="W167" s="687"/>
      <c r="X167" s="687"/>
      <c r="Y167" s="687"/>
      <c r="Z167" s="687"/>
      <c r="AA167" s="687"/>
      <c r="AB167" s="687"/>
      <c r="AC167" s="687"/>
      <c r="AD167" s="687"/>
      <c r="AE167" s="687"/>
    </row>
    <row r="168">
      <c r="A168" s="687"/>
      <c r="B168" s="687"/>
      <c r="C168" s="687"/>
      <c r="D168" s="687"/>
      <c r="E168" s="687"/>
      <c r="F168" s="687"/>
      <c r="G168" s="687"/>
      <c r="H168" s="687"/>
      <c r="I168" s="687"/>
      <c r="J168" s="687"/>
      <c r="K168" s="687"/>
      <c r="L168" s="687"/>
      <c r="M168" s="687"/>
      <c r="N168" s="687"/>
      <c r="O168" s="687"/>
      <c r="P168" s="687"/>
      <c r="Q168" s="687"/>
      <c r="R168" s="687"/>
      <c r="S168" s="687"/>
      <c r="T168" s="687"/>
      <c r="U168" s="687"/>
      <c r="V168" s="687"/>
      <c r="W168" s="687"/>
      <c r="X168" s="687"/>
      <c r="Y168" s="687"/>
      <c r="Z168" s="687"/>
      <c r="AA168" s="687"/>
      <c r="AB168" s="687"/>
      <c r="AC168" s="687"/>
      <c r="AD168" s="687"/>
      <c r="AE168" s="687"/>
    </row>
    <row r="169">
      <c r="A169" s="687"/>
      <c r="B169" s="687"/>
      <c r="C169" s="687"/>
      <c r="D169" s="687"/>
      <c r="E169" s="687"/>
      <c r="F169" s="687"/>
      <c r="G169" s="687"/>
      <c r="H169" s="687"/>
      <c r="I169" s="687"/>
      <c r="J169" s="687"/>
      <c r="K169" s="687"/>
      <c r="L169" s="687"/>
      <c r="M169" s="687"/>
      <c r="N169" s="687"/>
      <c r="O169" s="687"/>
      <c r="P169" s="687"/>
      <c r="Q169" s="687"/>
      <c r="R169" s="687"/>
      <c r="S169" s="687"/>
      <c r="T169" s="687"/>
      <c r="U169" s="687"/>
      <c r="V169" s="687"/>
      <c r="W169" s="687"/>
      <c r="X169" s="687"/>
      <c r="Y169" s="687"/>
      <c r="Z169" s="687"/>
      <c r="AA169" s="687"/>
      <c r="AB169" s="687"/>
      <c r="AC169" s="687"/>
      <c r="AD169" s="687"/>
      <c r="AE169" s="687"/>
    </row>
    <row r="170">
      <c r="A170" s="687"/>
      <c r="B170" s="687"/>
      <c r="C170" s="687"/>
      <c r="D170" s="687"/>
      <c r="E170" s="687"/>
      <c r="F170" s="687"/>
      <c r="G170" s="687"/>
      <c r="H170" s="687"/>
      <c r="I170" s="687"/>
      <c r="J170" s="687"/>
      <c r="K170" s="687"/>
      <c r="L170" s="687"/>
      <c r="M170" s="687"/>
      <c r="N170" s="687"/>
      <c r="O170" s="687"/>
      <c r="P170" s="687"/>
      <c r="Q170" s="687"/>
      <c r="R170" s="687"/>
      <c r="S170" s="687"/>
      <c r="T170" s="687"/>
      <c r="U170" s="687"/>
      <c r="V170" s="687"/>
      <c r="W170" s="687"/>
      <c r="X170" s="687"/>
      <c r="Y170" s="687"/>
      <c r="Z170" s="687"/>
      <c r="AA170" s="687"/>
      <c r="AB170" s="687"/>
      <c r="AC170" s="687"/>
      <c r="AD170" s="687"/>
      <c r="AE170" s="687"/>
    </row>
    <row r="171">
      <c r="A171" s="687"/>
      <c r="B171" s="687"/>
      <c r="C171" s="687"/>
      <c r="D171" s="687"/>
      <c r="E171" s="687"/>
      <c r="F171" s="687"/>
      <c r="G171" s="687"/>
      <c r="H171" s="687"/>
      <c r="I171" s="687"/>
      <c r="J171" s="687"/>
      <c r="K171" s="687"/>
      <c r="L171" s="687"/>
      <c r="M171" s="687"/>
      <c r="N171" s="687"/>
      <c r="O171" s="687"/>
      <c r="P171" s="687"/>
      <c r="Q171" s="687"/>
      <c r="R171" s="687"/>
      <c r="S171" s="687"/>
      <c r="T171" s="687"/>
      <c r="U171" s="687"/>
      <c r="V171" s="687"/>
      <c r="W171" s="687"/>
      <c r="X171" s="687"/>
      <c r="Y171" s="687"/>
      <c r="Z171" s="687"/>
      <c r="AA171" s="687"/>
      <c r="AB171" s="687"/>
      <c r="AC171" s="687"/>
      <c r="AD171" s="687"/>
      <c r="AE171" s="687"/>
    </row>
    <row r="172">
      <c r="A172" s="687"/>
      <c r="B172" s="687"/>
      <c r="C172" s="687"/>
      <c r="D172" s="687"/>
      <c r="E172" s="687"/>
      <c r="F172" s="687"/>
      <c r="G172" s="687"/>
      <c r="H172" s="687"/>
      <c r="I172" s="687"/>
      <c r="J172" s="687"/>
      <c r="K172" s="687"/>
      <c r="L172" s="687"/>
      <c r="M172" s="687"/>
      <c r="N172" s="687"/>
      <c r="O172" s="687"/>
      <c r="P172" s="687"/>
      <c r="Q172" s="687"/>
      <c r="R172" s="687"/>
      <c r="S172" s="687"/>
      <c r="T172" s="687"/>
      <c r="U172" s="687"/>
      <c r="V172" s="687"/>
      <c r="W172" s="687"/>
      <c r="X172" s="687"/>
      <c r="Y172" s="687"/>
      <c r="Z172" s="687"/>
      <c r="AA172" s="687"/>
      <c r="AB172" s="687"/>
      <c r="AC172" s="687"/>
      <c r="AD172" s="687"/>
      <c r="AE172" s="687"/>
    </row>
    <row r="173">
      <c r="A173" s="687"/>
      <c r="B173" s="687"/>
      <c r="C173" s="687"/>
      <c r="D173" s="687"/>
      <c r="E173" s="687"/>
      <c r="F173" s="687"/>
      <c r="G173" s="687"/>
      <c r="H173" s="687"/>
      <c r="I173" s="687"/>
      <c r="J173" s="687"/>
      <c r="K173" s="687"/>
      <c r="L173" s="687"/>
      <c r="M173" s="687"/>
      <c r="N173" s="687"/>
      <c r="O173" s="687"/>
      <c r="P173" s="687"/>
      <c r="Q173" s="687"/>
      <c r="R173" s="687"/>
      <c r="S173" s="687"/>
      <c r="T173" s="687"/>
      <c r="U173" s="687"/>
      <c r="V173" s="687"/>
      <c r="W173" s="687"/>
      <c r="X173" s="687"/>
      <c r="Y173" s="687"/>
      <c r="Z173" s="687"/>
      <c r="AA173" s="687"/>
      <c r="AB173" s="687"/>
      <c r="AC173" s="687"/>
      <c r="AD173" s="687"/>
      <c r="AE173" s="687"/>
    </row>
    <row r="174">
      <c r="A174" s="687"/>
      <c r="B174" s="687"/>
      <c r="C174" s="687"/>
      <c r="D174" s="687"/>
      <c r="E174" s="687"/>
      <c r="F174" s="687"/>
      <c r="G174" s="687"/>
      <c r="H174" s="687"/>
      <c r="I174" s="687"/>
      <c r="J174" s="687"/>
      <c r="K174" s="687"/>
      <c r="L174" s="687"/>
      <c r="M174" s="687"/>
      <c r="N174" s="687"/>
      <c r="O174" s="687"/>
      <c r="P174" s="687"/>
      <c r="Q174" s="687"/>
      <c r="R174" s="687"/>
      <c r="S174" s="687"/>
      <c r="T174" s="687"/>
      <c r="U174" s="687"/>
      <c r="V174" s="687"/>
      <c r="W174" s="687"/>
      <c r="X174" s="687"/>
      <c r="Y174" s="687"/>
      <c r="Z174" s="687"/>
      <c r="AA174" s="687"/>
      <c r="AB174" s="687"/>
      <c r="AC174" s="687"/>
      <c r="AD174" s="687"/>
      <c r="AE174" s="687"/>
    </row>
    <row r="175">
      <c r="A175" s="687"/>
      <c r="B175" s="687"/>
      <c r="C175" s="687"/>
      <c r="D175" s="687"/>
      <c r="E175" s="687"/>
      <c r="F175" s="687"/>
      <c r="G175" s="687"/>
      <c r="H175" s="687"/>
      <c r="I175" s="687"/>
      <c r="J175" s="687"/>
      <c r="K175" s="687"/>
      <c r="L175" s="687"/>
      <c r="M175" s="687"/>
      <c r="N175" s="687"/>
      <c r="O175" s="687"/>
      <c r="P175" s="687"/>
      <c r="Q175" s="687"/>
      <c r="R175" s="687"/>
      <c r="S175" s="687"/>
      <c r="T175" s="687"/>
      <c r="U175" s="687"/>
      <c r="V175" s="687"/>
      <c r="W175" s="687"/>
      <c r="X175" s="687"/>
      <c r="Y175" s="687"/>
      <c r="Z175" s="687"/>
      <c r="AA175" s="687"/>
      <c r="AB175" s="687"/>
      <c r="AC175" s="687"/>
      <c r="AD175" s="687"/>
      <c r="AE175" s="687"/>
    </row>
    <row r="176">
      <c r="A176" s="687"/>
      <c r="B176" s="687"/>
      <c r="C176" s="687"/>
      <c r="D176" s="687"/>
      <c r="E176" s="687"/>
      <c r="F176" s="687"/>
      <c r="G176" s="687"/>
      <c r="H176" s="687"/>
      <c r="I176" s="687"/>
      <c r="J176" s="687"/>
      <c r="K176" s="687"/>
      <c r="L176" s="687"/>
      <c r="M176" s="687"/>
      <c r="N176" s="687"/>
      <c r="O176" s="687"/>
      <c r="P176" s="687"/>
      <c r="Q176" s="687"/>
      <c r="R176" s="687"/>
      <c r="S176" s="687"/>
      <c r="T176" s="687"/>
      <c r="U176" s="687"/>
      <c r="V176" s="687"/>
      <c r="W176" s="687"/>
      <c r="X176" s="687"/>
      <c r="Y176" s="687"/>
      <c r="Z176" s="687"/>
      <c r="AA176" s="687"/>
      <c r="AB176" s="687"/>
      <c r="AC176" s="687"/>
      <c r="AD176" s="687"/>
      <c r="AE176" s="687"/>
    </row>
    <row r="177">
      <c r="A177" s="687"/>
      <c r="B177" s="687"/>
      <c r="C177" s="687"/>
      <c r="D177" s="687"/>
      <c r="E177" s="687"/>
      <c r="F177" s="687"/>
      <c r="G177" s="687"/>
      <c r="H177" s="687"/>
      <c r="I177" s="687"/>
      <c r="J177" s="687"/>
      <c r="K177" s="687"/>
      <c r="L177" s="687"/>
      <c r="M177" s="687"/>
      <c r="N177" s="687"/>
      <c r="O177" s="687"/>
      <c r="P177" s="687"/>
      <c r="Q177" s="687"/>
      <c r="R177" s="687"/>
      <c r="S177" s="687"/>
      <c r="T177" s="687"/>
      <c r="U177" s="687"/>
      <c r="V177" s="687"/>
      <c r="W177" s="687"/>
      <c r="X177" s="687"/>
      <c r="Y177" s="687"/>
      <c r="Z177" s="687"/>
      <c r="AA177" s="687"/>
      <c r="AB177" s="687"/>
      <c r="AC177" s="687"/>
      <c r="AD177" s="687"/>
      <c r="AE177" s="687"/>
    </row>
    <row r="178">
      <c r="A178" s="687"/>
      <c r="B178" s="687"/>
      <c r="C178" s="687"/>
      <c r="D178" s="687"/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7"/>
      <c r="P178" s="687"/>
      <c r="Q178" s="687"/>
      <c r="R178" s="687"/>
      <c r="S178" s="687"/>
      <c r="T178" s="687"/>
      <c r="U178" s="687"/>
      <c r="V178" s="687"/>
      <c r="W178" s="687"/>
      <c r="X178" s="687"/>
      <c r="Y178" s="687"/>
      <c r="Z178" s="687"/>
      <c r="AA178" s="687"/>
      <c r="AB178" s="687"/>
      <c r="AC178" s="687"/>
      <c r="AD178" s="687"/>
      <c r="AE178" s="687"/>
    </row>
    <row r="179">
      <c r="A179" s="687"/>
      <c r="B179" s="687"/>
      <c r="C179" s="687"/>
      <c r="D179" s="687"/>
      <c r="E179" s="687"/>
      <c r="F179" s="687"/>
      <c r="G179" s="687"/>
      <c r="H179" s="687"/>
      <c r="I179" s="687"/>
      <c r="J179" s="687"/>
      <c r="K179" s="687"/>
      <c r="L179" s="687"/>
      <c r="M179" s="687"/>
      <c r="N179" s="687"/>
      <c r="O179" s="687"/>
      <c r="P179" s="687"/>
      <c r="Q179" s="687"/>
      <c r="R179" s="687"/>
      <c r="S179" s="687"/>
      <c r="T179" s="687"/>
      <c r="U179" s="687"/>
      <c r="V179" s="687"/>
      <c r="W179" s="687"/>
      <c r="X179" s="687"/>
      <c r="Y179" s="687"/>
      <c r="Z179" s="687"/>
      <c r="AA179" s="687"/>
      <c r="AB179" s="687"/>
      <c r="AC179" s="687"/>
      <c r="AD179" s="687"/>
      <c r="AE179" s="687"/>
    </row>
    <row r="180">
      <c r="A180" s="687"/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87"/>
      <c r="AB180" s="687"/>
      <c r="AC180" s="687"/>
      <c r="AD180" s="687"/>
      <c r="AE180" s="687"/>
    </row>
    <row r="181">
      <c r="A181" s="687"/>
      <c r="B181" s="687"/>
      <c r="C181" s="687"/>
      <c r="D181" s="687"/>
      <c r="E181" s="687"/>
      <c r="F181" s="687"/>
      <c r="G181" s="687"/>
      <c r="H181" s="687"/>
      <c r="I181" s="687"/>
      <c r="J181" s="687"/>
      <c r="K181" s="687"/>
      <c r="L181" s="687"/>
      <c r="M181" s="687"/>
      <c r="N181" s="687"/>
      <c r="O181" s="687"/>
      <c r="P181" s="687"/>
      <c r="Q181" s="687"/>
      <c r="R181" s="687"/>
      <c r="S181" s="687"/>
      <c r="T181" s="687"/>
      <c r="U181" s="687"/>
      <c r="V181" s="687"/>
      <c r="W181" s="687"/>
      <c r="X181" s="687"/>
      <c r="Y181" s="687"/>
      <c r="Z181" s="687"/>
      <c r="AA181" s="687"/>
      <c r="AB181" s="687"/>
      <c r="AC181" s="687"/>
      <c r="AD181" s="687"/>
      <c r="AE181" s="687"/>
    </row>
    <row r="182">
      <c r="A182" s="687"/>
      <c r="B182" s="687"/>
      <c r="C182" s="687"/>
      <c r="D182" s="687"/>
      <c r="E182" s="687"/>
      <c r="F182" s="687"/>
      <c r="G182" s="687"/>
      <c r="H182" s="687"/>
      <c r="I182" s="687"/>
      <c r="J182" s="687"/>
      <c r="K182" s="687"/>
      <c r="L182" s="687"/>
      <c r="M182" s="687"/>
      <c r="N182" s="687"/>
      <c r="O182" s="687"/>
      <c r="P182" s="687"/>
      <c r="Q182" s="687"/>
      <c r="R182" s="687"/>
      <c r="S182" s="687"/>
      <c r="T182" s="687"/>
      <c r="U182" s="687"/>
      <c r="V182" s="687"/>
      <c r="W182" s="687"/>
      <c r="X182" s="687"/>
      <c r="Y182" s="687"/>
      <c r="Z182" s="687"/>
      <c r="AA182" s="687"/>
      <c r="AB182" s="687"/>
      <c r="AC182" s="687"/>
      <c r="AD182" s="687"/>
      <c r="AE182" s="687"/>
    </row>
    <row r="183">
      <c r="A183" s="687"/>
      <c r="B183" s="687"/>
      <c r="C183" s="687"/>
      <c r="D183" s="687"/>
      <c r="E183" s="687"/>
      <c r="F183" s="687"/>
      <c r="G183" s="687"/>
      <c r="H183" s="687"/>
      <c r="I183" s="687"/>
      <c r="J183" s="687"/>
      <c r="K183" s="687"/>
      <c r="L183" s="687"/>
      <c r="M183" s="687"/>
      <c r="N183" s="687"/>
      <c r="O183" s="687"/>
      <c r="P183" s="687"/>
      <c r="Q183" s="687"/>
      <c r="R183" s="687"/>
      <c r="S183" s="687"/>
      <c r="T183" s="687"/>
      <c r="U183" s="687"/>
      <c r="V183" s="687"/>
      <c r="W183" s="687"/>
      <c r="X183" s="687"/>
      <c r="Y183" s="687"/>
      <c r="Z183" s="687"/>
      <c r="AA183" s="687"/>
      <c r="AB183" s="687"/>
      <c r="AC183" s="687"/>
      <c r="AD183" s="687"/>
      <c r="AE183" s="687"/>
    </row>
    <row r="184">
      <c r="A184" s="687"/>
      <c r="B184" s="687"/>
      <c r="C184" s="687"/>
      <c r="D184" s="687"/>
      <c r="E184" s="687"/>
      <c r="F184" s="687"/>
      <c r="G184" s="687"/>
      <c r="H184" s="687"/>
      <c r="I184" s="687"/>
      <c r="J184" s="687"/>
      <c r="K184" s="687"/>
      <c r="L184" s="687"/>
      <c r="M184" s="687"/>
      <c r="N184" s="687"/>
      <c r="O184" s="687"/>
      <c r="P184" s="687"/>
      <c r="Q184" s="687"/>
      <c r="R184" s="687"/>
      <c r="S184" s="687"/>
      <c r="T184" s="687"/>
      <c r="U184" s="687"/>
      <c r="V184" s="687"/>
      <c r="W184" s="687"/>
      <c r="X184" s="687"/>
      <c r="Y184" s="687"/>
      <c r="Z184" s="687"/>
      <c r="AA184" s="687"/>
      <c r="AB184" s="687"/>
      <c r="AC184" s="687"/>
      <c r="AD184" s="687"/>
      <c r="AE184" s="687"/>
    </row>
    <row r="185">
      <c r="A185" s="687"/>
      <c r="B185" s="687"/>
      <c r="C185" s="687"/>
      <c r="D185" s="687"/>
      <c r="E185" s="687"/>
      <c r="F185" s="687"/>
      <c r="G185" s="687"/>
      <c r="H185" s="687"/>
      <c r="I185" s="687"/>
      <c r="J185" s="687"/>
      <c r="K185" s="687"/>
      <c r="L185" s="687"/>
      <c r="M185" s="687"/>
      <c r="N185" s="687"/>
      <c r="O185" s="687"/>
      <c r="P185" s="687"/>
      <c r="Q185" s="687"/>
      <c r="R185" s="687"/>
      <c r="S185" s="687"/>
      <c r="T185" s="687"/>
      <c r="U185" s="687"/>
      <c r="V185" s="687"/>
      <c r="W185" s="687"/>
      <c r="X185" s="687"/>
      <c r="Y185" s="687"/>
      <c r="Z185" s="687"/>
      <c r="AA185" s="687"/>
      <c r="AB185" s="687"/>
      <c r="AC185" s="687"/>
      <c r="AD185" s="687"/>
      <c r="AE185" s="687"/>
    </row>
    <row r="186">
      <c r="A186" s="687"/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87"/>
      <c r="AB186" s="687"/>
      <c r="AC186" s="687"/>
      <c r="AD186" s="687"/>
      <c r="AE186" s="687"/>
    </row>
    <row r="187">
      <c r="A187" s="687"/>
      <c r="B187" s="687"/>
      <c r="C187" s="687"/>
      <c r="D187" s="687"/>
      <c r="E187" s="687"/>
      <c r="F187" s="687"/>
      <c r="G187" s="687"/>
      <c r="H187" s="687"/>
      <c r="I187" s="687"/>
      <c r="J187" s="687"/>
      <c r="K187" s="687"/>
      <c r="L187" s="687"/>
      <c r="M187" s="687"/>
      <c r="N187" s="687"/>
      <c r="O187" s="687"/>
      <c r="P187" s="687"/>
      <c r="Q187" s="687"/>
      <c r="R187" s="687"/>
      <c r="S187" s="687"/>
      <c r="T187" s="687"/>
      <c r="U187" s="687"/>
      <c r="V187" s="687"/>
      <c r="W187" s="687"/>
      <c r="X187" s="687"/>
      <c r="Y187" s="687"/>
      <c r="Z187" s="687"/>
      <c r="AA187" s="687"/>
      <c r="AB187" s="687"/>
      <c r="AC187" s="687"/>
      <c r="AD187" s="687"/>
      <c r="AE187" s="687"/>
    </row>
    <row r="188">
      <c r="A188" s="687"/>
      <c r="B188" s="687"/>
      <c r="C188" s="687"/>
      <c r="D188" s="687"/>
      <c r="E188" s="687"/>
      <c r="F188" s="687"/>
      <c r="G188" s="687"/>
      <c r="H188" s="687"/>
      <c r="I188" s="687"/>
      <c r="J188" s="687"/>
      <c r="K188" s="687"/>
      <c r="L188" s="687"/>
      <c r="M188" s="687"/>
      <c r="N188" s="687"/>
      <c r="O188" s="687"/>
      <c r="P188" s="687"/>
      <c r="Q188" s="687"/>
      <c r="R188" s="687"/>
      <c r="S188" s="687"/>
      <c r="T188" s="687"/>
      <c r="U188" s="687"/>
      <c r="V188" s="687"/>
      <c r="W188" s="687"/>
      <c r="X188" s="687"/>
      <c r="Y188" s="687"/>
      <c r="Z188" s="687"/>
      <c r="AA188" s="687"/>
      <c r="AB188" s="687"/>
      <c r="AC188" s="687"/>
      <c r="AD188" s="687"/>
      <c r="AE188" s="687"/>
    </row>
    <row r="189">
      <c r="A189" s="687"/>
      <c r="B189" s="687"/>
      <c r="C189" s="687"/>
      <c r="D189" s="687"/>
      <c r="E189" s="687"/>
      <c r="F189" s="687"/>
      <c r="G189" s="687"/>
      <c r="H189" s="687"/>
      <c r="I189" s="687"/>
      <c r="J189" s="687"/>
      <c r="K189" s="687"/>
      <c r="L189" s="687"/>
      <c r="M189" s="687"/>
      <c r="N189" s="687"/>
      <c r="O189" s="687"/>
      <c r="P189" s="687"/>
      <c r="Q189" s="687"/>
      <c r="R189" s="687"/>
      <c r="S189" s="687"/>
      <c r="T189" s="687"/>
      <c r="U189" s="687"/>
      <c r="V189" s="687"/>
      <c r="W189" s="687"/>
      <c r="X189" s="687"/>
      <c r="Y189" s="687"/>
      <c r="Z189" s="687"/>
      <c r="AA189" s="687"/>
      <c r="AB189" s="687"/>
      <c r="AC189" s="687"/>
      <c r="AD189" s="687"/>
      <c r="AE189" s="687"/>
    </row>
    <row r="190">
      <c r="A190" s="687"/>
      <c r="B190" s="687"/>
      <c r="C190" s="687"/>
      <c r="D190" s="687"/>
      <c r="E190" s="687"/>
      <c r="F190" s="687"/>
      <c r="G190" s="687"/>
      <c r="H190" s="687"/>
      <c r="I190" s="687"/>
      <c r="J190" s="687"/>
      <c r="K190" s="687"/>
      <c r="L190" s="687"/>
      <c r="M190" s="687"/>
      <c r="N190" s="687"/>
      <c r="O190" s="687"/>
      <c r="P190" s="687"/>
      <c r="Q190" s="687"/>
      <c r="R190" s="687"/>
      <c r="S190" s="687"/>
      <c r="T190" s="687"/>
      <c r="U190" s="687"/>
      <c r="V190" s="687"/>
      <c r="W190" s="687"/>
      <c r="X190" s="687"/>
      <c r="Y190" s="687"/>
      <c r="Z190" s="687"/>
      <c r="AA190" s="687"/>
      <c r="AB190" s="687"/>
      <c r="AC190" s="687"/>
      <c r="AD190" s="687"/>
      <c r="AE190" s="687"/>
    </row>
    <row r="191">
      <c r="A191" s="687"/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87"/>
      <c r="AB191" s="687"/>
      <c r="AC191" s="687"/>
      <c r="AD191" s="687"/>
      <c r="AE191" s="687"/>
    </row>
    <row r="192">
      <c r="A192" s="687"/>
      <c r="B192" s="687"/>
      <c r="C192" s="687"/>
      <c r="D192" s="687"/>
      <c r="E192" s="687"/>
      <c r="F192" s="687"/>
      <c r="G192" s="687"/>
      <c r="H192" s="687"/>
      <c r="I192" s="687"/>
      <c r="J192" s="687"/>
      <c r="K192" s="687"/>
      <c r="L192" s="687"/>
      <c r="M192" s="687"/>
      <c r="N192" s="687"/>
      <c r="O192" s="687"/>
      <c r="P192" s="687"/>
      <c r="Q192" s="687"/>
      <c r="R192" s="687"/>
      <c r="S192" s="687"/>
      <c r="T192" s="687"/>
      <c r="U192" s="687"/>
      <c r="V192" s="687"/>
      <c r="W192" s="687"/>
      <c r="X192" s="687"/>
      <c r="Y192" s="687"/>
      <c r="Z192" s="687"/>
      <c r="AA192" s="687"/>
      <c r="AB192" s="687"/>
      <c r="AC192" s="687"/>
      <c r="AD192" s="687"/>
      <c r="AE192" s="687"/>
    </row>
    <row r="193">
      <c r="A193" s="687"/>
      <c r="B193" s="687"/>
      <c r="C193" s="687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7"/>
      <c r="P193" s="687"/>
      <c r="Q193" s="687"/>
      <c r="R193" s="687"/>
      <c r="S193" s="687"/>
      <c r="T193" s="687"/>
      <c r="U193" s="687"/>
      <c r="V193" s="687"/>
      <c r="W193" s="687"/>
      <c r="X193" s="687"/>
      <c r="Y193" s="687"/>
      <c r="Z193" s="687"/>
      <c r="AA193" s="687"/>
      <c r="AB193" s="687"/>
      <c r="AC193" s="687"/>
      <c r="AD193" s="687"/>
      <c r="AE193" s="687"/>
    </row>
    <row r="194">
      <c r="A194" s="687"/>
      <c r="B194" s="687"/>
      <c r="C194" s="687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7"/>
      <c r="P194" s="687"/>
      <c r="Q194" s="687"/>
      <c r="R194" s="687"/>
      <c r="S194" s="687"/>
      <c r="T194" s="687"/>
      <c r="U194" s="687"/>
      <c r="V194" s="687"/>
      <c r="W194" s="687"/>
      <c r="X194" s="687"/>
      <c r="Y194" s="687"/>
      <c r="Z194" s="687"/>
      <c r="AA194" s="687"/>
      <c r="AB194" s="687"/>
      <c r="AC194" s="687"/>
      <c r="AD194" s="687"/>
      <c r="AE194" s="687"/>
    </row>
    <row r="195">
      <c r="A195" s="687"/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687"/>
      <c r="AB195" s="687"/>
      <c r="AC195" s="687"/>
      <c r="AD195" s="687"/>
      <c r="AE195" s="687"/>
    </row>
    <row r="196">
      <c r="A196" s="687"/>
      <c r="B196" s="687"/>
      <c r="C196" s="687"/>
      <c r="D196" s="687"/>
      <c r="E196" s="687"/>
      <c r="F196" s="687"/>
      <c r="G196" s="687"/>
      <c r="H196" s="687"/>
      <c r="I196" s="687"/>
      <c r="J196" s="687"/>
      <c r="K196" s="687"/>
      <c r="L196" s="687"/>
      <c r="M196" s="687"/>
      <c r="N196" s="687"/>
      <c r="O196" s="687"/>
      <c r="P196" s="687"/>
      <c r="Q196" s="687"/>
      <c r="R196" s="687"/>
      <c r="S196" s="687"/>
      <c r="T196" s="687"/>
      <c r="U196" s="687"/>
      <c r="V196" s="687"/>
      <c r="W196" s="687"/>
      <c r="X196" s="687"/>
      <c r="Y196" s="687"/>
      <c r="Z196" s="687"/>
      <c r="AA196" s="687"/>
      <c r="AB196" s="687"/>
      <c r="AC196" s="687"/>
      <c r="AD196" s="687"/>
      <c r="AE196" s="687"/>
    </row>
    <row r="197">
      <c r="A197" s="687"/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87"/>
      <c r="AB197" s="687"/>
      <c r="AC197" s="687"/>
      <c r="AD197" s="687"/>
      <c r="AE197" s="687"/>
    </row>
    <row r="198">
      <c r="A198" s="687"/>
      <c r="B198" s="687"/>
      <c r="C198" s="687"/>
      <c r="D198" s="687"/>
      <c r="E198" s="687"/>
      <c r="F198" s="687"/>
      <c r="G198" s="687"/>
      <c r="H198" s="687"/>
      <c r="I198" s="687"/>
      <c r="J198" s="687"/>
      <c r="K198" s="687"/>
      <c r="L198" s="687"/>
      <c r="M198" s="687"/>
      <c r="N198" s="687"/>
      <c r="O198" s="687"/>
      <c r="P198" s="687"/>
      <c r="Q198" s="687"/>
      <c r="R198" s="687"/>
      <c r="S198" s="687"/>
      <c r="T198" s="687"/>
      <c r="U198" s="687"/>
      <c r="V198" s="687"/>
      <c r="W198" s="687"/>
      <c r="X198" s="687"/>
      <c r="Y198" s="687"/>
      <c r="Z198" s="687"/>
      <c r="AA198" s="687"/>
      <c r="AB198" s="687"/>
      <c r="AC198" s="687"/>
      <c r="AD198" s="687"/>
      <c r="AE198" s="687"/>
    </row>
    <row r="199">
      <c r="A199" s="687"/>
      <c r="B199" s="687"/>
      <c r="C199" s="687"/>
      <c r="D199" s="687"/>
      <c r="E199" s="687"/>
      <c r="F199" s="687"/>
      <c r="G199" s="687"/>
      <c r="H199" s="687"/>
      <c r="I199" s="687"/>
      <c r="J199" s="687"/>
      <c r="K199" s="687"/>
      <c r="L199" s="687"/>
      <c r="M199" s="687"/>
      <c r="N199" s="687"/>
      <c r="O199" s="687"/>
      <c r="P199" s="687"/>
      <c r="Q199" s="687"/>
      <c r="R199" s="687"/>
      <c r="S199" s="687"/>
      <c r="T199" s="687"/>
      <c r="U199" s="687"/>
      <c r="V199" s="687"/>
      <c r="W199" s="687"/>
      <c r="X199" s="687"/>
      <c r="Y199" s="687"/>
      <c r="Z199" s="687"/>
      <c r="AA199" s="687"/>
      <c r="AB199" s="687"/>
      <c r="AC199" s="687"/>
      <c r="AD199" s="687"/>
      <c r="AE199" s="687"/>
    </row>
    <row r="200">
      <c r="A200" s="687"/>
      <c r="B200" s="687"/>
      <c r="C200" s="687"/>
      <c r="D200" s="687"/>
      <c r="E200" s="687"/>
      <c r="F200" s="687"/>
      <c r="G200" s="687"/>
      <c r="H200" s="687"/>
      <c r="I200" s="687"/>
      <c r="J200" s="687"/>
      <c r="K200" s="687"/>
      <c r="L200" s="687"/>
      <c r="M200" s="687"/>
      <c r="N200" s="687"/>
      <c r="O200" s="687"/>
      <c r="P200" s="687"/>
      <c r="Q200" s="687"/>
      <c r="R200" s="687"/>
      <c r="S200" s="687"/>
      <c r="T200" s="687"/>
      <c r="U200" s="687"/>
      <c r="V200" s="687"/>
      <c r="W200" s="687"/>
      <c r="X200" s="687"/>
      <c r="Y200" s="687"/>
      <c r="Z200" s="687"/>
      <c r="AA200" s="687"/>
      <c r="AB200" s="687"/>
      <c r="AC200" s="687"/>
      <c r="AD200" s="687"/>
      <c r="AE200" s="687"/>
    </row>
    <row r="201">
      <c r="A201" s="687"/>
      <c r="B201" s="687"/>
      <c r="C201" s="687"/>
      <c r="D201" s="687"/>
      <c r="E201" s="687"/>
      <c r="F201" s="687"/>
      <c r="G201" s="687"/>
      <c r="H201" s="687"/>
      <c r="I201" s="687"/>
      <c r="J201" s="687"/>
      <c r="K201" s="687"/>
      <c r="L201" s="687"/>
      <c r="M201" s="687"/>
      <c r="N201" s="687"/>
      <c r="O201" s="687"/>
      <c r="P201" s="687"/>
      <c r="Q201" s="687"/>
      <c r="R201" s="687"/>
      <c r="S201" s="687"/>
      <c r="T201" s="687"/>
      <c r="U201" s="687"/>
      <c r="V201" s="687"/>
      <c r="W201" s="687"/>
      <c r="X201" s="687"/>
      <c r="Y201" s="687"/>
      <c r="Z201" s="687"/>
      <c r="AA201" s="687"/>
      <c r="AB201" s="687"/>
      <c r="AC201" s="687"/>
      <c r="AD201" s="687"/>
      <c r="AE201" s="687"/>
    </row>
    <row r="202">
      <c r="A202" s="687"/>
      <c r="B202" s="687"/>
      <c r="C202" s="687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7"/>
      <c r="P202" s="687"/>
      <c r="Q202" s="687"/>
      <c r="R202" s="687"/>
      <c r="S202" s="687"/>
      <c r="T202" s="687"/>
      <c r="U202" s="687"/>
      <c r="V202" s="687"/>
      <c r="W202" s="687"/>
      <c r="X202" s="687"/>
      <c r="Y202" s="687"/>
      <c r="Z202" s="687"/>
      <c r="AA202" s="687"/>
      <c r="AB202" s="687"/>
      <c r="AC202" s="687"/>
      <c r="AD202" s="687"/>
      <c r="AE202" s="687"/>
    </row>
    <row r="203">
      <c r="A203" s="687"/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7"/>
      <c r="P203" s="687"/>
      <c r="Q203" s="687"/>
      <c r="R203" s="687"/>
      <c r="S203" s="687"/>
      <c r="T203" s="687"/>
      <c r="U203" s="687"/>
      <c r="V203" s="687"/>
      <c r="W203" s="687"/>
      <c r="X203" s="687"/>
      <c r="Y203" s="687"/>
      <c r="Z203" s="687"/>
      <c r="AA203" s="687"/>
      <c r="AB203" s="687"/>
      <c r="AC203" s="687"/>
      <c r="AD203" s="687"/>
      <c r="AE203" s="687"/>
    </row>
    <row r="204">
      <c r="A204" s="687"/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687"/>
      <c r="AB204" s="687"/>
      <c r="AC204" s="687"/>
      <c r="AD204" s="687"/>
      <c r="AE204" s="687"/>
    </row>
    <row r="205">
      <c r="A205" s="687"/>
      <c r="B205" s="687"/>
      <c r="C205" s="687"/>
      <c r="D205" s="687"/>
      <c r="E205" s="687"/>
      <c r="F205" s="687"/>
      <c r="G205" s="687"/>
      <c r="H205" s="687"/>
      <c r="I205" s="687"/>
      <c r="J205" s="687"/>
      <c r="K205" s="687"/>
      <c r="L205" s="687"/>
      <c r="M205" s="687"/>
      <c r="N205" s="687"/>
      <c r="O205" s="687"/>
      <c r="P205" s="687"/>
      <c r="Q205" s="687"/>
      <c r="R205" s="687"/>
      <c r="S205" s="687"/>
      <c r="T205" s="687"/>
      <c r="U205" s="687"/>
      <c r="V205" s="687"/>
      <c r="W205" s="687"/>
      <c r="X205" s="687"/>
      <c r="Y205" s="687"/>
      <c r="Z205" s="687"/>
      <c r="AA205" s="687"/>
      <c r="AB205" s="687"/>
      <c r="AC205" s="687"/>
      <c r="AD205" s="687"/>
      <c r="AE205" s="687"/>
    </row>
    <row r="206">
      <c r="A206" s="687"/>
      <c r="B206" s="687"/>
      <c r="C206" s="687"/>
      <c r="D206" s="687"/>
      <c r="E206" s="687"/>
      <c r="F206" s="687"/>
      <c r="G206" s="687"/>
      <c r="H206" s="687"/>
      <c r="I206" s="687"/>
      <c r="J206" s="687"/>
      <c r="K206" s="687"/>
      <c r="L206" s="687"/>
      <c r="M206" s="687"/>
      <c r="N206" s="687"/>
      <c r="O206" s="687"/>
      <c r="P206" s="687"/>
      <c r="Q206" s="687"/>
      <c r="R206" s="687"/>
      <c r="S206" s="687"/>
      <c r="T206" s="687"/>
      <c r="U206" s="687"/>
      <c r="V206" s="687"/>
      <c r="W206" s="687"/>
      <c r="X206" s="687"/>
      <c r="Y206" s="687"/>
      <c r="Z206" s="687"/>
      <c r="AA206" s="687"/>
      <c r="AB206" s="687"/>
      <c r="AC206" s="687"/>
      <c r="AD206" s="687"/>
      <c r="AE206" s="687"/>
    </row>
    <row r="207">
      <c r="A207" s="687"/>
      <c r="B207" s="687"/>
      <c r="C207" s="687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7"/>
      <c r="P207" s="687"/>
      <c r="Q207" s="687"/>
      <c r="R207" s="687"/>
      <c r="S207" s="687"/>
      <c r="T207" s="687"/>
      <c r="U207" s="687"/>
      <c r="V207" s="687"/>
      <c r="W207" s="687"/>
      <c r="X207" s="687"/>
      <c r="Y207" s="687"/>
      <c r="Z207" s="687"/>
      <c r="AA207" s="687"/>
      <c r="AB207" s="687"/>
      <c r="AC207" s="687"/>
      <c r="AD207" s="687"/>
      <c r="AE207" s="687"/>
    </row>
    <row r="208">
      <c r="A208" s="687"/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87"/>
      <c r="AB208" s="687"/>
      <c r="AC208" s="687"/>
      <c r="AD208" s="687"/>
      <c r="AE208" s="687"/>
    </row>
    <row r="209">
      <c r="A209" s="687"/>
      <c r="B209" s="687"/>
      <c r="C209" s="687"/>
      <c r="D209" s="687"/>
      <c r="E209" s="687"/>
      <c r="F209" s="687"/>
      <c r="G209" s="687"/>
      <c r="H209" s="687"/>
      <c r="I209" s="687"/>
      <c r="J209" s="687"/>
      <c r="K209" s="687"/>
      <c r="L209" s="687"/>
      <c r="M209" s="687"/>
      <c r="N209" s="687"/>
      <c r="O209" s="687"/>
      <c r="P209" s="687"/>
      <c r="Q209" s="687"/>
      <c r="R209" s="687"/>
      <c r="S209" s="687"/>
      <c r="T209" s="687"/>
      <c r="U209" s="687"/>
      <c r="V209" s="687"/>
      <c r="W209" s="687"/>
      <c r="X209" s="687"/>
      <c r="Y209" s="687"/>
      <c r="Z209" s="687"/>
      <c r="AA209" s="687"/>
      <c r="AB209" s="687"/>
      <c r="AC209" s="687"/>
      <c r="AD209" s="687"/>
      <c r="AE209" s="687"/>
    </row>
    <row r="210">
      <c r="A210" s="687"/>
      <c r="B210" s="687"/>
      <c r="C210" s="687"/>
      <c r="D210" s="687"/>
      <c r="E210" s="687"/>
      <c r="F210" s="687"/>
      <c r="G210" s="687"/>
      <c r="H210" s="687"/>
      <c r="I210" s="687"/>
      <c r="J210" s="687"/>
      <c r="K210" s="687"/>
      <c r="L210" s="687"/>
      <c r="M210" s="687"/>
      <c r="N210" s="687"/>
      <c r="O210" s="687"/>
      <c r="P210" s="687"/>
      <c r="Q210" s="687"/>
      <c r="R210" s="687"/>
      <c r="S210" s="687"/>
      <c r="T210" s="687"/>
      <c r="U210" s="687"/>
      <c r="V210" s="687"/>
      <c r="W210" s="687"/>
      <c r="X210" s="687"/>
      <c r="Y210" s="687"/>
      <c r="Z210" s="687"/>
      <c r="AA210" s="687"/>
      <c r="AB210" s="687"/>
      <c r="AC210" s="687"/>
      <c r="AD210" s="687"/>
      <c r="AE210" s="687"/>
    </row>
    <row r="211">
      <c r="A211" s="687"/>
      <c r="B211" s="687"/>
      <c r="C211" s="687"/>
      <c r="D211" s="687"/>
      <c r="E211" s="687"/>
      <c r="F211" s="687"/>
      <c r="G211" s="687"/>
      <c r="H211" s="687"/>
      <c r="I211" s="687"/>
      <c r="J211" s="687"/>
      <c r="K211" s="687"/>
      <c r="L211" s="687"/>
      <c r="M211" s="687"/>
      <c r="N211" s="687"/>
      <c r="O211" s="687"/>
      <c r="P211" s="687"/>
      <c r="Q211" s="687"/>
      <c r="R211" s="687"/>
      <c r="S211" s="687"/>
      <c r="T211" s="687"/>
      <c r="U211" s="687"/>
      <c r="V211" s="687"/>
      <c r="W211" s="687"/>
      <c r="X211" s="687"/>
      <c r="Y211" s="687"/>
      <c r="Z211" s="687"/>
      <c r="AA211" s="687"/>
      <c r="AB211" s="687"/>
      <c r="AC211" s="687"/>
      <c r="AD211" s="687"/>
      <c r="AE211" s="687"/>
    </row>
    <row r="212">
      <c r="A212" s="687"/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87"/>
      <c r="AB212" s="687"/>
      <c r="AC212" s="687"/>
      <c r="AD212" s="687"/>
      <c r="AE212" s="687"/>
    </row>
    <row r="213">
      <c r="A213" s="687"/>
      <c r="B213" s="687"/>
      <c r="C213" s="687"/>
      <c r="D213" s="687"/>
      <c r="E213" s="687"/>
      <c r="F213" s="687"/>
      <c r="G213" s="687"/>
      <c r="H213" s="687"/>
      <c r="I213" s="687"/>
      <c r="J213" s="687"/>
      <c r="K213" s="687"/>
      <c r="L213" s="687"/>
      <c r="M213" s="687"/>
      <c r="N213" s="687"/>
      <c r="O213" s="687"/>
      <c r="P213" s="687"/>
      <c r="Q213" s="687"/>
      <c r="R213" s="687"/>
      <c r="S213" s="687"/>
      <c r="T213" s="687"/>
      <c r="U213" s="687"/>
      <c r="V213" s="687"/>
      <c r="W213" s="687"/>
      <c r="X213" s="687"/>
      <c r="Y213" s="687"/>
      <c r="Z213" s="687"/>
      <c r="AA213" s="687"/>
      <c r="AB213" s="687"/>
      <c r="AC213" s="687"/>
      <c r="AD213" s="687"/>
      <c r="AE213" s="687"/>
    </row>
    <row r="214">
      <c r="A214" s="687"/>
      <c r="B214" s="687"/>
      <c r="C214" s="687"/>
      <c r="D214" s="687"/>
      <c r="E214" s="687"/>
      <c r="F214" s="687"/>
      <c r="G214" s="687"/>
      <c r="H214" s="687"/>
      <c r="I214" s="687"/>
      <c r="J214" s="687"/>
      <c r="K214" s="687"/>
      <c r="L214" s="687"/>
      <c r="M214" s="687"/>
      <c r="N214" s="687"/>
      <c r="O214" s="687"/>
      <c r="P214" s="687"/>
      <c r="Q214" s="687"/>
      <c r="R214" s="687"/>
      <c r="S214" s="687"/>
      <c r="T214" s="687"/>
      <c r="U214" s="687"/>
      <c r="V214" s="687"/>
      <c r="W214" s="687"/>
      <c r="X214" s="687"/>
      <c r="Y214" s="687"/>
      <c r="Z214" s="687"/>
      <c r="AA214" s="687"/>
      <c r="AB214" s="687"/>
      <c r="AC214" s="687"/>
      <c r="AD214" s="687"/>
      <c r="AE214" s="687"/>
    </row>
    <row r="215">
      <c r="A215" s="687"/>
      <c r="B215" s="687"/>
      <c r="C215" s="687"/>
      <c r="D215" s="687"/>
      <c r="E215" s="687"/>
      <c r="F215" s="687"/>
      <c r="G215" s="687"/>
      <c r="H215" s="687"/>
      <c r="I215" s="687"/>
      <c r="J215" s="687"/>
      <c r="K215" s="687"/>
      <c r="L215" s="687"/>
      <c r="M215" s="687"/>
      <c r="N215" s="687"/>
      <c r="O215" s="687"/>
      <c r="P215" s="687"/>
      <c r="Q215" s="687"/>
      <c r="R215" s="687"/>
      <c r="S215" s="687"/>
      <c r="T215" s="687"/>
      <c r="U215" s="687"/>
      <c r="V215" s="687"/>
      <c r="W215" s="687"/>
      <c r="X215" s="687"/>
      <c r="Y215" s="687"/>
      <c r="Z215" s="687"/>
      <c r="AA215" s="687"/>
      <c r="AB215" s="687"/>
      <c r="AC215" s="687"/>
      <c r="AD215" s="687"/>
      <c r="AE215" s="687"/>
    </row>
    <row r="216">
      <c r="A216" s="687"/>
      <c r="B216" s="687"/>
      <c r="C216" s="687"/>
      <c r="D216" s="687"/>
      <c r="E216" s="687"/>
      <c r="F216" s="687"/>
      <c r="G216" s="687"/>
      <c r="H216" s="687"/>
      <c r="I216" s="687"/>
      <c r="J216" s="687"/>
      <c r="K216" s="687"/>
      <c r="L216" s="687"/>
      <c r="M216" s="687"/>
      <c r="N216" s="687"/>
      <c r="O216" s="687"/>
      <c r="P216" s="687"/>
      <c r="Q216" s="687"/>
      <c r="R216" s="687"/>
      <c r="S216" s="687"/>
      <c r="T216" s="687"/>
      <c r="U216" s="687"/>
      <c r="V216" s="687"/>
      <c r="W216" s="687"/>
      <c r="X216" s="687"/>
      <c r="Y216" s="687"/>
      <c r="Z216" s="687"/>
      <c r="AA216" s="687"/>
      <c r="AB216" s="687"/>
      <c r="AC216" s="687"/>
      <c r="AD216" s="687"/>
      <c r="AE216" s="687"/>
    </row>
    <row r="217">
      <c r="A217" s="687"/>
      <c r="B217" s="687"/>
      <c r="C217" s="687"/>
      <c r="D217" s="687"/>
      <c r="E217" s="687"/>
      <c r="F217" s="687"/>
      <c r="G217" s="687"/>
      <c r="H217" s="687"/>
      <c r="I217" s="687"/>
      <c r="J217" s="687"/>
      <c r="K217" s="687"/>
      <c r="L217" s="687"/>
      <c r="M217" s="687"/>
      <c r="N217" s="687"/>
      <c r="O217" s="687"/>
      <c r="P217" s="687"/>
      <c r="Q217" s="687"/>
      <c r="R217" s="687"/>
      <c r="S217" s="687"/>
      <c r="T217" s="687"/>
      <c r="U217" s="687"/>
      <c r="V217" s="687"/>
      <c r="W217" s="687"/>
      <c r="X217" s="687"/>
      <c r="Y217" s="687"/>
      <c r="Z217" s="687"/>
      <c r="AA217" s="687"/>
      <c r="AB217" s="687"/>
      <c r="AC217" s="687"/>
      <c r="AD217" s="687"/>
      <c r="AE217" s="687"/>
    </row>
    <row r="218">
      <c r="A218" s="687"/>
      <c r="B218" s="687"/>
      <c r="C218" s="687"/>
      <c r="D218" s="687"/>
      <c r="E218" s="687"/>
      <c r="F218" s="687"/>
      <c r="G218" s="687"/>
      <c r="H218" s="687"/>
      <c r="I218" s="687"/>
      <c r="J218" s="687"/>
      <c r="K218" s="687"/>
      <c r="L218" s="687"/>
      <c r="M218" s="687"/>
      <c r="N218" s="687"/>
      <c r="O218" s="687"/>
      <c r="P218" s="687"/>
      <c r="Q218" s="687"/>
      <c r="R218" s="687"/>
      <c r="S218" s="687"/>
      <c r="T218" s="687"/>
      <c r="U218" s="687"/>
      <c r="V218" s="687"/>
      <c r="W218" s="687"/>
      <c r="X218" s="687"/>
      <c r="Y218" s="687"/>
      <c r="Z218" s="687"/>
      <c r="AA218" s="687"/>
      <c r="AB218" s="687"/>
      <c r="AC218" s="687"/>
      <c r="AD218" s="687"/>
      <c r="AE218" s="687"/>
    </row>
    <row r="219">
      <c r="A219" s="687"/>
      <c r="B219" s="687"/>
      <c r="C219" s="687"/>
      <c r="D219" s="687"/>
      <c r="E219" s="687"/>
      <c r="F219" s="687"/>
      <c r="G219" s="687"/>
      <c r="H219" s="687"/>
      <c r="I219" s="687"/>
      <c r="J219" s="687"/>
      <c r="K219" s="687"/>
      <c r="L219" s="687"/>
      <c r="M219" s="687"/>
      <c r="N219" s="687"/>
      <c r="O219" s="687"/>
      <c r="P219" s="687"/>
      <c r="Q219" s="687"/>
      <c r="R219" s="687"/>
      <c r="S219" s="687"/>
      <c r="T219" s="687"/>
      <c r="U219" s="687"/>
      <c r="V219" s="687"/>
      <c r="W219" s="687"/>
      <c r="X219" s="687"/>
      <c r="Y219" s="687"/>
      <c r="Z219" s="687"/>
      <c r="AA219" s="687"/>
      <c r="AB219" s="687"/>
      <c r="AC219" s="687"/>
      <c r="AD219" s="687"/>
      <c r="AE219" s="687"/>
    </row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22.88"/>
    <col customWidth="1" min="3" max="3" width="17.88"/>
    <col customWidth="1" min="4" max="5" width="12.63"/>
    <col customWidth="1" min="6" max="6" width="5.25"/>
    <col customWidth="1" min="7" max="7" width="25.63"/>
    <col customWidth="1" min="13" max="13" width="13.25"/>
    <col customWidth="1" min="14" max="15" width="14.88"/>
  </cols>
  <sheetData>
    <row r="1" ht="13.5" customHeight="1">
      <c r="A1" s="967" t="s">
        <v>951</v>
      </c>
      <c r="B1" s="968"/>
      <c r="C1" s="968"/>
      <c r="D1" s="968"/>
      <c r="E1" s="968"/>
      <c r="F1" s="968"/>
      <c r="G1" s="968"/>
      <c r="H1" s="968"/>
      <c r="I1" s="967"/>
      <c r="J1" s="968"/>
      <c r="K1" s="968"/>
      <c r="L1" s="968"/>
      <c r="M1" s="968"/>
      <c r="N1" s="968"/>
      <c r="O1" s="968"/>
      <c r="P1" s="968"/>
      <c r="Q1" s="967"/>
      <c r="R1" s="968"/>
      <c r="S1" s="968"/>
      <c r="T1" s="968"/>
      <c r="U1" s="968"/>
      <c r="V1" s="968"/>
      <c r="W1" s="968"/>
      <c r="X1" s="968"/>
      <c r="Y1" s="967"/>
      <c r="Z1" s="968"/>
      <c r="AA1" s="968"/>
      <c r="AB1" s="968"/>
      <c r="AC1" s="968"/>
      <c r="AD1" s="968"/>
      <c r="AE1" s="968"/>
      <c r="AF1" s="968"/>
    </row>
    <row r="2">
      <c r="A2" s="687"/>
      <c r="B2" s="689"/>
      <c r="C2" s="687"/>
      <c r="D2" s="969"/>
      <c r="E2" s="687"/>
      <c r="F2" s="687" t="s">
        <v>587</v>
      </c>
      <c r="G2" s="970"/>
      <c r="H2" s="971"/>
      <c r="I2" s="796"/>
      <c r="J2" s="687"/>
      <c r="K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7"/>
      <c r="AD2" s="687"/>
      <c r="AE2" s="687"/>
      <c r="AF2" s="687"/>
    </row>
    <row r="3">
      <c r="A3" s="687"/>
      <c r="B3" s="972" t="s">
        <v>952</v>
      </c>
      <c r="C3" s="973" t="str">
        <f>E23-E12</f>
        <v>#REF!</v>
      </c>
      <c r="D3" s="687"/>
      <c r="E3" s="687"/>
      <c r="F3" s="687"/>
      <c r="G3" s="974" t="s">
        <v>953</v>
      </c>
      <c r="H3" s="975" t="str">
        <f>H6-('ROCE &amp; RONW'!C8*H7)</f>
        <v>#REF!</v>
      </c>
      <c r="I3" s="976" t="str">
        <f>I6-('ROCE &amp; RONW'!D8*I7)</f>
        <v>#REF!</v>
      </c>
      <c r="J3" s="976" t="str">
        <f>J6-('ROCE &amp; RONW'!E8*J7)</f>
        <v>#REF!</v>
      </c>
      <c r="K3" s="976" t="str">
        <f>K6-('ROCE &amp; RONW'!F8*K7)</f>
        <v>#REF!</v>
      </c>
      <c r="L3" s="976" t="str">
        <f>L6-('ROCE &amp; RONW'!G8*L7)</f>
        <v>#REF!</v>
      </c>
      <c r="M3" s="689"/>
      <c r="N3" s="971"/>
      <c r="O3" s="971"/>
      <c r="P3" s="971"/>
      <c r="Q3" s="687"/>
      <c r="R3" s="687"/>
      <c r="S3" s="687"/>
      <c r="T3" s="687"/>
      <c r="U3" s="687"/>
      <c r="V3" s="687"/>
      <c r="W3" s="687"/>
      <c r="X3" s="687"/>
      <c r="Y3" s="687"/>
      <c r="Z3" s="687"/>
      <c r="AA3" s="687"/>
      <c r="AB3" s="687"/>
      <c r="AC3" s="687"/>
      <c r="AD3" s="687"/>
      <c r="AE3" s="687"/>
      <c r="AF3" s="687"/>
    </row>
    <row r="4">
      <c r="A4" s="687"/>
      <c r="B4" s="977" t="s">
        <v>954</v>
      </c>
      <c r="C4" s="971"/>
      <c r="D4" s="687"/>
      <c r="E4" s="687"/>
      <c r="F4" s="687"/>
      <c r="G4" s="796" t="s">
        <v>955</v>
      </c>
      <c r="H4" s="687"/>
      <c r="I4" s="687"/>
      <c r="J4" s="687"/>
      <c r="K4" s="687"/>
      <c r="L4" s="687"/>
      <c r="M4" s="689"/>
      <c r="N4" s="971"/>
      <c r="O4" s="971"/>
      <c r="P4" s="971"/>
      <c r="Q4" s="687"/>
      <c r="R4" s="687"/>
      <c r="S4" s="687"/>
      <c r="T4" s="687"/>
      <c r="U4" s="687"/>
      <c r="V4" s="687"/>
      <c r="W4" s="687"/>
      <c r="X4" s="687"/>
      <c r="Y4" s="687"/>
      <c r="Z4" s="687"/>
      <c r="AA4" s="687"/>
      <c r="AB4" s="687"/>
      <c r="AC4" s="687"/>
      <c r="AD4" s="687"/>
      <c r="AE4" s="687"/>
      <c r="AF4" s="687"/>
    </row>
    <row r="5">
      <c r="A5" s="687"/>
      <c r="B5" s="978" t="s">
        <v>956</v>
      </c>
      <c r="C5" s="979" t="s">
        <v>957</v>
      </c>
      <c r="D5" s="980" t="s">
        <v>958</v>
      </c>
      <c r="E5" s="981"/>
      <c r="F5" s="687"/>
      <c r="G5" s="687"/>
      <c r="H5" s="687"/>
      <c r="I5" s="687"/>
      <c r="J5" s="687"/>
      <c r="K5" s="687"/>
      <c r="L5" s="687"/>
      <c r="M5" s="982"/>
      <c r="N5" s="969"/>
      <c r="O5" s="969"/>
      <c r="P5" s="969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7"/>
      <c r="AC5" s="687"/>
      <c r="AD5" s="687"/>
      <c r="AE5" s="687"/>
      <c r="AF5" s="687"/>
    </row>
    <row r="6">
      <c r="A6" s="687"/>
      <c r="B6" s="983">
        <v>1.0</v>
      </c>
      <c r="C6" s="984">
        <f>'Project Financing'!H4</f>
        <v>21.598213</v>
      </c>
      <c r="D6" s="984">
        <v>1.0</v>
      </c>
      <c r="E6" s="984">
        <f t="shared" ref="E6:E10" si="2">C6*D6</f>
        <v>21.598213</v>
      </c>
      <c r="F6" s="687"/>
      <c r="G6" s="985" t="s">
        <v>959</v>
      </c>
      <c r="H6" s="986" t="str">
        <f t="shared" ref="H6:L6" si="1">('Profit &amp; Loss Ac'!C29)*(1-0.25)</f>
        <v>#REF!</v>
      </c>
      <c r="I6" s="986" t="str">
        <f t="shared" si="1"/>
        <v>#REF!</v>
      </c>
      <c r="J6" s="986" t="str">
        <f t="shared" si="1"/>
        <v>#REF!</v>
      </c>
      <c r="K6" s="986" t="str">
        <f t="shared" si="1"/>
        <v>#REF!</v>
      </c>
      <c r="L6" s="986" t="str">
        <f t="shared" si="1"/>
        <v>#REF!</v>
      </c>
      <c r="M6" s="687"/>
      <c r="N6" s="687"/>
      <c r="O6" s="687"/>
      <c r="P6" s="687"/>
      <c r="Q6" s="687"/>
      <c r="R6" s="687"/>
      <c r="S6" s="687"/>
      <c r="T6" s="687"/>
      <c r="U6" s="687"/>
      <c r="V6" s="687"/>
      <c r="W6" s="687"/>
      <c r="X6" s="687"/>
      <c r="Y6" s="687"/>
      <c r="Z6" s="687"/>
      <c r="AA6" s="687"/>
      <c r="AB6" s="687"/>
      <c r="AC6" s="687"/>
      <c r="AD6" s="687"/>
      <c r="AE6" s="687"/>
      <c r="AF6" s="687"/>
    </row>
    <row r="7">
      <c r="A7" s="687"/>
      <c r="B7" s="983">
        <v>2.0</v>
      </c>
      <c r="C7" s="984" t="str">
        <f>'Project Financing'!H5</f>
        <v>#REF!</v>
      </c>
      <c r="D7" s="984">
        <f>1/(1+H7)</f>
        <v>0.9174311927</v>
      </c>
      <c r="E7" s="984" t="str">
        <f t="shared" si="2"/>
        <v>#REF!</v>
      </c>
      <c r="F7" s="687"/>
      <c r="G7" s="987" t="s">
        <v>960</v>
      </c>
      <c r="H7" s="988">
        <f>'ROCE &amp; RONW'!C12</f>
        <v>0.09</v>
      </c>
      <c r="I7" s="988" t="str">
        <f>'ROCE &amp; RONW'!D12</f>
        <v>#REF!</v>
      </c>
      <c r="J7" s="988" t="str">
        <f>'ROCE &amp; RONW'!E12</f>
        <v>#REF!</v>
      </c>
      <c r="K7" s="988" t="str">
        <f>'ROCE &amp; RONW'!F12</f>
        <v>#REF!</v>
      </c>
      <c r="L7" s="988" t="str">
        <f>'ROCE &amp; RONW'!G12</f>
        <v>#REF!</v>
      </c>
      <c r="M7" s="687"/>
      <c r="N7" s="687"/>
      <c r="O7" s="687"/>
      <c r="P7" s="687"/>
      <c r="Q7" s="687"/>
      <c r="R7" s="687"/>
      <c r="S7" s="687"/>
      <c r="T7" s="687"/>
      <c r="U7" s="687"/>
      <c r="V7" s="687"/>
      <c r="W7" s="687"/>
      <c r="X7" s="687"/>
      <c r="Y7" s="687"/>
      <c r="Z7" s="687"/>
      <c r="AA7" s="687"/>
      <c r="AB7" s="687"/>
      <c r="AC7" s="687"/>
      <c r="AD7" s="687"/>
      <c r="AE7" s="687"/>
      <c r="AF7" s="687"/>
    </row>
    <row r="8">
      <c r="A8" s="687"/>
      <c r="B8" s="983">
        <v>3.0</v>
      </c>
      <c r="C8" s="984" t="str">
        <f>'Project Financing'!H6</f>
        <v>#REF!</v>
      </c>
      <c r="D8" s="984" t="str">
        <f>1/((1+I7)^B17)</f>
        <v>#REF!</v>
      </c>
      <c r="E8" s="984" t="str">
        <f t="shared" si="2"/>
        <v>#REF!</v>
      </c>
      <c r="F8" s="687"/>
      <c r="G8" s="796" t="s">
        <v>961</v>
      </c>
      <c r="H8" s="687"/>
      <c r="I8" s="687"/>
      <c r="J8" s="687"/>
      <c r="K8" s="687"/>
      <c r="L8" s="687"/>
      <c r="M8" s="687"/>
      <c r="N8" s="687"/>
      <c r="O8" s="687"/>
      <c r="P8" s="687"/>
      <c r="Q8" s="687"/>
      <c r="R8" s="687"/>
      <c r="S8" s="687"/>
      <c r="T8" s="687"/>
      <c r="U8" s="687"/>
      <c r="V8" s="687"/>
      <c r="W8" s="687"/>
      <c r="X8" s="687"/>
      <c r="Y8" s="687"/>
      <c r="Z8" s="687"/>
      <c r="AA8" s="687"/>
      <c r="AB8" s="687"/>
      <c r="AC8" s="687"/>
      <c r="AD8" s="687"/>
      <c r="AE8" s="687"/>
      <c r="AF8" s="687"/>
    </row>
    <row r="9">
      <c r="A9" s="687"/>
      <c r="B9" s="983">
        <v>4.0</v>
      </c>
      <c r="C9" s="984" t="str">
        <f>'Project Financing'!H7</f>
        <v>#REF!</v>
      </c>
      <c r="D9" s="984" t="str">
        <f>1/((1+J7)^B18)</f>
        <v>#REF!</v>
      </c>
      <c r="E9" s="984" t="str">
        <f t="shared" si="2"/>
        <v>#REF!</v>
      </c>
      <c r="F9" s="687"/>
      <c r="G9" s="796"/>
      <c r="H9" s="687"/>
      <c r="I9" s="687"/>
      <c r="J9" s="687"/>
      <c r="K9" s="687"/>
      <c r="L9" s="687"/>
      <c r="M9" s="687"/>
      <c r="N9" s="687"/>
      <c r="O9" s="687"/>
      <c r="P9" s="687"/>
      <c r="Q9" s="687"/>
      <c r="R9" s="687"/>
      <c r="S9" s="687"/>
      <c r="T9" s="687"/>
      <c r="U9" s="687"/>
      <c r="V9" s="687"/>
      <c r="W9" s="687"/>
      <c r="X9" s="687"/>
      <c r="Y9" s="687"/>
      <c r="Z9" s="687"/>
      <c r="AA9" s="687"/>
      <c r="AB9" s="687"/>
      <c r="AC9" s="687"/>
      <c r="AD9" s="687"/>
      <c r="AE9" s="687"/>
      <c r="AF9" s="687"/>
    </row>
    <row r="10">
      <c r="A10" s="687"/>
      <c r="B10" s="983">
        <v>5.0</v>
      </c>
      <c r="C10" s="984" t="str">
        <f>'Project Financing'!H8</f>
        <v>#REF!</v>
      </c>
      <c r="D10" s="984" t="str">
        <f>1/((1+K7)^B19)</f>
        <v>#REF!</v>
      </c>
      <c r="E10" s="984" t="str">
        <f t="shared" si="2"/>
        <v>#REF!</v>
      </c>
      <c r="F10" s="687"/>
      <c r="G10" s="989" t="s">
        <v>962</v>
      </c>
      <c r="H10" s="990">
        <v>0.108</v>
      </c>
      <c r="I10" s="890">
        <f>H10*1</f>
        <v>0.108</v>
      </c>
      <c r="J10" s="991" t="s">
        <v>963</v>
      </c>
      <c r="K10" s="687"/>
      <c r="L10" s="687"/>
      <c r="M10" s="687"/>
      <c r="N10" s="687"/>
      <c r="O10" s="687"/>
      <c r="P10" s="687"/>
      <c r="Q10" s="687"/>
      <c r="R10" s="687"/>
      <c r="S10" s="687"/>
      <c r="T10" s="687"/>
      <c r="U10" s="687"/>
      <c r="V10" s="687"/>
      <c r="W10" s="687"/>
      <c r="X10" s="687"/>
      <c r="Y10" s="687"/>
      <c r="Z10" s="687"/>
      <c r="AA10" s="687"/>
      <c r="AB10" s="687"/>
      <c r="AC10" s="687"/>
      <c r="AD10" s="687"/>
      <c r="AE10" s="687"/>
      <c r="AF10" s="687"/>
    </row>
    <row r="11">
      <c r="A11" s="687"/>
      <c r="B11" s="983"/>
      <c r="C11" s="984"/>
      <c r="D11" s="984"/>
      <c r="E11" s="984"/>
      <c r="F11" s="687"/>
      <c r="G11" s="992" t="s">
        <v>964</v>
      </c>
      <c r="H11" s="993">
        <v>0.12</v>
      </c>
      <c r="I11" s="994">
        <f>H11*(1-0.25)</f>
        <v>0.09</v>
      </c>
      <c r="J11" s="687"/>
      <c r="K11" s="687"/>
      <c r="L11" s="687"/>
      <c r="M11" s="687"/>
      <c r="N11" s="687"/>
      <c r="O11" s="687"/>
      <c r="P11" s="687"/>
      <c r="Q11" s="687"/>
      <c r="R11" s="687"/>
      <c r="S11" s="687"/>
      <c r="T11" s="687"/>
      <c r="U11" s="687"/>
      <c r="V11" s="687"/>
      <c r="W11" s="687"/>
      <c r="X11" s="687"/>
      <c r="Y11" s="687"/>
      <c r="Z11" s="687"/>
      <c r="AA11" s="687"/>
      <c r="AB11" s="687"/>
      <c r="AC11" s="687"/>
      <c r="AD11" s="687"/>
      <c r="AE11" s="687"/>
      <c r="AF11" s="687"/>
    </row>
    <row r="12">
      <c r="A12" s="687"/>
      <c r="B12" s="978" t="s">
        <v>965</v>
      </c>
      <c r="C12" s="15"/>
      <c r="D12" s="2"/>
      <c r="E12" s="995" t="str">
        <f>SUM(E6:E10)</f>
        <v>#REF!</v>
      </c>
      <c r="F12" s="687"/>
      <c r="G12" s="796"/>
      <c r="H12" s="687"/>
      <c r="I12" s="687"/>
      <c r="J12" s="687"/>
      <c r="K12" s="687"/>
      <c r="L12" s="687"/>
      <c r="M12" s="687"/>
      <c r="N12" s="687"/>
      <c r="O12" s="687"/>
      <c r="P12" s="687"/>
      <c r="Q12" s="687"/>
      <c r="R12" s="687"/>
      <c r="S12" s="687"/>
      <c r="T12" s="687"/>
      <c r="U12" s="687"/>
      <c r="V12" s="687"/>
      <c r="W12" s="687"/>
      <c r="X12" s="687"/>
      <c r="Y12" s="687"/>
      <c r="Z12" s="687"/>
      <c r="AA12" s="687"/>
      <c r="AB12" s="687"/>
      <c r="AC12" s="687"/>
      <c r="AD12" s="687"/>
      <c r="AE12" s="687"/>
      <c r="AF12" s="687"/>
    </row>
    <row r="13">
      <c r="A13" s="687"/>
      <c r="B13" s="687"/>
      <c r="C13" s="687"/>
      <c r="D13" s="687"/>
      <c r="E13" s="687"/>
      <c r="F13" s="687"/>
      <c r="G13" s="796"/>
      <c r="H13" s="687"/>
      <c r="I13" s="687"/>
      <c r="J13" s="687"/>
      <c r="K13" s="687"/>
      <c r="L13" s="687"/>
      <c r="M13" s="687"/>
      <c r="N13" s="687"/>
      <c r="O13" s="687"/>
      <c r="P13" s="687"/>
      <c r="Q13" s="687"/>
      <c r="R13" s="687"/>
      <c r="S13" s="687"/>
      <c r="T13" s="687"/>
      <c r="U13" s="687"/>
      <c r="V13" s="687"/>
      <c r="W13" s="687"/>
      <c r="X13" s="687"/>
      <c r="Y13" s="687"/>
      <c r="Z13" s="687"/>
      <c r="AA13" s="687"/>
      <c r="AB13" s="687"/>
      <c r="AC13" s="687"/>
      <c r="AD13" s="687"/>
      <c r="AE13" s="687"/>
      <c r="AF13" s="687"/>
    </row>
    <row r="14">
      <c r="A14" s="687"/>
      <c r="B14" s="687"/>
      <c r="C14" s="687"/>
      <c r="D14" s="687"/>
      <c r="E14" s="687"/>
      <c r="F14" s="687"/>
      <c r="G14" s="796"/>
      <c r="H14" s="687"/>
      <c r="I14" s="687"/>
      <c r="J14" s="687"/>
      <c r="K14" s="687"/>
      <c r="L14" s="687"/>
      <c r="M14" s="687"/>
      <c r="N14" s="687"/>
      <c r="O14" s="687"/>
      <c r="P14" s="687"/>
      <c r="Q14" s="687"/>
      <c r="R14" s="687"/>
      <c r="S14" s="687"/>
      <c r="T14" s="687"/>
      <c r="U14" s="687"/>
      <c r="V14" s="687"/>
      <c r="W14" s="687"/>
      <c r="X14" s="687"/>
      <c r="Y14" s="687"/>
      <c r="Z14" s="687"/>
      <c r="AA14" s="687"/>
      <c r="AB14" s="687"/>
      <c r="AC14" s="687"/>
      <c r="AD14" s="687"/>
      <c r="AE14" s="687"/>
      <c r="AF14" s="687"/>
    </row>
    <row r="15">
      <c r="A15" s="687"/>
      <c r="B15" s="978" t="s">
        <v>319</v>
      </c>
      <c r="C15" s="978" t="s">
        <v>966</v>
      </c>
      <c r="D15" s="980" t="s">
        <v>958</v>
      </c>
      <c r="E15" s="981"/>
      <c r="F15" s="687"/>
      <c r="G15" s="796"/>
      <c r="H15" s="687"/>
      <c r="I15" s="687"/>
      <c r="J15" s="687"/>
      <c r="K15" s="687"/>
      <c r="L15" s="687"/>
      <c r="M15" s="687"/>
      <c r="N15" s="687"/>
      <c r="O15" s="687"/>
      <c r="P15" s="687"/>
      <c r="Q15" s="687"/>
      <c r="R15" s="687"/>
      <c r="S15" s="687"/>
      <c r="T15" s="687"/>
      <c r="U15" s="687"/>
      <c r="V15" s="687"/>
      <c r="W15" s="687"/>
      <c r="X15" s="687"/>
      <c r="Y15" s="687"/>
      <c r="Z15" s="687"/>
      <c r="AA15" s="687"/>
      <c r="AB15" s="687"/>
      <c r="AC15" s="687"/>
      <c r="AD15" s="687"/>
      <c r="AE15" s="687"/>
      <c r="AF15" s="687"/>
    </row>
    <row r="16">
      <c r="A16" s="687"/>
      <c r="B16" s="983">
        <v>1.0</v>
      </c>
      <c r="C16" s="984" t="str">
        <f>'Profit &amp; Loss Ac'!C36+'Profit &amp; Loss Ac'!C28</f>
        <v>#REF!</v>
      </c>
      <c r="D16" s="984">
        <f>1/(1+H7)</f>
        <v>0.9174311927</v>
      </c>
      <c r="E16" s="984" t="str">
        <f t="shared" ref="E16:E22" si="3">C16*D16</f>
        <v>#REF!</v>
      </c>
      <c r="F16" s="687"/>
      <c r="G16" s="796"/>
      <c r="H16" s="687"/>
      <c r="I16" s="687"/>
      <c r="J16" s="687"/>
      <c r="K16" s="687"/>
      <c r="L16" s="687"/>
      <c r="M16" s="687"/>
      <c r="N16" s="687"/>
      <c r="O16" s="687"/>
      <c r="P16" s="687"/>
      <c r="Q16" s="687"/>
      <c r="R16" s="687"/>
      <c r="S16" s="687"/>
      <c r="T16" s="687"/>
      <c r="U16" s="687"/>
      <c r="V16" s="687"/>
      <c r="W16" s="687"/>
      <c r="X16" s="687"/>
      <c r="Y16" s="687"/>
      <c r="Z16" s="687"/>
      <c r="AA16" s="687"/>
      <c r="AB16" s="687"/>
      <c r="AC16" s="687"/>
      <c r="AD16" s="687"/>
      <c r="AE16" s="687"/>
      <c r="AF16" s="687"/>
    </row>
    <row r="17">
      <c r="A17" s="687"/>
      <c r="B17" s="983">
        <v>2.0</v>
      </c>
      <c r="C17" s="984" t="str">
        <f>'Profit &amp; Loss Ac'!D36+'Profit &amp; Loss Ac'!D28</f>
        <v>#REF!</v>
      </c>
      <c r="D17" s="984" t="str">
        <f>1/((1+I7)^B17)</f>
        <v>#REF!</v>
      </c>
      <c r="E17" s="984" t="str">
        <f t="shared" si="3"/>
        <v>#REF!</v>
      </c>
      <c r="F17" s="687"/>
      <c r="G17" s="796"/>
      <c r="H17" s="687"/>
      <c r="I17" s="687"/>
      <c r="J17" s="687"/>
      <c r="K17" s="687"/>
      <c r="L17" s="687"/>
      <c r="M17" s="687"/>
      <c r="N17" s="687"/>
      <c r="O17" s="687"/>
      <c r="P17" s="687"/>
      <c r="Q17" s="687"/>
      <c r="R17" s="687"/>
      <c r="S17" s="687"/>
      <c r="T17" s="687"/>
      <c r="U17" s="687"/>
      <c r="V17" s="687"/>
      <c r="W17" s="687"/>
      <c r="X17" s="687"/>
      <c r="Y17" s="687"/>
      <c r="Z17" s="687"/>
      <c r="AA17" s="687"/>
      <c r="AB17" s="687"/>
      <c r="AC17" s="687"/>
      <c r="AD17" s="687"/>
      <c r="AE17" s="687"/>
      <c r="AF17" s="687"/>
    </row>
    <row r="18">
      <c r="A18" s="687"/>
      <c r="B18" s="983">
        <v>3.0</v>
      </c>
      <c r="C18" s="984" t="str">
        <f>'Profit &amp; Loss Ac'!E36+'Profit &amp; Loss Ac'!E28</f>
        <v>#REF!</v>
      </c>
      <c r="D18" s="984" t="str">
        <f>1/((1+J7)^B18)</f>
        <v>#REF!</v>
      </c>
      <c r="E18" s="984" t="str">
        <f t="shared" si="3"/>
        <v>#REF!</v>
      </c>
      <c r="F18" s="687"/>
      <c r="G18" s="796"/>
      <c r="H18" s="687"/>
      <c r="I18" s="687"/>
      <c r="J18" s="687"/>
      <c r="K18" s="687"/>
      <c r="L18" s="687"/>
      <c r="M18" s="687"/>
      <c r="N18" s="687"/>
      <c r="O18" s="687"/>
      <c r="P18" s="687"/>
      <c r="Q18" s="687"/>
      <c r="R18" s="687"/>
      <c r="S18" s="687"/>
      <c r="T18" s="687"/>
      <c r="U18" s="687"/>
      <c r="V18" s="687"/>
      <c r="W18" s="687"/>
      <c r="X18" s="687"/>
      <c r="Y18" s="687"/>
      <c r="Z18" s="687"/>
      <c r="AA18" s="687"/>
      <c r="AB18" s="687"/>
      <c r="AC18" s="687"/>
      <c r="AD18" s="687"/>
      <c r="AE18" s="687"/>
      <c r="AF18" s="687"/>
    </row>
    <row r="19">
      <c r="A19" s="687"/>
      <c r="B19" s="983">
        <v>4.0</v>
      </c>
      <c r="C19" s="984" t="str">
        <f>'Profit &amp; Loss Ac'!F36+'Profit &amp; Loss Ac'!F28</f>
        <v>#REF!</v>
      </c>
      <c r="D19" s="984" t="str">
        <f>1/((1+K7)^B19)</f>
        <v>#REF!</v>
      </c>
      <c r="E19" s="984" t="str">
        <f t="shared" si="3"/>
        <v>#REF!</v>
      </c>
      <c r="F19" s="687"/>
      <c r="G19" s="796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687"/>
      <c r="AB19" s="687"/>
      <c r="AC19" s="687"/>
      <c r="AD19" s="687"/>
      <c r="AE19" s="687"/>
      <c r="AF19" s="687"/>
    </row>
    <row r="20">
      <c r="A20" s="687"/>
      <c r="B20" s="983">
        <v>5.0</v>
      </c>
      <c r="C20" s="984" t="str">
        <f>'Profit &amp; Loss Ac'!G36+'Profit &amp; Loss Ac'!G28</f>
        <v>#REF!</v>
      </c>
      <c r="D20" s="984" t="str">
        <f>1/((1+L7)^B20)</f>
        <v>#REF!</v>
      </c>
      <c r="E20" s="984" t="str">
        <f t="shared" si="3"/>
        <v>#REF!</v>
      </c>
      <c r="F20" s="687"/>
      <c r="G20" s="796"/>
      <c r="H20" s="687"/>
      <c r="I20" s="687"/>
      <c r="J20" s="687"/>
      <c r="K20" s="687"/>
      <c r="L20" s="687"/>
      <c r="M20" s="687"/>
      <c r="N20" s="687"/>
      <c r="O20" s="687"/>
      <c r="P20" s="687"/>
      <c r="Q20" s="687"/>
      <c r="R20" s="687"/>
      <c r="S20" s="687"/>
      <c r="T20" s="687"/>
      <c r="U20" s="687"/>
      <c r="V20" s="687"/>
      <c r="W20" s="687"/>
      <c r="X20" s="687"/>
      <c r="Y20" s="687"/>
      <c r="Z20" s="687"/>
      <c r="AA20" s="687"/>
      <c r="AB20" s="687"/>
      <c r="AC20" s="687"/>
      <c r="AD20" s="687"/>
      <c r="AE20" s="687"/>
      <c r="AF20" s="687"/>
    </row>
    <row r="21">
      <c r="A21" s="687"/>
      <c r="B21" s="983">
        <v>6.0</v>
      </c>
      <c r="C21" s="984" t="str">
        <f>'Profit &amp; Loss Ac'!G36+'Profit &amp; Loss Ac'!G28</f>
        <v>#REF!</v>
      </c>
      <c r="D21" s="984" t="str">
        <f>1/((1+L7)^B21)</f>
        <v>#REF!</v>
      </c>
      <c r="E21" s="984" t="str">
        <f t="shared" si="3"/>
        <v>#REF!</v>
      </c>
      <c r="F21" s="687"/>
      <c r="G21" s="796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87"/>
      <c r="AB21" s="687"/>
      <c r="AC21" s="687"/>
      <c r="AD21" s="687"/>
      <c r="AE21" s="687"/>
      <c r="AF21" s="687"/>
    </row>
    <row r="22">
      <c r="A22" s="687"/>
      <c r="B22" s="983">
        <v>7.0</v>
      </c>
      <c r="C22" s="984" t="str">
        <f>'Profit &amp; Loss Ac'!G36+'Profit &amp; Loss Ac'!G28</f>
        <v>#REF!</v>
      </c>
      <c r="D22" s="984" t="str">
        <f>1/((1+L7)^B21)</f>
        <v>#REF!</v>
      </c>
      <c r="E22" s="984" t="str">
        <f t="shared" si="3"/>
        <v>#REF!</v>
      </c>
      <c r="F22" s="687"/>
      <c r="G22" s="796"/>
      <c r="H22" s="687"/>
      <c r="I22" s="687"/>
      <c r="J22" s="687"/>
      <c r="K22" s="687"/>
      <c r="L22" s="687"/>
      <c r="M22" s="687"/>
      <c r="N22" s="687"/>
      <c r="O22" s="687"/>
      <c r="P22" s="687"/>
      <c r="Q22" s="687"/>
      <c r="R22" s="687"/>
      <c r="S22" s="687"/>
      <c r="T22" s="687"/>
      <c r="U22" s="687"/>
      <c r="V22" s="687"/>
      <c r="W22" s="687"/>
      <c r="X22" s="687"/>
      <c r="Y22" s="687"/>
      <c r="Z22" s="687"/>
      <c r="AA22" s="687"/>
      <c r="AB22" s="687"/>
      <c r="AC22" s="687"/>
      <c r="AD22" s="687"/>
      <c r="AE22" s="687"/>
      <c r="AF22" s="687"/>
    </row>
    <row r="23">
      <c r="A23" s="687"/>
      <c r="B23" s="978" t="s">
        <v>967</v>
      </c>
      <c r="C23" s="15"/>
      <c r="D23" s="2"/>
      <c r="E23" s="995" t="str">
        <f>SUM(E16:E22)</f>
        <v>#REF!</v>
      </c>
      <c r="F23" s="687"/>
      <c r="G23" s="796"/>
      <c r="H23" s="687"/>
      <c r="I23" s="687"/>
      <c r="J23" s="687"/>
      <c r="K23" s="687"/>
      <c r="L23" s="687"/>
      <c r="M23" s="687"/>
      <c r="N23" s="687"/>
      <c r="O23" s="687"/>
      <c r="P23" s="687"/>
      <c r="Q23" s="687"/>
      <c r="R23" s="687"/>
      <c r="S23" s="687"/>
      <c r="T23" s="687"/>
      <c r="U23" s="687"/>
      <c r="V23" s="687"/>
      <c r="W23" s="687"/>
      <c r="X23" s="687"/>
      <c r="Y23" s="687"/>
      <c r="Z23" s="687"/>
      <c r="AA23" s="687"/>
      <c r="AB23" s="687"/>
      <c r="AC23" s="687"/>
      <c r="AD23" s="687"/>
      <c r="AE23" s="687"/>
      <c r="AF23" s="687"/>
    </row>
    <row r="24">
      <c r="A24" s="687"/>
      <c r="B24" s="687"/>
      <c r="C24" s="687"/>
      <c r="D24" s="687"/>
      <c r="E24" s="687"/>
      <c r="F24" s="687"/>
      <c r="G24" s="796"/>
      <c r="H24" s="687"/>
      <c r="I24" s="687"/>
      <c r="J24" s="687"/>
      <c r="K24" s="687"/>
      <c r="L24" s="687"/>
      <c r="M24" s="687"/>
      <c r="N24" s="687"/>
      <c r="O24" s="687"/>
      <c r="P24" s="687"/>
      <c r="Q24" s="687"/>
      <c r="R24" s="687"/>
      <c r="S24" s="687"/>
      <c r="T24" s="687"/>
      <c r="U24" s="687"/>
      <c r="V24" s="687"/>
      <c r="W24" s="687"/>
      <c r="X24" s="687"/>
      <c r="Y24" s="687"/>
      <c r="Z24" s="687"/>
      <c r="AA24" s="687"/>
      <c r="AB24" s="687"/>
      <c r="AC24" s="687"/>
      <c r="AD24" s="687"/>
      <c r="AE24" s="687"/>
      <c r="AF24" s="687"/>
    </row>
    <row r="25" ht="1.5" customHeight="1">
      <c r="A25" s="996"/>
      <c r="B25" s="996"/>
      <c r="C25" s="996"/>
      <c r="D25" s="996"/>
      <c r="E25" s="996"/>
      <c r="F25" s="996"/>
      <c r="G25" s="997"/>
      <c r="H25" s="998"/>
      <c r="I25" s="996"/>
      <c r="J25" s="996"/>
      <c r="K25" s="996"/>
      <c r="L25" s="996"/>
      <c r="M25" s="996"/>
      <c r="N25" s="996"/>
      <c r="O25" s="996"/>
      <c r="P25" s="996"/>
      <c r="Q25" s="996"/>
      <c r="R25" s="996"/>
      <c r="S25" s="996"/>
      <c r="T25" s="996"/>
      <c r="U25" s="996"/>
      <c r="V25" s="996"/>
      <c r="W25" s="996"/>
      <c r="X25" s="996"/>
      <c r="Y25" s="996"/>
      <c r="Z25" s="996"/>
      <c r="AA25" s="996"/>
      <c r="AB25" s="996"/>
      <c r="AC25" s="996"/>
      <c r="AD25" s="996"/>
      <c r="AE25" s="996"/>
      <c r="AF25" s="996"/>
    </row>
    <row r="26">
      <c r="A26" s="687"/>
      <c r="B26" s="687"/>
      <c r="C26" s="687"/>
      <c r="D26" s="687"/>
      <c r="E26" s="687"/>
      <c r="F26" s="687"/>
      <c r="G26" s="999"/>
      <c r="H26" s="971"/>
      <c r="I26" s="1000"/>
      <c r="J26" s="969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87"/>
      <c r="AB26" s="687"/>
      <c r="AC26" s="687"/>
      <c r="AD26" s="687"/>
      <c r="AE26" s="687"/>
      <c r="AF26" s="687"/>
    </row>
    <row r="27">
      <c r="A27" s="687"/>
      <c r="B27" s="989" t="s">
        <v>968</v>
      </c>
      <c r="C27" s="1001"/>
      <c r="D27" s="1002" t="str">
        <f>E23</f>
        <v>#REF!</v>
      </c>
      <c r="E27" s="1003"/>
      <c r="F27" s="687"/>
      <c r="G27" s="999"/>
      <c r="H27" s="971"/>
      <c r="I27" s="687"/>
      <c r="J27" s="687"/>
      <c r="K27" s="687"/>
      <c r="L27" s="687"/>
      <c r="M27" s="687"/>
      <c r="N27" s="687"/>
      <c r="O27" s="687"/>
      <c r="P27" s="687"/>
      <c r="Q27" s="687"/>
      <c r="R27" s="687"/>
      <c r="S27" s="687"/>
      <c r="T27" s="687"/>
      <c r="U27" s="687"/>
      <c r="V27" s="687"/>
      <c r="W27" s="687"/>
      <c r="X27" s="687"/>
      <c r="Y27" s="687"/>
      <c r="Z27" s="687"/>
      <c r="AA27" s="687"/>
      <c r="AB27" s="687"/>
      <c r="AC27" s="687"/>
      <c r="AD27" s="687"/>
      <c r="AE27" s="687"/>
      <c r="AF27" s="687"/>
    </row>
    <row r="28">
      <c r="A28" s="687"/>
      <c r="B28" s="992" t="s">
        <v>969</v>
      </c>
      <c r="C28" s="1004"/>
      <c r="D28" s="1005" t="str">
        <f>E12</f>
        <v>#REF!</v>
      </c>
      <c r="E28" s="1003"/>
      <c r="F28" s="687"/>
      <c r="G28" s="999"/>
      <c r="H28" s="971"/>
      <c r="I28" s="1000"/>
      <c r="J28" s="1006"/>
      <c r="K28" s="687"/>
      <c r="L28" s="687"/>
      <c r="M28" s="687"/>
      <c r="N28" s="687"/>
      <c r="O28" s="687"/>
      <c r="P28" s="687"/>
      <c r="Q28" s="687"/>
      <c r="R28" s="687"/>
      <c r="S28" s="687"/>
      <c r="T28" s="687"/>
      <c r="U28" s="687"/>
      <c r="V28" s="687"/>
      <c r="W28" s="687"/>
      <c r="X28" s="687"/>
      <c r="Y28" s="687"/>
      <c r="Z28" s="687"/>
      <c r="AA28" s="687"/>
      <c r="AB28" s="687"/>
      <c r="AC28" s="687"/>
      <c r="AD28" s="687"/>
      <c r="AE28" s="687"/>
      <c r="AF28" s="687"/>
    </row>
    <row r="29">
      <c r="A29" s="687"/>
      <c r="B29" s="1003"/>
      <c r="C29" s="1003"/>
      <c r="D29" s="1003"/>
      <c r="E29" s="1003"/>
      <c r="F29" s="687"/>
      <c r="G29" s="999"/>
      <c r="H29" s="971"/>
      <c r="I29" s="687"/>
      <c r="J29" s="687"/>
      <c r="K29" s="687"/>
      <c r="L29" s="687"/>
      <c r="M29" s="687"/>
      <c r="N29" s="687"/>
      <c r="O29" s="687"/>
      <c r="P29" s="687"/>
      <c r="Q29" s="687"/>
      <c r="R29" s="687"/>
      <c r="S29" s="687"/>
      <c r="T29" s="687"/>
      <c r="U29" s="687"/>
      <c r="V29" s="687"/>
      <c r="W29" s="687"/>
      <c r="X29" s="687"/>
      <c r="Y29" s="687"/>
      <c r="Z29" s="687"/>
      <c r="AA29" s="687"/>
      <c r="AB29" s="687"/>
      <c r="AC29" s="687"/>
      <c r="AD29" s="687"/>
      <c r="AE29" s="687"/>
      <c r="AF29" s="687"/>
    </row>
    <row r="30">
      <c r="A30" s="687"/>
      <c r="B30" s="1007" t="s">
        <v>970</v>
      </c>
      <c r="C30" s="1008" t="str">
        <f>(D27+D28)/D28</f>
        <v>#REF!</v>
      </c>
      <c r="D30" s="1009" t="s">
        <v>971</v>
      </c>
      <c r="F30" s="687"/>
      <c r="G30" s="999"/>
      <c r="H30" s="971"/>
      <c r="I30" s="687"/>
      <c r="J30" s="687"/>
      <c r="K30" s="687"/>
      <c r="L30" s="687"/>
      <c r="M30" s="687"/>
      <c r="N30" s="687"/>
      <c r="O30" s="687"/>
      <c r="P30" s="687"/>
      <c r="Q30" s="687"/>
      <c r="R30" s="687"/>
      <c r="S30" s="687"/>
      <c r="T30" s="687"/>
      <c r="U30" s="687"/>
      <c r="V30" s="687"/>
      <c r="W30" s="687"/>
      <c r="X30" s="687"/>
      <c r="Y30" s="687"/>
      <c r="Z30" s="687"/>
      <c r="AA30" s="687"/>
      <c r="AB30" s="687"/>
      <c r="AC30" s="687"/>
      <c r="AD30" s="687"/>
      <c r="AE30" s="687"/>
      <c r="AF30" s="687"/>
    </row>
    <row r="31">
      <c r="A31" s="687"/>
      <c r="B31" s="687"/>
      <c r="C31" s="687"/>
      <c r="D31" s="687"/>
      <c r="E31" s="687"/>
      <c r="F31" s="687"/>
      <c r="G31" s="999"/>
      <c r="H31" s="971"/>
      <c r="I31" s="687"/>
      <c r="J31" s="687"/>
      <c r="K31" s="687"/>
      <c r="L31" s="687"/>
      <c r="M31" s="687"/>
      <c r="N31" s="687"/>
      <c r="O31" s="687"/>
      <c r="P31" s="687"/>
      <c r="Q31" s="687"/>
      <c r="R31" s="687"/>
      <c r="S31" s="687"/>
      <c r="T31" s="687"/>
      <c r="U31" s="687"/>
      <c r="V31" s="687"/>
      <c r="W31" s="687"/>
      <c r="X31" s="687"/>
      <c r="Y31" s="687"/>
      <c r="Z31" s="687"/>
      <c r="AA31" s="687"/>
      <c r="AB31" s="687"/>
      <c r="AC31" s="687"/>
      <c r="AD31" s="687"/>
      <c r="AE31" s="687"/>
      <c r="AF31" s="687"/>
    </row>
    <row r="32">
      <c r="A32" s="687"/>
      <c r="B32" s="687"/>
      <c r="C32" s="687"/>
      <c r="D32" s="687"/>
      <c r="E32" s="687"/>
      <c r="F32" s="687"/>
      <c r="G32" s="999"/>
      <c r="H32" s="971"/>
      <c r="I32" s="687"/>
      <c r="J32" s="687"/>
      <c r="K32" s="687"/>
      <c r="L32" s="687"/>
      <c r="M32" s="687"/>
      <c r="N32" s="687"/>
      <c r="O32" s="687"/>
      <c r="P32" s="687"/>
      <c r="Q32" s="687"/>
      <c r="R32" s="687"/>
      <c r="S32" s="687"/>
      <c r="T32" s="687"/>
      <c r="U32" s="687"/>
      <c r="V32" s="687"/>
      <c r="W32" s="687"/>
      <c r="X32" s="687"/>
      <c r="Y32" s="687"/>
      <c r="Z32" s="687"/>
      <c r="AA32" s="687"/>
      <c r="AB32" s="687"/>
      <c r="AC32" s="687"/>
      <c r="AD32" s="687"/>
      <c r="AE32" s="687"/>
      <c r="AF32" s="687"/>
    </row>
    <row r="33">
      <c r="A33" s="687"/>
      <c r="B33" s="687"/>
      <c r="C33" s="687"/>
      <c r="D33" s="687"/>
      <c r="E33" s="687"/>
      <c r="F33" s="687"/>
      <c r="G33" s="999"/>
      <c r="H33" s="971"/>
      <c r="I33" s="687"/>
      <c r="J33" s="687"/>
      <c r="K33" s="687"/>
      <c r="L33" s="687"/>
      <c r="M33" s="687"/>
      <c r="N33" s="687"/>
      <c r="O33" s="687"/>
      <c r="P33" s="687"/>
      <c r="Q33" s="687"/>
      <c r="R33" s="687"/>
      <c r="S33" s="687"/>
      <c r="T33" s="687"/>
      <c r="U33" s="687"/>
      <c r="V33" s="687"/>
      <c r="W33" s="687"/>
      <c r="X33" s="687"/>
      <c r="Y33" s="687"/>
      <c r="Z33" s="687"/>
      <c r="AA33" s="687"/>
      <c r="AB33" s="687"/>
      <c r="AC33" s="687"/>
      <c r="AD33" s="687"/>
      <c r="AE33" s="687"/>
      <c r="AF33" s="687"/>
    </row>
    <row r="34">
      <c r="A34" s="687"/>
      <c r="B34" s="687"/>
      <c r="C34" s="687"/>
      <c r="D34" s="687"/>
      <c r="E34" s="687"/>
      <c r="F34" s="687"/>
      <c r="G34" s="999"/>
      <c r="H34" s="971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87"/>
      <c r="AB34" s="687"/>
      <c r="AC34" s="687"/>
      <c r="AD34" s="687"/>
      <c r="AE34" s="687"/>
      <c r="AF34" s="687"/>
    </row>
    <row r="35">
      <c r="A35" s="687"/>
      <c r="B35" s="687"/>
      <c r="C35" s="687"/>
      <c r="D35" s="687"/>
      <c r="E35" s="687"/>
      <c r="F35" s="687"/>
      <c r="G35" s="999"/>
      <c r="H35" s="971"/>
      <c r="I35" s="687"/>
      <c r="J35" s="687"/>
      <c r="K35" s="687"/>
      <c r="L35" s="687"/>
      <c r="M35" s="687"/>
      <c r="N35" s="687"/>
      <c r="O35" s="687"/>
      <c r="P35" s="687"/>
      <c r="Q35" s="687"/>
      <c r="R35" s="687"/>
      <c r="S35" s="687"/>
      <c r="T35" s="687"/>
      <c r="U35" s="687"/>
      <c r="V35" s="687"/>
      <c r="W35" s="687"/>
      <c r="X35" s="687"/>
      <c r="Y35" s="687"/>
      <c r="Z35" s="687"/>
      <c r="AA35" s="687"/>
      <c r="AB35" s="687"/>
      <c r="AC35" s="687"/>
      <c r="AD35" s="687"/>
      <c r="AE35" s="687"/>
      <c r="AF35" s="687"/>
    </row>
    <row r="36">
      <c r="A36" s="687"/>
      <c r="B36" s="687"/>
      <c r="C36" s="687"/>
      <c r="D36" s="687"/>
      <c r="E36" s="687"/>
      <c r="F36" s="687"/>
      <c r="G36" s="999"/>
      <c r="H36" s="971"/>
      <c r="I36" s="687"/>
      <c r="J36" s="687"/>
      <c r="K36" s="687"/>
      <c r="L36" s="687"/>
      <c r="M36" s="687"/>
      <c r="N36" s="687"/>
      <c r="O36" s="687"/>
      <c r="P36" s="687"/>
      <c r="Q36" s="687"/>
      <c r="R36" s="687"/>
      <c r="S36" s="687"/>
      <c r="T36" s="687"/>
      <c r="U36" s="687"/>
      <c r="V36" s="687"/>
      <c r="W36" s="687"/>
      <c r="X36" s="687"/>
      <c r="Y36" s="687"/>
      <c r="Z36" s="687"/>
      <c r="AA36" s="687"/>
      <c r="AB36" s="687"/>
      <c r="AC36" s="687"/>
      <c r="AD36" s="687"/>
      <c r="AE36" s="687"/>
      <c r="AF36" s="687"/>
    </row>
    <row r="37">
      <c r="A37" s="687"/>
      <c r="B37" s="687"/>
      <c r="C37" s="687"/>
      <c r="D37" s="687"/>
      <c r="E37" s="687"/>
      <c r="F37" s="687"/>
      <c r="G37" s="999"/>
      <c r="H37" s="971"/>
      <c r="I37" s="687"/>
      <c r="J37" s="687"/>
      <c r="K37" s="687"/>
      <c r="L37" s="687"/>
      <c r="M37" s="687"/>
      <c r="N37" s="687"/>
      <c r="O37" s="687"/>
      <c r="P37" s="687"/>
      <c r="Q37" s="687"/>
      <c r="R37" s="687"/>
      <c r="S37" s="687"/>
      <c r="T37" s="687"/>
      <c r="U37" s="687"/>
      <c r="V37" s="687"/>
      <c r="W37" s="687"/>
      <c r="X37" s="687"/>
      <c r="Y37" s="687"/>
      <c r="Z37" s="687"/>
      <c r="AA37" s="687"/>
      <c r="AB37" s="687"/>
      <c r="AC37" s="687"/>
      <c r="AD37" s="687"/>
      <c r="AE37" s="687"/>
      <c r="AF37" s="687"/>
    </row>
    <row r="38">
      <c r="A38" s="687"/>
      <c r="B38" s="687"/>
      <c r="C38" s="687"/>
      <c r="D38" s="687"/>
      <c r="E38" s="687"/>
      <c r="F38" s="687"/>
      <c r="G38" s="999"/>
      <c r="H38" s="971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687"/>
      <c r="AB38" s="687"/>
      <c r="AC38" s="687"/>
      <c r="AD38" s="687"/>
      <c r="AE38" s="687"/>
      <c r="AF38" s="687"/>
    </row>
    <row r="39">
      <c r="A39" s="687"/>
      <c r="B39" s="687"/>
      <c r="C39" s="687"/>
      <c r="D39" s="687"/>
      <c r="E39" s="687"/>
      <c r="F39" s="687"/>
      <c r="G39" s="999"/>
      <c r="H39" s="971"/>
      <c r="I39" s="687"/>
      <c r="J39" s="687"/>
      <c r="K39" s="687"/>
      <c r="L39" s="687"/>
      <c r="M39" s="687"/>
      <c r="N39" s="687"/>
      <c r="O39" s="687"/>
      <c r="P39" s="687"/>
      <c r="Q39" s="687"/>
      <c r="R39" s="687"/>
      <c r="S39" s="687"/>
      <c r="T39" s="687"/>
      <c r="U39" s="687"/>
      <c r="V39" s="687"/>
      <c r="W39" s="687"/>
      <c r="X39" s="687"/>
      <c r="Y39" s="687"/>
      <c r="Z39" s="687"/>
      <c r="AA39" s="687"/>
      <c r="AB39" s="687"/>
      <c r="AC39" s="687"/>
      <c r="AD39" s="687"/>
      <c r="AE39" s="687"/>
      <c r="AF39" s="687"/>
    </row>
    <row r="40">
      <c r="A40" s="687"/>
      <c r="B40" s="687"/>
      <c r="C40" s="687"/>
      <c r="D40" s="687"/>
      <c r="E40" s="687"/>
      <c r="F40" s="687"/>
      <c r="G40" s="999"/>
      <c r="H40" s="971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87"/>
      <c r="AB40" s="687"/>
      <c r="AC40" s="687"/>
      <c r="AD40" s="687"/>
      <c r="AE40" s="687"/>
      <c r="AF40" s="687"/>
    </row>
    <row r="41">
      <c r="A41" s="687"/>
      <c r="B41" s="687"/>
      <c r="C41" s="687"/>
      <c r="D41" s="687"/>
      <c r="E41" s="687"/>
      <c r="F41" s="687"/>
      <c r="G41" s="999"/>
      <c r="H41" s="971"/>
      <c r="I41" s="687"/>
      <c r="J41" s="687"/>
      <c r="K41" s="687"/>
      <c r="L41" s="687"/>
      <c r="M41" s="687"/>
      <c r="N41" s="687"/>
      <c r="O41" s="687"/>
      <c r="P41" s="687"/>
      <c r="Q41" s="687"/>
      <c r="R41" s="687"/>
      <c r="S41" s="687"/>
      <c r="T41" s="687"/>
      <c r="U41" s="687"/>
      <c r="V41" s="687"/>
      <c r="W41" s="687"/>
      <c r="X41" s="687"/>
      <c r="Y41" s="687"/>
      <c r="Z41" s="687"/>
      <c r="AA41" s="687"/>
      <c r="AB41" s="687"/>
      <c r="AC41" s="687"/>
      <c r="AD41" s="687"/>
      <c r="AE41" s="687"/>
      <c r="AF41" s="687"/>
    </row>
    <row r="42">
      <c r="A42" s="687"/>
      <c r="B42" s="687"/>
      <c r="C42" s="687"/>
      <c r="D42" s="687"/>
      <c r="E42" s="687"/>
      <c r="F42" s="687"/>
      <c r="G42" s="999"/>
      <c r="H42" s="971"/>
      <c r="I42" s="687"/>
      <c r="J42" s="687"/>
      <c r="K42" s="687"/>
      <c r="L42" s="687"/>
      <c r="M42" s="687"/>
      <c r="N42" s="687"/>
      <c r="O42" s="687"/>
      <c r="P42" s="687"/>
      <c r="Q42" s="687"/>
      <c r="R42" s="687"/>
      <c r="S42" s="687"/>
      <c r="T42" s="687"/>
      <c r="U42" s="687"/>
      <c r="V42" s="687"/>
      <c r="W42" s="687"/>
      <c r="X42" s="687"/>
      <c r="Y42" s="687"/>
      <c r="Z42" s="687"/>
      <c r="AA42" s="687"/>
      <c r="AB42" s="687"/>
      <c r="AC42" s="687"/>
      <c r="AD42" s="687"/>
      <c r="AE42" s="687"/>
      <c r="AF42" s="687"/>
    </row>
    <row r="43">
      <c r="A43" s="687"/>
      <c r="B43" s="687"/>
      <c r="C43" s="687"/>
      <c r="D43" s="687"/>
      <c r="E43" s="687"/>
      <c r="F43" s="687"/>
      <c r="G43" s="999"/>
      <c r="H43" s="971"/>
      <c r="I43" s="687"/>
      <c r="J43" s="687"/>
      <c r="K43" s="687"/>
      <c r="L43" s="687"/>
      <c r="M43" s="687"/>
      <c r="N43" s="687"/>
      <c r="O43" s="687"/>
      <c r="P43" s="687"/>
      <c r="Q43" s="687"/>
      <c r="R43" s="687"/>
      <c r="S43" s="687"/>
      <c r="T43" s="687"/>
      <c r="U43" s="687"/>
      <c r="V43" s="687"/>
      <c r="W43" s="687"/>
      <c r="X43" s="687"/>
      <c r="Y43" s="687"/>
      <c r="Z43" s="687"/>
      <c r="AA43" s="687"/>
      <c r="AB43" s="687"/>
      <c r="AC43" s="687"/>
      <c r="AD43" s="687"/>
      <c r="AE43" s="687"/>
      <c r="AF43" s="687"/>
    </row>
    <row r="44">
      <c r="A44" s="687"/>
      <c r="B44" s="687"/>
      <c r="C44" s="687"/>
      <c r="D44" s="687"/>
      <c r="E44" s="687"/>
      <c r="F44" s="687"/>
      <c r="G44" s="999"/>
      <c r="H44" s="971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  <c r="AA44" s="687"/>
      <c r="AB44" s="687"/>
      <c r="AC44" s="687"/>
      <c r="AD44" s="687"/>
      <c r="AE44" s="687"/>
      <c r="AF44" s="687"/>
    </row>
    <row r="45">
      <c r="A45" s="687"/>
      <c r="B45" s="687"/>
      <c r="C45" s="687"/>
      <c r="D45" s="687"/>
      <c r="E45" s="687"/>
      <c r="F45" s="687"/>
      <c r="G45" s="999"/>
      <c r="H45" s="971"/>
      <c r="I45" s="687"/>
      <c r="J45" s="687"/>
      <c r="K45" s="687"/>
      <c r="L45" s="687"/>
      <c r="M45" s="687"/>
      <c r="N45" s="687"/>
      <c r="O45" s="687"/>
      <c r="P45" s="687"/>
      <c r="Q45" s="687"/>
      <c r="R45" s="687"/>
      <c r="S45" s="687"/>
      <c r="T45" s="687"/>
      <c r="U45" s="687"/>
      <c r="V45" s="687"/>
      <c r="W45" s="687"/>
      <c r="X45" s="687"/>
      <c r="Y45" s="687"/>
      <c r="Z45" s="687"/>
      <c r="AA45" s="687"/>
      <c r="AB45" s="687"/>
      <c r="AC45" s="687"/>
      <c r="AD45" s="687"/>
      <c r="AE45" s="687"/>
      <c r="AF45" s="687"/>
    </row>
    <row r="46">
      <c r="A46" s="687"/>
      <c r="B46" s="687"/>
      <c r="C46" s="687"/>
      <c r="D46" s="687"/>
      <c r="E46" s="687"/>
      <c r="F46" s="687"/>
      <c r="G46" s="999"/>
      <c r="H46" s="971"/>
      <c r="I46" s="687"/>
      <c r="J46" s="687"/>
      <c r="K46" s="687"/>
      <c r="L46" s="687"/>
      <c r="M46" s="687"/>
      <c r="N46" s="687"/>
      <c r="O46" s="687"/>
      <c r="P46" s="687"/>
      <c r="Q46" s="687"/>
      <c r="R46" s="687"/>
      <c r="S46" s="687"/>
      <c r="T46" s="687"/>
      <c r="U46" s="687"/>
      <c r="V46" s="687"/>
      <c r="W46" s="687"/>
      <c r="X46" s="687"/>
      <c r="Y46" s="687"/>
      <c r="Z46" s="687"/>
      <c r="AA46" s="687"/>
      <c r="AB46" s="687"/>
      <c r="AC46" s="687"/>
      <c r="AD46" s="687"/>
      <c r="AE46" s="687"/>
      <c r="AF46" s="687"/>
    </row>
    <row r="47">
      <c r="A47" s="687"/>
      <c r="B47" s="687"/>
      <c r="C47" s="687"/>
      <c r="D47" s="687"/>
      <c r="E47" s="687"/>
      <c r="F47" s="687"/>
      <c r="G47" s="999"/>
      <c r="H47" s="971"/>
      <c r="I47" s="687"/>
      <c r="J47" s="687"/>
      <c r="K47" s="687"/>
      <c r="L47" s="687"/>
      <c r="M47" s="687"/>
      <c r="N47" s="687"/>
      <c r="O47" s="687"/>
      <c r="P47" s="687"/>
      <c r="Q47" s="687"/>
      <c r="R47" s="687"/>
      <c r="S47" s="687"/>
      <c r="T47" s="687"/>
      <c r="U47" s="687"/>
      <c r="V47" s="687"/>
      <c r="W47" s="687"/>
      <c r="X47" s="687"/>
      <c r="Y47" s="687"/>
      <c r="Z47" s="687"/>
      <c r="AA47" s="687"/>
      <c r="AB47" s="687"/>
      <c r="AC47" s="687"/>
      <c r="AD47" s="687"/>
      <c r="AE47" s="687"/>
      <c r="AF47" s="687"/>
    </row>
    <row r="48">
      <c r="A48" s="687"/>
      <c r="B48" s="687"/>
      <c r="C48" s="687"/>
      <c r="D48" s="687"/>
      <c r="E48" s="687"/>
      <c r="F48" s="687"/>
      <c r="G48" s="999"/>
      <c r="H48" s="971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687"/>
      <c r="AB48" s="687"/>
      <c r="AC48" s="687"/>
      <c r="AD48" s="687"/>
      <c r="AE48" s="687"/>
      <c r="AF48" s="687"/>
    </row>
    <row r="49">
      <c r="A49" s="687"/>
      <c r="B49" s="687"/>
      <c r="C49" s="687"/>
      <c r="D49" s="687"/>
      <c r="E49" s="687"/>
      <c r="F49" s="687"/>
      <c r="G49" s="999"/>
      <c r="H49" s="971"/>
      <c r="I49" s="687"/>
      <c r="J49" s="687"/>
      <c r="K49" s="687"/>
      <c r="L49" s="687"/>
      <c r="M49" s="687"/>
      <c r="N49" s="687"/>
      <c r="O49" s="687"/>
      <c r="P49" s="687"/>
      <c r="Q49" s="687"/>
      <c r="R49" s="687"/>
      <c r="S49" s="687"/>
      <c r="T49" s="687"/>
      <c r="U49" s="687"/>
      <c r="V49" s="687"/>
      <c r="W49" s="687"/>
      <c r="X49" s="687"/>
      <c r="Y49" s="687"/>
      <c r="Z49" s="687"/>
      <c r="AA49" s="687"/>
      <c r="AB49" s="687"/>
      <c r="AC49" s="687"/>
      <c r="AD49" s="687"/>
      <c r="AE49" s="687"/>
      <c r="AF49" s="687"/>
    </row>
    <row r="50">
      <c r="A50" s="687"/>
      <c r="B50" s="687"/>
      <c r="C50" s="687"/>
      <c r="D50" s="687"/>
      <c r="E50" s="687"/>
      <c r="F50" s="687"/>
      <c r="G50" s="999"/>
      <c r="H50" s="971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87"/>
      <c r="AB50" s="687"/>
      <c r="AC50" s="687"/>
      <c r="AD50" s="687"/>
      <c r="AE50" s="687"/>
      <c r="AF50" s="687"/>
    </row>
    <row r="51">
      <c r="A51" s="687"/>
      <c r="B51" s="687"/>
      <c r="C51" s="687"/>
      <c r="D51" s="687"/>
      <c r="E51" s="687"/>
      <c r="F51" s="687"/>
      <c r="G51" s="999"/>
      <c r="H51" s="971"/>
      <c r="I51" s="687"/>
      <c r="J51" s="687"/>
      <c r="K51" s="687"/>
      <c r="L51" s="687"/>
      <c r="M51" s="687"/>
      <c r="N51" s="687"/>
      <c r="O51" s="687"/>
      <c r="P51" s="687"/>
      <c r="Q51" s="687"/>
      <c r="R51" s="687"/>
      <c r="S51" s="687"/>
      <c r="T51" s="687"/>
      <c r="U51" s="687"/>
      <c r="V51" s="687"/>
      <c r="W51" s="687"/>
      <c r="X51" s="687"/>
      <c r="Y51" s="687"/>
      <c r="Z51" s="687"/>
      <c r="AA51" s="687"/>
      <c r="AB51" s="687"/>
      <c r="AC51" s="687"/>
      <c r="AD51" s="687"/>
      <c r="AE51" s="687"/>
      <c r="AF51" s="687"/>
    </row>
    <row r="52">
      <c r="A52" s="687"/>
      <c r="B52" s="687"/>
      <c r="C52" s="687"/>
      <c r="D52" s="687"/>
      <c r="E52" s="687"/>
      <c r="F52" s="687"/>
      <c r="G52" s="999"/>
      <c r="H52" s="971"/>
      <c r="I52" s="687"/>
      <c r="J52" s="687"/>
      <c r="K52" s="687"/>
      <c r="L52" s="687"/>
      <c r="M52" s="687"/>
      <c r="N52" s="687"/>
      <c r="O52" s="687"/>
      <c r="P52" s="687"/>
      <c r="Q52" s="687"/>
      <c r="R52" s="687"/>
      <c r="S52" s="687"/>
      <c r="T52" s="687"/>
      <c r="U52" s="687"/>
      <c r="V52" s="687"/>
      <c r="W52" s="687"/>
      <c r="X52" s="687"/>
      <c r="Y52" s="687"/>
      <c r="Z52" s="687"/>
      <c r="AA52" s="687"/>
      <c r="AB52" s="687"/>
      <c r="AC52" s="687"/>
      <c r="AD52" s="687"/>
      <c r="AE52" s="687"/>
      <c r="AF52" s="687"/>
    </row>
    <row r="53">
      <c r="A53" s="687"/>
      <c r="B53" s="687"/>
      <c r="C53" s="687"/>
      <c r="D53" s="687"/>
      <c r="E53" s="687"/>
      <c r="F53" s="687"/>
      <c r="G53" s="999"/>
      <c r="H53" s="971"/>
      <c r="I53" s="687"/>
      <c r="J53" s="687"/>
      <c r="K53" s="687"/>
      <c r="L53" s="687"/>
      <c r="M53" s="687"/>
      <c r="N53" s="687"/>
      <c r="O53" s="687"/>
      <c r="P53" s="687"/>
      <c r="Q53" s="687"/>
      <c r="R53" s="687"/>
      <c r="S53" s="687"/>
      <c r="T53" s="687"/>
      <c r="U53" s="687"/>
      <c r="V53" s="687"/>
      <c r="W53" s="687"/>
      <c r="X53" s="687"/>
      <c r="Y53" s="687"/>
      <c r="Z53" s="687"/>
      <c r="AA53" s="687"/>
      <c r="AB53" s="687"/>
      <c r="AC53" s="687"/>
      <c r="AD53" s="687"/>
      <c r="AE53" s="687"/>
      <c r="AF53" s="687"/>
    </row>
    <row r="54">
      <c r="A54" s="687"/>
      <c r="B54" s="687"/>
      <c r="C54" s="687"/>
      <c r="D54" s="687"/>
      <c r="E54" s="687"/>
      <c r="F54" s="687"/>
      <c r="G54" s="999"/>
      <c r="H54" s="971"/>
      <c r="I54" s="687"/>
      <c r="J54" s="687"/>
      <c r="K54" s="687"/>
      <c r="L54" s="687"/>
      <c r="M54" s="687"/>
      <c r="N54" s="687"/>
      <c r="O54" s="687"/>
      <c r="P54" s="687"/>
      <c r="Q54" s="687"/>
      <c r="R54" s="687"/>
      <c r="S54" s="687"/>
      <c r="T54" s="687"/>
      <c r="U54" s="687"/>
      <c r="V54" s="687"/>
      <c r="W54" s="687"/>
      <c r="X54" s="687"/>
      <c r="Y54" s="687"/>
      <c r="Z54" s="687"/>
      <c r="AA54" s="687"/>
      <c r="AB54" s="687"/>
      <c r="AC54" s="687"/>
      <c r="AD54" s="687"/>
      <c r="AE54" s="687"/>
      <c r="AF54" s="687"/>
    </row>
    <row r="55">
      <c r="A55" s="687"/>
      <c r="B55" s="687"/>
      <c r="C55" s="687"/>
      <c r="D55" s="687"/>
      <c r="E55" s="687"/>
      <c r="F55" s="687"/>
      <c r="G55" s="999"/>
      <c r="H55" s="971"/>
      <c r="I55" s="687"/>
      <c r="J55" s="687"/>
      <c r="K55" s="687"/>
      <c r="L55" s="687"/>
      <c r="M55" s="687"/>
      <c r="N55" s="687"/>
      <c r="O55" s="687"/>
      <c r="P55" s="687"/>
      <c r="Q55" s="687"/>
      <c r="R55" s="687"/>
      <c r="S55" s="687"/>
      <c r="T55" s="687"/>
      <c r="U55" s="687"/>
      <c r="V55" s="687"/>
      <c r="W55" s="687"/>
      <c r="X55" s="687"/>
      <c r="Y55" s="687"/>
      <c r="Z55" s="687"/>
      <c r="AA55" s="687"/>
      <c r="AB55" s="687"/>
      <c r="AC55" s="687"/>
      <c r="AD55" s="687"/>
      <c r="AE55" s="687"/>
      <c r="AF55" s="687"/>
    </row>
    <row r="56">
      <c r="A56" s="687"/>
      <c r="B56" s="687"/>
      <c r="C56" s="687"/>
      <c r="D56" s="687"/>
      <c r="E56" s="687"/>
      <c r="F56" s="687"/>
      <c r="G56" s="999"/>
      <c r="H56" s="971"/>
      <c r="I56" s="687"/>
      <c r="J56" s="687"/>
      <c r="K56" s="687"/>
      <c r="L56" s="687"/>
      <c r="M56" s="687"/>
      <c r="N56" s="687"/>
      <c r="O56" s="687"/>
      <c r="P56" s="687"/>
      <c r="Q56" s="687"/>
      <c r="R56" s="687"/>
      <c r="S56" s="687"/>
      <c r="T56" s="687"/>
      <c r="U56" s="687"/>
      <c r="V56" s="687"/>
      <c r="W56" s="687"/>
      <c r="X56" s="687"/>
      <c r="Y56" s="687"/>
      <c r="Z56" s="687"/>
      <c r="AA56" s="687"/>
      <c r="AB56" s="687"/>
      <c r="AC56" s="687"/>
      <c r="AD56" s="687"/>
      <c r="AE56" s="687"/>
      <c r="AF56" s="687"/>
    </row>
    <row r="57">
      <c r="A57" s="687"/>
      <c r="B57" s="687"/>
      <c r="C57" s="687"/>
      <c r="D57" s="687"/>
      <c r="E57" s="687"/>
      <c r="F57" s="687"/>
      <c r="G57" s="999"/>
      <c r="H57" s="971"/>
      <c r="I57" s="687"/>
      <c r="J57" s="687"/>
      <c r="K57" s="687"/>
      <c r="L57" s="687"/>
      <c r="M57" s="687"/>
      <c r="N57" s="687"/>
      <c r="O57" s="687"/>
      <c r="P57" s="687"/>
      <c r="Q57" s="687"/>
      <c r="R57" s="687"/>
      <c r="S57" s="687"/>
      <c r="T57" s="687"/>
      <c r="U57" s="687"/>
      <c r="V57" s="687"/>
      <c r="W57" s="687"/>
      <c r="X57" s="687"/>
      <c r="Y57" s="687"/>
      <c r="Z57" s="687"/>
      <c r="AA57" s="687"/>
      <c r="AB57" s="687"/>
      <c r="AC57" s="687"/>
      <c r="AD57" s="687"/>
      <c r="AE57" s="687"/>
      <c r="AF57" s="687"/>
    </row>
    <row r="58">
      <c r="A58" s="687"/>
      <c r="B58" s="687"/>
      <c r="C58" s="687"/>
      <c r="D58" s="687"/>
      <c r="E58" s="687"/>
      <c r="F58" s="687"/>
      <c r="G58" s="999"/>
      <c r="H58" s="971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87"/>
      <c r="AB58" s="687"/>
      <c r="AC58" s="687"/>
      <c r="AD58" s="687"/>
      <c r="AE58" s="687"/>
      <c r="AF58" s="687"/>
    </row>
    <row r="59">
      <c r="A59" s="687"/>
      <c r="B59" s="687"/>
      <c r="C59" s="687"/>
      <c r="D59" s="687"/>
      <c r="E59" s="687"/>
      <c r="F59" s="687"/>
      <c r="G59" s="999"/>
      <c r="H59" s="971"/>
      <c r="I59" s="687"/>
      <c r="J59" s="687"/>
      <c r="K59" s="687"/>
      <c r="L59" s="687"/>
      <c r="M59" s="687"/>
      <c r="N59" s="687"/>
      <c r="O59" s="687"/>
      <c r="P59" s="687"/>
      <c r="Q59" s="687"/>
      <c r="R59" s="687"/>
      <c r="S59" s="687"/>
      <c r="T59" s="687"/>
      <c r="U59" s="687"/>
      <c r="V59" s="687"/>
      <c r="W59" s="687"/>
      <c r="X59" s="687"/>
      <c r="Y59" s="687"/>
      <c r="Z59" s="687"/>
      <c r="AA59" s="687"/>
      <c r="AB59" s="687"/>
      <c r="AC59" s="687"/>
      <c r="AD59" s="687"/>
      <c r="AE59" s="687"/>
      <c r="AF59" s="687"/>
    </row>
    <row r="60">
      <c r="A60" s="687"/>
      <c r="B60" s="687"/>
      <c r="C60" s="687"/>
      <c r="D60" s="687"/>
      <c r="E60" s="687"/>
      <c r="F60" s="687"/>
      <c r="G60" s="999"/>
      <c r="H60" s="971"/>
      <c r="I60" s="687"/>
      <c r="J60" s="687"/>
      <c r="K60" s="687"/>
      <c r="L60" s="687"/>
      <c r="M60" s="687"/>
      <c r="N60" s="687"/>
      <c r="O60" s="687"/>
      <c r="P60" s="687"/>
      <c r="Q60" s="687"/>
      <c r="R60" s="687"/>
      <c r="S60" s="687"/>
      <c r="T60" s="687"/>
      <c r="U60" s="687"/>
      <c r="V60" s="687"/>
      <c r="W60" s="687"/>
      <c r="X60" s="687"/>
      <c r="Y60" s="687"/>
      <c r="Z60" s="687"/>
      <c r="AA60" s="687"/>
      <c r="AB60" s="687"/>
      <c r="AC60" s="687"/>
      <c r="AD60" s="687"/>
      <c r="AE60" s="687"/>
      <c r="AF60" s="687"/>
    </row>
    <row r="61">
      <c r="A61" s="687"/>
      <c r="B61" s="687"/>
      <c r="C61" s="687"/>
      <c r="D61" s="687"/>
      <c r="E61" s="687"/>
      <c r="F61" s="687"/>
      <c r="G61" s="999"/>
      <c r="H61" s="971"/>
      <c r="I61" s="687"/>
      <c r="J61" s="687"/>
      <c r="K61" s="687"/>
      <c r="L61" s="687"/>
      <c r="M61" s="687"/>
      <c r="N61" s="687"/>
      <c r="O61" s="687"/>
      <c r="P61" s="687"/>
      <c r="Q61" s="687"/>
      <c r="R61" s="687"/>
      <c r="S61" s="687"/>
      <c r="T61" s="687"/>
      <c r="U61" s="687"/>
      <c r="V61" s="687"/>
      <c r="W61" s="687"/>
      <c r="X61" s="687"/>
      <c r="Y61" s="687"/>
      <c r="Z61" s="687"/>
      <c r="AA61" s="687"/>
      <c r="AB61" s="687"/>
      <c r="AC61" s="687"/>
      <c r="AD61" s="687"/>
      <c r="AE61" s="687"/>
      <c r="AF61" s="687"/>
    </row>
    <row r="62">
      <c r="A62" s="687"/>
      <c r="B62" s="687"/>
      <c r="C62" s="687"/>
      <c r="D62" s="687"/>
      <c r="E62" s="687"/>
      <c r="F62" s="687"/>
      <c r="G62" s="999"/>
      <c r="H62" s="971"/>
      <c r="I62" s="687"/>
      <c r="J62" s="687"/>
      <c r="K62" s="687"/>
      <c r="L62" s="687"/>
      <c r="M62" s="687"/>
      <c r="N62" s="687"/>
      <c r="O62" s="687"/>
      <c r="P62" s="687"/>
      <c r="Q62" s="687"/>
      <c r="R62" s="687"/>
      <c r="S62" s="687"/>
      <c r="T62" s="687"/>
      <c r="U62" s="687"/>
      <c r="V62" s="687"/>
      <c r="W62" s="687"/>
      <c r="X62" s="687"/>
      <c r="Y62" s="687"/>
      <c r="Z62" s="687"/>
      <c r="AA62" s="687"/>
      <c r="AB62" s="687"/>
      <c r="AC62" s="687"/>
      <c r="AD62" s="687"/>
      <c r="AE62" s="687"/>
      <c r="AF62" s="687"/>
    </row>
    <row r="63">
      <c r="A63" s="687"/>
      <c r="B63" s="687"/>
      <c r="C63" s="687"/>
      <c r="D63" s="687"/>
      <c r="E63" s="687"/>
      <c r="F63" s="687"/>
      <c r="G63" s="999"/>
      <c r="H63" s="971"/>
      <c r="I63" s="687"/>
      <c r="J63" s="687"/>
      <c r="K63" s="687"/>
      <c r="L63" s="687"/>
      <c r="M63" s="687"/>
      <c r="N63" s="687"/>
      <c r="O63" s="687"/>
      <c r="P63" s="687"/>
      <c r="Q63" s="687"/>
      <c r="R63" s="687"/>
      <c r="S63" s="687"/>
      <c r="T63" s="687"/>
      <c r="U63" s="687"/>
      <c r="V63" s="687"/>
      <c r="W63" s="687"/>
      <c r="X63" s="687"/>
      <c r="Y63" s="687"/>
      <c r="Z63" s="687"/>
      <c r="AA63" s="687"/>
      <c r="AB63" s="687"/>
      <c r="AC63" s="687"/>
      <c r="AD63" s="687"/>
      <c r="AE63" s="687"/>
      <c r="AF63" s="687"/>
    </row>
    <row r="64">
      <c r="A64" s="687"/>
      <c r="B64" s="687"/>
      <c r="C64" s="687"/>
      <c r="D64" s="687"/>
      <c r="E64" s="687"/>
      <c r="F64" s="687"/>
      <c r="G64" s="999"/>
      <c r="H64" s="971"/>
      <c r="I64" s="687"/>
      <c r="J64" s="687"/>
      <c r="K64" s="687"/>
      <c r="L64" s="687"/>
      <c r="M64" s="687"/>
      <c r="N64" s="687"/>
      <c r="O64" s="687"/>
      <c r="P64" s="687"/>
      <c r="Q64" s="687"/>
      <c r="R64" s="687"/>
      <c r="S64" s="687"/>
      <c r="T64" s="687"/>
      <c r="U64" s="687"/>
      <c r="V64" s="687"/>
      <c r="W64" s="687"/>
      <c r="X64" s="687"/>
      <c r="Y64" s="687"/>
      <c r="Z64" s="687"/>
      <c r="AA64" s="687"/>
      <c r="AB64" s="687"/>
      <c r="AC64" s="687"/>
      <c r="AD64" s="687"/>
      <c r="AE64" s="687"/>
      <c r="AF64" s="687"/>
    </row>
    <row r="65">
      <c r="A65" s="687"/>
      <c r="B65" s="687"/>
      <c r="C65" s="687"/>
      <c r="D65" s="687"/>
      <c r="E65" s="687"/>
      <c r="F65" s="687"/>
      <c r="G65" s="999"/>
      <c r="H65" s="971"/>
      <c r="I65" s="687"/>
      <c r="J65" s="687"/>
      <c r="K65" s="687"/>
      <c r="L65" s="687"/>
      <c r="M65" s="687"/>
      <c r="N65" s="687"/>
      <c r="O65" s="687"/>
      <c r="P65" s="687"/>
      <c r="Q65" s="687"/>
      <c r="R65" s="687"/>
      <c r="S65" s="687"/>
      <c r="T65" s="687"/>
      <c r="U65" s="687"/>
      <c r="V65" s="687"/>
      <c r="W65" s="687"/>
      <c r="X65" s="687"/>
      <c r="Y65" s="687"/>
      <c r="Z65" s="687"/>
      <c r="AA65" s="687"/>
      <c r="AB65" s="687"/>
      <c r="AC65" s="687"/>
      <c r="AD65" s="687"/>
      <c r="AE65" s="687"/>
      <c r="AF65" s="687"/>
    </row>
    <row r="66">
      <c r="A66" s="687"/>
      <c r="B66" s="687"/>
      <c r="C66" s="687"/>
      <c r="D66" s="687"/>
      <c r="E66" s="687"/>
      <c r="F66" s="687"/>
      <c r="G66" s="999"/>
      <c r="H66" s="971"/>
      <c r="I66" s="687"/>
      <c r="J66" s="687"/>
      <c r="K66" s="687"/>
      <c r="L66" s="687"/>
      <c r="M66" s="687"/>
      <c r="N66" s="687"/>
      <c r="O66" s="687"/>
      <c r="P66" s="687"/>
      <c r="Q66" s="687"/>
      <c r="R66" s="687"/>
      <c r="S66" s="687"/>
      <c r="T66" s="687"/>
      <c r="U66" s="687"/>
      <c r="V66" s="687"/>
      <c r="W66" s="687"/>
      <c r="X66" s="687"/>
      <c r="Y66" s="687"/>
      <c r="Z66" s="687"/>
      <c r="AA66" s="687"/>
      <c r="AB66" s="687"/>
      <c r="AC66" s="687"/>
      <c r="AD66" s="687"/>
      <c r="AE66" s="687"/>
      <c r="AF66" s="687"/>
    </row>
    <row r="67">
      <c r="A67" s="687"/>
      <c r="B67" s="687"/>
      <c r="C67" s="687"/>
      <c r="D67" s="687"/>
      <c r="E67" s="687"/>
      <c r="F67" s="687"/>
      <c r="G67" s="999"/>
      <c r="H67" s="971"/>
      <c r="I67" s="687"/>
      <c r="J67" s="687"/>
      <c r="K67" s="687"/>
      <c r="L67" s="687"/>
      <c r="M67" s="687"/>
      <c r="N67" s="687"/>
      <c r="O67" s="687"/>
      <c r="P67" s="687"/>
      <c r="Q67" s="687"/>
      <c r="R67" s="687"/>
      <c r="S67" s="687"/>
      <c r="T67" s="687"/>
      <c r="U67" s="687"/>
      <c r="V67" s="687"/>
      <c r="W67" s="687"/>
      <c r="X67" s="687"/>
      <c r="Y67" s="687"/>
      <c r="Z67" s="687"/>
      <c r="AA67" s="687"/>
      <c r="AB67" s="687"/>
      <c r="AC67" s="687"/>
      <c r="AD67" s="687"/>
      <c r="AE67" s="687"/>
      <c r="AF67" s="687"/>
    </row>
    <row r="68">
      <c r="A68" s="687"/>
      <c r="B68" s="687"/>
      <c r="C68" s="687"/>
      <c r="D68" s="687"/>
      <c r="E68" s="687"/>
      <c r="F68" s="687"/>
      <c r="G68" s="999"/>
      <c r="H68" s="971"/>
      <c r="I68" s="687"/>
      <c r="J68" s="687"/>
      <c r="K68" s="687"/>
      <c r="L68" s="687"/>
      <c r="M68" s="687"/>
      <c r="N68" s="687"/>
      <c r="O68" s="687"/>
      <c r="P68" s="687"/>
      <c r="Q68" s="687"/>
      <c r="R68" s="687"/>
      <c r="S68" s="687"/>
      <c r="T68" s="687"/>
      <c r="U68" s="687"/>
      <c r="V68" s="687"/>
      <c r="W68" s="687"/>
      <c r="X68" s="687"/>
      <c r="Y68" s="687"/>
      <c r="Z68" s="687"/>
      <c r="AA68" s="687"/>
      <c r="AB68" s="687"/>
      <c r="AC68" s="687"/>
      <c r="AD68" s="687"/>
      <c r="AE68" s="687"/>
      <c r="AF68" s="687"/>
    </row>
    <row r="69">
      <c r="A69" s="687"/>
      <c r="B69" s="687"/>
      <c r="C69" s="687"/>
      <c r="D69" s="687"/>
      <c r="E69" s="687"/>
      <c r="F69" s="687"/>
      <c r="G69" s="999"/>
      <c r="H69" s="971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87"/>
      <c r="AB69" s="687"/>
      <c r="AC69" s="687"/>
      <c r="AD69" s="687"/>
      <c r="AE69" s="687"/>
      <c r="AF69" s="687"/>
    </row>
    <row r="70">
      <c r="A70" s="687"/>
      <c r="B70" s="687"/>
      <c r="C70" s="687"/>
      <c r="D70" s="687"/>
      <c r="E70" s="687"/>
      <c r="F70" s="687"/>
      <c r="G70" s="999"/>
      <c r="H70" s="971"/>
      <c r="I70" s="687"/>
      <c r="J70" s="687"/>
      <c r="K70" s="687"/>
      <c r="L70" s="687"/>
      <c r="M70" s="687"/>
      <c r="N70" s="687"/>
      <c r="O70" s="687"/>
      <c r="P70" s="687"/>
      <c r="Q70" s="687"/>
      <c r="R70" s="687"/>
      <c r="S70" s="687"/>
      <c r="T70" s="687"/>
      <c r="U70" s="687"/>
      <c r="V70" s="687"/>
      <c r="W70" s="687"/>
      <c r="X70" s="687"/>
      <c r="Y70" s="687"/>
      <c r="Z70" s="687"/>
      <c r="AA70" s="687"/>
      <c r="AB70" s="687"/>
      <c r="AC70" s="687"/>
      <c r="AD70" s="687"/>
      <c r="AE70" s="687"/>
      <c r="AF70" s="687"/>
    </row>
    <row r="71">
      <c r="A71" s="687"/>
      <c r="B71" s="687"/>
      <c r="C71" s="687"/>
      <c r="D71" s="687"/>
      <c r="E71" s="687"/>
      <c r="F71" s="687"/>
      <c r="G71" s="999"/>
      <c r="H71" s="971"/>
      <c r="I71" s="687"/>
      <c r="J71" s="687"/>
      <c r="K71" s="687"/>
      <c r="L71" s="687"/>
      <c r="M71" s="687"/>
      <c r="N71" s="687"/>
      <c r="O71" s="687"/>
      <c r="P71" s="687"/>
      <c r="Q71" s="687"/>
      <c r="R71" s="687"/>
      <c r="S71" s="687"/>
      <c r="T71" s="687"/>
      <c r="U71" s="687"/>
      <c r="V71" s="687"/>
      <c r="W71" s="687"/>
      <c r="X71" s="687"/>
      <c r="Y71" s="687"/>
      <c r="Z71" s="687"/>
      <c r="AA71" s="687"/>
      <c r="AB71" s="687"/>
      <c r="AC71" s="687"/>
      <c r="AD71" s="687"/>
      <c r="AE71" s="687"/>
      <c r="AF71" s="687"/>
    </row>
    <row r="72">
      <c r="A72" s="687"/>
      <c r="B72" s="687"/>
      <c r="C72" s="687"/>
      <c r="D72" s="687"/>
      <c r="E72" s="687"/>
      <c r="F72" s="687"/>
      <c r="G72" s="999"/>
      <c r="H72" s="971"/>
      <c r="I72" s="687"/>
      <c r="J72" s="687"/>
      <c r="K72" s="687"/>
      <c r="L72" s="687"/>
      <c r="M72" s="687"/>
      <c r="N72" s="687"/>
      <c r="O72" s="687"/>
      <c r="P72" s="687"/>
      <c r="Q72" s="687"/>
      <c r="R72" s="687"/>
      <c r="S72" s="687"/>
      <c r="T72" s="687"/>
      <c r="U72" s="687"/>
      <c r="V72" s="687"/>
      <c r="W72" s="687"/>
      <c r="X72" s="687"/>
      <c r="Y72" s="687"/>
      <c r="Z72" s="687"/>
      <c r="AA72" s="687"/>
      <c r="AB72" s="687"/>
      <c r="AC72" s="687"/>
      <c r="AD72" s="687"/>
      <c r="AE72" s="687"/>
      <c r="AF72" s="687"/>
    </row>
    <row r="73">
      <c r="A73" s="687"/>
      <c r="B73" s="687"/>
      <c r="C73" s="687"/>
      <c r="D73" s="687"/>
      <c r="E73" s="687"/>
      <c r="F73" s="687"/>
      <c r="G73" s="999"/>
      <c r="H73" s="971"/>
      <c r="I73" s="687"/>
      <c r="J73" s="687"/>
      <c r="K73" s="687"/>
      <c r="L73" s="687"/>
      <c r="M73" s="687"/>
      <c r="N73" s="687"/>
      <c r="O73" s="687"/>
      <c r="P73" s="687"/>
      <c r="Q73" s="687"/>
      <c r="R73" s="687"/>
      <c r="S73" s="687"/>
      <c r="T73" s="687"/>
      <c r="U73" s="687"/>
      <c r="V73" s="687"/>
      <c r="W73" s="687"/>
      <c r="X73" s="687"/>
      <c r="Y73" s="687"/>
      <c r="Z73" s="687"/>
      <c r="AA73" s="687"/>
      <c r="AB73" s="687"/>
      <c r="AC73" s="687"/>
      <c r="AD73" s="687"/>
      <c r="AE73" s="687"/>
      <c r="AF73" s="687"/>
    </row>
    <row r="74">
      <c r="A74" s="687"/>
      <c r="B74" s="687"/>
      <c r="C74" s="687"/>
      <c r="D74" s="687"/>
      <c r="E74" s="687"/>
      <c r="F74" s="687"/>
      <c r="G74" s="999"/>
      <c r="H74" s="971"/>
      <c r="I74" s="687"/>
      <c r="J74" s="687"/>
      <c r="K74" s="687"/>
      <c r="L74" s="687"/>
      <c r="M74" s="687"/>
      <c r="N74" s="687"/>
      <c r="O74" s="687"/>
      <c r="P74" s="687"/>
      <c r="Q74" s="687"/>
      <c r="R74" s="687"/>
      <c r="S74" s="687"/>
      <c r="T74" s="687"/>
      <c r="U74" s="687"/>
      <c r="V74" s="687"/>
      <c r="W74" s="687"/>
      <c r="X74" s="687"/>
      <c r="Y74" s="687"/>
      <c r="Z74" s="687"/>
      <c r="AA74" s="687"/>
      <c r="AB74" s="687"/>
      <c r="AC74" s="687"/>
      <c r="AD74" s="687"/>
      <c r="AE74" s="687"/>
      <c r="AF74" s="687"/>
    </row>
    <row r="75">
      <c r="A75" s="687"/>
      <c r="B75" s="687"/>
      <c r="C75" s="687"/>
      <c r="D75" s="687"/>
      <c r="E75" s="687"/>
      <c r="F75" s="687"/>
      <c r="G75" s="999"/>
      <c r="H75" s="971"/>
      <c r="I75" s="687"/>
      <c r="J75" s="687"/>
      <c r="K75" s="687"/>
      <c r="L75" s="687"/>
      <c r="M75" s="687"/>
      <c r="N75" s="687"/>
      <c r="O75" s="687"/>
      <c r="P75" s="687"/>
      <c r="Q75" s="687"/>
      <c r="R75" s="687"/>
      <c r="S75" s="687"/>
      <c r="T75" s="687"/>
      <c r="U75" s="687"/>
      <c r="V75" s="687"/>
      <c r="W75" s="687"/>
      <c r="X75" s="687"/>
      <c r="Y75" s="687"/>
      <c r="Z75" s="687"/>
      <c r="AA75" s="687"/>
      <c r="AB75" s="687"/>
      <c r="AC75" s="687"/>
      <c r="AD75" s="687"/>
      <c r="AE75" s="687"/>
      <c r="AF75" s="687"/>
    </row>
    <row r="76">
      <c r="A76" s="687"/>
      <c r="B76" s="687"/>
      <c r="C76" s="687"/>
      <c r="D76" s="687"/>
      <c r="E76" s="687"/>
      <c r="F76" s="687"/>
      <c r="G76" s="999"/>
      <c r="H76" s="971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87"/>
      <c r="AB76" s="687"/>
      <c r="AC76" s="687"/>
      <c r="AD76" s="687"/>
      <c r="AE76" s="687"/>
      <c r="AF76" s="687"/>
    </row>
    <row r="77">
      <c r="A77" s="687"/>
      <c r="B77" s="687"/>
      <c r="C77" s="687"/>
      <c r="D77" s="687"/>
      <c r="E77" s="687"/>
      <c r="F77" s="687"/>
      <c r="G77" s="999"/>
      <c r="H77" s="971"/>
      <c r="I77" s="687"/>
      <c r="J77" s="687"/>
      <c r="K77" s="687"/>
      <c r="L77" s="687"/>
      <c r="M77" s="687"/>
      <c r="N77" s="687"/>
      <c r="O77" s="687"/>
      <c r="P77" s="687"/>
      <c r="Q77" s="687"/>
      <c r="R77" s="687"/>
      <c r="S77" s="687"/>
      <c r="T77" s="687"/>
      <c r="U77" s="687"/>
      <c r="V77" s="687"/>
      <c r="W77" s="687"/>
      <c r="X77" s="687"/>
      <c r="Y77" s="687"/>
      <c r="Z77" s="687"/>
      <c r="AA77" s="687"/>
      <c r="AB77" s="687"/>
      <c r="AC77" s="687"/>
      <c r="AD77" s="687"/>
      <c r="AE77" s="687"/>
      <c r="AF77" s="687"/>
    </row>
    <row r="78">
      <c r="A78" s="687"/>
      <c r="B78" s="687"/>
      <c r="C78" s="687"/>
      <c r="D78" s="687"/>
      <c r="E78" s="687"/>
      <c r="F78" s="687"/>
      <c r="G78" s="999"/>
      <c r="H78" s="971"/>
      <c r="I78" s="687"/>
      <c r="J78" s="687"/>
      <c r="K78" s="687"/>
      <c r="L78" s="687"/>
      <c r="M78" s="687"/>
      <c r="N78" s="687"/>
      <c r="O78" s="687"/>
      <c r="P78" s="687"/>
      <c r="Q78" s="687"/>
      <c r="R78" s="687"/>
      <c r="S78" s="687"/>
      <c r="T78" s="687"/>
      <c r="U78" s="687"/>
      <c r="V78" s="687"/>
      <c r="W78" s="687"/>
      <c r="X78" s="687"/>
      <c r="Y78" s="687"/>
      <c r="Z78" s="687"/>
      <c r="AA78" s="687"/>
      <c r="AB78" s="687"/>
      <c r="AC78" s="687"/>
      <c r="AD78" s="687"/>
      <c r="AE78" s="687"/>
      <c r="AF78" s="687"/>
    </row>
    <row r="79">
      <c r="A79" s="687"/>
      <c r="B79" s="687"/>
      <c r="C79" s="687"/>
      <c r="D79" s="687"/>
      <c r="E79" s="687"/>
      <c r="F79" s="687"/>
      <c r="G79" s="999"/>
      <c r="H79" s="971"/>
      <c r="I79" s="687"/>
      <c r="J79" s="687"/>
      <c r="K79" s="687"/>
      <c r="L79" s="687"/>
      <c r="M79" s="687"/>
      <c r="N79" s="687"/>
      <c r="O79" s="687"/>
      <c r="P79" s="687"/>
      <c r="Q79" s="687"/>
      <c r="R79" s="687"/>
      <c r="S79" s="687"/>
      <c r="T79" s="687"/>
      <c r="U79" s="687"/>
      <c r="V79" s="687"/>
      <c r="W79" s="687"/>
      <c r="X79" s="687"/>
      <c r="Y79" s="687"/>
      <c r="Z79" s="687"/>
      <c r="AA79" s="687"/>
      <c r="AB79" s="687"/>
      <c r="AC79" s="687"/>
      <c r="AD79" s="687"/>
      <c r="AE79" s="687"/>
      <c r="AF79" s="687"/>
    </row>
    <row r="80">
      <c r="A80" s="687"/>
      <c r="B80" s="687"/>
      <c r="C80" s="687"/>
      <c r="D80" s="687"/>
      <c r="E80" s="687"/>
      <c r="F80" s="687"/>
      <c r="G80" s="999"/>
      <c r="H80" s="971"/>
      <c r="I80" s="687"/>
      <c r="J80" s="687"/>
      <c r="K80" s="687"/>
      <c r="L80" s="687"/>
      <c r="M80" s="687"/>
      <c r="N80" s="687"/>
      <c r="O80" s="687"/>
      <c r="P80" s="687"/>
      <c r="Q80" s="687"/>
      <c r="R80" s="687"/>
      <c r="S80" s="687"/>
      <c r="T80" s="687"/>
      <c r="U80" s="687"/>
      <c r="V80" s="687"/>
      <c r="W80" s="687"/>
      <c r="X80" s="687"/>
      <c r="Y80" s="687"/>
      <c r="Z80" s="687"/>
      <c r="AA80" s="687"/>
      <c r="AB80" s="687"/>
      <c r="AC80" s="687"/>
      <c r="AD80" s="687"/>
      <c r="AE80" s="687"/>
      <c r="AF80" s="687"/>
    </row>
    <row r="81">
      <c r="A81" s="687"/>
      <c r="B81" s="687"/>
      <c r="C81" s="687"/>
      <c r="D81" s="687"/>
      <c r="E81" s="687"/>
      <c r="F81" s="687"/>
      <c r="G81" s="999"/>
      <c r="H81" s="971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87"/>
      <c r="AB81" s="687"/>
      <c r="AC81" s="687"/>
      <c r="AD81" s="687"/>
      <c r="AE81" s="687"/>
      <c r="AF81" s="687"/>
    </row>
    <row r="82">
      <c r="A82" s="687"/>
      <c r="B82" s="687"/>
      <c r="C82" s="687"/>
      <c r="D82" s="687"/>
      <c r="E82" s="687"/>
      <c r="F82" s="687"/>
      <c r="G82" s="999"/>
      <c r="H82" s="971"/>
      <c r="I82" s="687"/>
      <c r="J82" s="687"/>
      <c r="K82" s="687"/>
      <c r="L82" s="687"/>
      <c r="M82" s="687"/>
      <c r="N82" s="687"/>
      <c r="O82" s="687"/>
      <c r="P82" s="687"/>
      <c r="Q82" s="687"/>
      <c r="R82" s="687"/>
      <c r="S82" s="687"/>
      <c r="T82" s="687"/>
      <c r="U82" s="687"/>
      <c r="V82" s="687"/>
      <c r="W82" s="687"/>
      <c r="X82" s="687"/>
      <c r="Y82" s="687"/>
      <c r="Z82" s="687"/>
      <c r="AA82" s="687"/>
      <c r="AB82" s="687"/>
      <c r="AC82" s="687"/>
      <c r="AD82" s="687"/>
      <c r="AE82" s="687"/>
      <c r="AF82" s="687"/>
    </row>
    <row r="83">
      <c r="A83" s="687"/>
      <c r="B83" s="687"/>
      <c r="C83" s="687"/>
      <c r="D83" s="687"/>
      <c r="E83" s="687"/>
      <c r="F83" s="687"/>
      <c r="G83" s="999"/>
      <c r="H83" s="971"/>
      <c r="I83" s="687"/>
      <c r="J83" s="687"/>
      <c r="K83" s="687"/>
      <c r="L83" s="687"/>
      <c r="M83" s="687"/>
      <c r="N83" s="687"/>
      <c r="O83" s="687"/>
      <c r="P83" s="687"/>
      <c r="Q83" s="687"/>
      <c r="R83" s="687"/>
      <c r="S83" s="687"/>
      <c r="T83" s="687"/>
      <c r="U83" s="687"/>
      <c r="V83" s="687"/>
      <c r="W83" s="687"/>
      <c r="X83" s="687"/>
      <c r="Y83" s="687"/>
      <c r="Z83" s="687"/>
      <c r="AA83" s="687"/>
      <c r="AB83" s="687"/>
      <c r="AC83" s="687"/>
      <c r="AD83" s="687"/>
      <c r="AE83" s="687"/>
      <c r="AF83" s="687"/>
    </row>
    <row r="84">
      <c r="A84" s="687"/>
      <c r="B84" s="687"/>
      <c r="C84" s="687"/>
      <c r="D84" s="687"/>
      <c r="E84" s="687"/>
      <c r="F84" s="687"/>
      <c r="G84" s="999"/>
      <c r="H84" s="971"/>
      <c r="I84" s="687"/>
      <c r="J84" s="687"/>
      <c r="K84" s="687"/>
      <c r="L84" s="687"/>
      <c r="M84" s="687"/>
      <c r="N84" s="687"/>
      <c r="O84" s="687"/>
      <c r="P84" s="687"/>
      <c r="Q84" s="687"/>
      <c r="R84" s="687"/>
      <c r="S84" s="687"/>
      <c r="T84" s="687"/>
      <c r="U84" s="687"/>
      <c r="V84" s="687"/>
      <c r="W84" s="687"/>
      <c r="X84" s="687"/>
      <c r="Y84" s="687"/>
      <c r="Z84" s="687"/>
      <c r="AA84" s="687"/>
      <c r="AB84" s="687"/>
      <c r="AC84" s="687"/>
      <c r="AD84" s="687"/>
      <c r="AE84" s="687"/>
      <c r="AF84" s="687"/>
    </row>
    <row r="85">
      <c r="A85" s="687"/>
      <c r="B85" s="687"/>
      <c r="C85" s="687"/>
      <c r="D85" s="687"/>
      <c r="E85" s="687"/>
      <c r="F85" s="687"/>
      <c r="G85" s="999"/>
      <c r="H85" s="971"/>
      <c r="I85" s="687"/>
      <c r="J85" s="687"/>
      <c r="K85" s="687"/>
      <c r="L85" s="687"/>
      <c r="M85" s="687"/>
      <c r="N85" s="687"/>
      <c r="O85" s="687"/>
      <c r="P85" s="687"/>
      <c r="Q85" s="687"/>
      <c r="R85" s="687"/>
      <c r="S85" s="687"/>
      <c r="T85" s="687"/>
      <c r="U85" s="687"/>
      <c r="V85" s="687"/>
      <c r="W85" s="687"/>
      <c r="X85" s="687"/>
      <c r="Y85" s="687"/>
      <c r="Z85" s="687"/>
      <c r="AA85" s="687"/>
      <c r="AB85" s="687"/>
      <c r="AC85" s="687"/>
      <c r="AD85" s="687"/>
      <c r="AE85" s="687"/>
      <c r="AF85" s="687"/>
    </row>
    <row r="86">
      <c r="A86" s="687"/>
      <c r="B86" s="687"/>
      <c r="C86" s="687"/>
      <c r="D86" s="687"/>
      <c r="E86" s="687"/>
      <c r="F86" s="687"/>
      <c r="G86" s="999"/>
      <c r="H86" s="971"/>
      <c r="I86" s="687"/>
      <c r="J86" s="687"/>
      <c r="K86" s="687"/>
      <c r="L86" s="687"/>
      <c r="M86" s="687"/>
      <c r="N86" s="687"/>
      <c r="O86" s="687"/>
      <c r="P86" s="687"/>
      <c r="Q86" s="687"/>
      <c r="R86" s="687"/>
      <c r="S86" s="687"/>
      <c r="T86" s="687"/>
      <c r="U86" s="687"/>
      <c r="V86" s="687"/>
      <c r="W86" s="687"/>
      <c r="X86" s="687"/>
      <c r="Y86" s="687"/>
      <c r="Z86" s="687"/>
      <c r="AA86" s="687"/>
      <c r="AB86" s="687"/>
      <c r="AC86" s="687"/>
      <c r="AD86" s="687"/>
      <c r="AE86" s="687"/>
      <c r="AF86" s="687"/>
    </row>
    <row r="87">
      <c r="A87" s="687"/>
      <c r="B87" s="687"/>
      <c r="C87" s="687"/>
      <c r="D87" s="687"/>
      <c r="E87" s="687"/>
      <c r="F87" s="687"/>
      <c r="G87" s="999"/>
      <c r="H87" s="971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87"/>
      <c r="AB87" s="687"/>
      <c r="AC87" s="687"/>
      <c r="AD87" s="687"/>
      <c r="AE87" s="687"/>
      <c r="AF87" s="687"/>
    </row>
    <row r="88">
      <c r="A88" s="687"/>
      <c r="B88" s="687"/>
      <c r="C88" s="687"/>
      <c r="D88" s="687"/>
      <c r="E88" s="687"/>
      <c r="F88" s="687"/>
      <c r="G88" s="999"/>
      <c r="H88" s="971"/>
      <c r="I88" s="687"/>
      <c r="J88" s="687"/>
      <c r="K88" s="687"/>
      <c r="L88" s="687"/>
      <c r="M88" s="687"/>
      <c r="N88" s="687"/>
      <c r="O88" s="687"/>
      <c r="P88" s="687"/>
      <c r="Q88" s="687"/>
      <c r="R88" s="687"/>
      <c r="S88" s="687"/>
      <c r="T88" s="687"/>
      <c r="U88" s="687"/>
      <c r="V88" s="687"/>
      <c r="W88" s="687"/>
      <c r="X88" s="687"/>
      <c r="Y88" s="687"/>
      <c r="Z88" s="687"/>
      <c r="AA88" s="687"/>
      <c r="AB88" s="687"/>
      <c r="AC88" s="687"/>
      <c r="AD88" s="687"/>
      <c r="AE88" s="687"/>
      <c r="AF88" s="687"/>
    </row>
    <row r="89">
      <c r="A89" s="687"/>
      <c r="B89" s="687"/>
      <c r="C89" s="687"/>
      <c r="D89" s="687"/>
      <c r="E89" s="687"/>
      <c r="F89" s="687"/>
      <c r="G89" s="999"/>
      <c r="H89" s="971"/>
      <c r="I89" s="687"/>
      <c r="J89" s="687"/>
      <c r="K89" s="687"/>
      <c r="L89" s="687"/>
      <c r="M89" s="687"/>
      <c r="N89" s="687"/>
      <c r="O89" s="687"/>
      <c r="P89" s="687"/>
      <c r="Q89" s="687"/>
      <c r="R89" s="687"/>
      <c r="S89" s="687"/>
      <c r="T89" s="687"/>
      <c r="U89" s="687"/>
      <c r="V89" s="687"/>
      <c r="W89" s="687"/>
      <c r="X89" s="687"/>
      <c r="Y89" s="687"/>
      <c r="Z89" s="687"/>
      <c r="AA89" s="687"/>
      <c r="AB89" s="687"/>
      <c r="AC89" s="687"/>
      <c r="AD89" s="687"/>
      <c r="AE89" s="687"/>
      <c r="AF89" s="687"/>
    </row>
    <row r="90">
      <c r="A90" s="687"/>
      <c r="B90" s="687"/>
      <c r="C90" s="687"/>
      <c r="D90" s="687"/>
      <c r="E90" s="687"/>
      <c r="F90" s="687"/>
      <c r="G90" s="999"/>
      <c r="H90" s="971"/>
      <c r="I90" s="687"/>
      <c r="J90" s="687"/>
      <c r="K90" s="687"/>
      <c r="L90" s="687"/>
      <c r="M90" s="687"/>
      <c r="N90" s="687"/>
      <c r="O90" s="687"/>
      <c r="P90" s="687"/>
      <c r="Q90" s="687"/>
      <c r="R90" s="687"/>
      <c r="S90" s="687"/>
      <c r="T90" s="687"/>
      <c r="U90" s="687"/>
      <c r="V90" s="687"/>
      <c r="W90" s="687"/>
      <c r="X90" s="687"/>
      <c r="Y90" s="687"/>
      <c r="Z90" s="687"/>
      <c r="AA90" s="687"/>
      <c r="AB90" s="687"/>
      <c r="AC90" s="687"/>
      <c r="AD90" s="687"/>
      <c r="AE90" s="687"/>
      <c r="AF90" s="687"/>
    </row>
    <row r="91">
      <c r="A91" s="687"/>
      <c r="B91" s="687"/>
      <c r="C91" s="687"/>
      <c r="D91" s="687"/>
      <c r="E91" s="687"/>
      <c r="F91" s="687"/>
      <c r="G91" s="999"/>
      <c r="H91" s="971"/>
      <c r="I91" s="687"/>
      <c r="J91" s="687"/>
      <c r="K91" s="687"/>
      <c r="L91" s="687"/>
      <c r="M91" s="687"/>
      <c r="N91" s="687"/>
      <c r="O91" s="687"/>
      <c r="P91" s="687"/>
      <c r="Q91" s="687"/>
      <c r="R91" s="687"/>
      <c r="S91" s="687"/>
      <c r="T91" s="687"/>
      <c r="U91" s="687"/>
      <c r="V91" s="687"/>
      <c r="W91" s="687"/>
      <c r="X91" s="687"/>
      <c r="Y91" s="687"/>
      <c r="Z91" s="687"/>
      <c r="AA91" s="687"/>
      <c r="AB91" s="687"/>
      <c r="AC91" s="687"/>
      <c r="AD91" s="687"/>
      <c r="AE91" s="687"/>
      <c r="AF91" s="687"/>
    </row>
    <row r="92">
      <c r="A92" s="687"/>
      <c r="B92" s="687"/>
      <c r="C92" s="687"/>
      <c r="D92" s="687"/>
      <c r="E92" s="687"/>
      <c r="F92" s="687"/>
      <c r="G92" s="999"/>
      <c r="H92" s="971"/>
      <c r="I92" s="687"/>
      <c r="J92" s="687"/>
      <c r="K92" s="687"/>
      <c r="L92" s="687"/>
      <c r="M92" s="687"/>
      <c r="N92" s="687"/>
      <c r="O92" s="687"/>
      <c r="P92" s="687"/>
      <c r="Q92" s="687"/>
      <c r="R92" s="687"/>
      <c r="S92" s="687"/>
      <c r="T92" s="687"/>
      <c r="U92" s="687"/>
      <c r="V92" s="687"/>
      <c r="W92" s="687"/>
      <c r="X92" s="687"/>
      <c r="Y92" s="687"/>
      <c r="Z92" s="687"/>
      <c r="AA92" s="687"/>
      <c r="AB92" s="687"/>
      <c r="AC92" s="687"/>
      <c r="AD92" s="687"/>
      <c r="AE92" s="687"/>
      <c r="AF92" s="687"/>
    </row>
    <row r="93">
      <c r="A93" s="687"/>
      <c r="B93" s="687"/>
      <c r="C93" s="687"/>
      <c r="D93" s="687"/>
      <c r="E93" s="687"/>
      <c r="F93" s="687"/>
      <c r="G93" s="999"/>
      <c r="H93" s="971"/>
      <c r="I93" s="687"/>
      <c r="J93" s="687"/>
      <c r="K93" s="687"/>
      <c r="L93" s="687"/>
      <c r="M93" s="687"/>
      <c r="N93" s="687"/>
      <c r="O93" s="687"/>
      <c r="P93" s="687"/>
      <c r="Q93" s="687"/>
      <c r="R93" s="687"/>
      <c r="S93" s="687"/>
      <c r="T93" s="687"/>
      <c r="U93" s="687"/>
      <c r="V93" s="687"/>
      <c r="W93" s="687"/>
      <c r="X93" s="687"/>
      <c r="Y93" s="687"/>
      <c r="Z93" s="687"/>
      <c r="AA93" s="687"/>
      <c r="AB93" s="687"/>
      <c r="AC93" s="687"/>
      <c r="AD93" s="687"/>
      <c r="AE93" s="687"/>
      <c r="AF93" s="687"/>
    </row>
    <row r="94">
      <c r="A94" s="687"/>
      <c r="B94" s="687"/>
      <c r="C94" s="687"/>
      <c r="D94" s="687"/>
      <c r="E94" s="687"/>
      <c r="F94" s="687"/>
      <c r="G94" s="999"/>
      <c r="H94" s="971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87"/>
      <c r="AB94" s="687"/>
      <c r="AC94" s="687"/>
      <c r="AD94" s="687"/>
      <c r="AE94" s="687"/>
      <c r="AF94" s="687"/>
    </row>
    <row r="95">
      <c r="A95" s="687"/>
      <c r="B95" s="687"/>
      <c r="C95" s="687"/>
      <c r="D95" s="687"/>
      <c r="E95" s="687"/>
      <c r="F95" s="687"/>
      <c r="G95" s="999"/>
      <c r="H95" s="971"/>
      <c r="I95" s="687"/>
      <c r="J95" s="687"/>
      <c r="K95" s="687"/>
      <c r="L95" s="687"/>
      <c r="M95" s="687"/>
      <c r="N95" s="687"/>
      <c r="O95" s="687"/>
      <c r="P95" s="687"/>
      <c r="Q95" s="687"/>
      <c r="R95" s="687"/>
      <c r="S95" s="687"/>
      <c r="T95" s="687"/>
      <c r="U95" s="687"/>
      <c r="V95" s="687"/>
      <c r="W95" s="687"/>
      <c r="X95" s="687"/>
      <c r="Y95" s="687"/>
      <c r="Z95" s="687"/>
      <c r="AA95" s="687"/>
      <c r="AB95" s="687"/>
      <c r="AC95" s="687"/>
      <c r="AD95" s="687"/>
      <c r="AE95" s="687"/>
      <c r="AF95" s="687"/>
    </row>
    <row r="96">
      <c r="A96" s="687"/>
      <c r="B96" s="687"/>
      <c r="C96" s="687"/>
      <c r="D96" s="687"/>
      <c r="E96" s="687"/>
      <c r="F96" s="687"/>
      <c r="G96" s="999"/>
      <c r="H96" s="971"/>
      <c r="I96" s="687"/>
      <c r="J96" s="687"/>
      <c r="K96" s="687"/>
      <c r="L96" s="687"/>
      <c r="M96" s="687"/>
      <c r="N96" s="687"/>
      <c r="O96" s="687"/>
      <c r="P96" s="687"/>
      <c r="Q96" s="687"/>
      <c r="R96" s="687"/>
      <c r="S96" s="687"/>
      <c r="T96" s="687"/>
      <c r="U96" s="687"/>
      <c r="V96" s="687"/>
      <c r="W96" s="687"/>
      <c r="X96" s="687"/>
      <c r="Y96" s="687"/>
      <c r="Z96" s="687"/>
      <c r="AA96" s="687"/>
      <c r="AB96" s="687"/>
      <c r="AC96" s="687"/>
      <c r="AD96" s="687"/>
      <c r="AE96" s="687"/>
      <c r="AF96" s="687"/>
    </row>
    <row r="97">
      <c r="A97" s="687"/>
      <c r="B97" s="687"/>
      <c r="C97" s="687"/>
      <c r="D97" s="687"/>
      <c r="E97" s="687"/>
      <c r="F97" s="687"/>
      <c r="G97" s="999"/>
      <c r="H97" s="971"/>
      <c r="I97" s="687"/>
      <c r="J97" s="687"/>
      <c r="K97" s="687"/>
      <c r="L97" s="687"/>
      <c r="M97" s="687"/>
      <c r="N97" s="687"/>
      <c r="O97" s="687"/>
      <c r="P97" s="687"/>
      <c r="Q97" s="687"/>
      <c r="R97" s="687"/>
      <c r="S97" s="687"/>
      <c r="T97" s="687"/>
      <c r="U97" s="687"/>
      <c r="V97" s="687"/>
      <c r="W97" s="687"/>
      <c r="X97" s="687"/>
      <c r="Y97" s="687"/>
      <c r="Z97" s="687"/>
      <c r="AA97" s="687"/>
      <c r="AB97" s="687"/>
      <c r="AC97" s="687"/>
      <c r="AD97" s="687"/>
      <c r="AE97" s="687"/>
      <c r="AF97" s="687"/>
    </row>
    <row r="98">
      <c r="A98" s="687"/>
      <c r="B98" s="687"/>
      <c r="C98" s="687"/>
      <c r="D98" s="687"/>
      <c r="E98" s="687"/>
      <c r="F98" s="687"/>
      <c r="G98" s="999"/>
      <c r="H98" s="971"/>
      <c r="I98" s="687"/>
      <c r="J98" s="687"/>
      <c r="K98" s="687"/>
      <c r="L98" s="687"/>
      <c r="M98" s="687"/>
      <c r="N98" s="687"/>
      <c r="O98" s="687"/>
      <c r="P98" s="687"/>
      <c r="Q98" s="687"/>
      <c r="R98" s="687"/>
      <c r="S98" s="687"/>
      <c r="T98" s="687"/>
      <c r="U98" s="687"/>
      <c r="V98" s="687"/>
      <c r="W98" s="687"/>
      <c r="X98" s="687"/>
      <c r="Y98" s="687"/>
      <c r="Z98" s="687"/>
      <c r="AA98" s="687"/>
      <c r="AB98" s="687"/>
      <c r="AC98" s="687"/>
      <c r="AD98" s="687"/>
      <c r="AE98" s="687"/>
      <c r="AF98" s="687"/>
    </row>
    <row r="99">
      <c r="A99" s="687"/>
      <c r="B99" s="687"/>
      <c r="C99" s="687"/>
      <c r="D99" s="687"/>
      <c r="E99" s="687"/>
      <c r="F99" s="687"/>
      <c r="G99" s="999"/>
      <c r="H99" s="971"/>
      <c r="I99" s="687"/>
      <c r="J99" s="687"/>
      <c r="K99" s="687"/>
      <c r="L99" s="687"/>
      <c r="M99" s="687"/>
      <c r="N99" s="687"/>
      <c r="O99" s="687"/>
      <c r="P99" s="687"/>
      <c r="Q99" s="687"/>
      <c r="R99" s="687"/>
      <c r="S99" s="687"/>
      <c r="T99" s="687"/>
      <c r="U99" s="687"/>
      <c r="V99" s="687"/>
      <c r="W99" s="687"/>
      <c r="X99" s="687"/>
      <c r="Y99" s="687"/>
      <c r="Z99" s="687"/>
      <c r="AA99" s="687"/>
      <c r="AB99" s="687"/>
      <c r="AC99" s="687"/>
      <c r="AD99" s="687"/>
      <c r="AE99" s="687"/>
      <c r="AF99" s="687"/>
    </row>
    <row r="100">
      <c r="A100" s="687"/>
      <c r="B100" s="687"/>
      <c r="C100" s="687"/>
      <c r="D100" s="687"/>
      <c r="E100" s="687"/>
      <c r="F100" s="687"/>
      <c r="G100" s="999"/>
      <c r="H100" s="971"/>
      <c r="I100" s="687"/>
      <c r="J100" s="687"/>
      <c r="K100" s="687"/>
      <c r="L100" s="687"/>
      <c r="M100" s="687"/>
      <c r="N100" s="687"/>
      <c r="O100" s="687"/>
      <c r="P100" s="687"/>
      <c r="Q100" s="687"/>
      <c r="R100" s="687"/>
      <c r="S100" s="687"/>
      <c r="T100" s="687"/>
      <c r="U100" s="687"/>
      <c r="V100" s="687"/>
      <c r="W100" s="687"/>
      <c r="X100" s="687"/>
      <c r="Y100" s="687"/>
      <c r="Z100" s="687"/>
      <c r="AA100" s="687"/>
      <c r="AB100" s="687"/>
      <c r="AC100" s="687"/>
      <c r="AD100" s="687"/>
      <c r="AE100" s="687"/>
      <c r="AF100" s="687"/>
    </row>
    <row r="101">
      <c r="A101" s="687"/>
      <c r="B101" s="687"/>
      <c r="C101" s="687"/>
      <c r="D101" s="687"/>
      <c r="E101" s="687"/>
      <c r="F101" s="687"/>
      <c r="G101" s="999"/>
      <c r="H101" s="971"/>
      <c r="I101" s="687"/>
      <c r="J101" s="687"/>
      <c r="K101" s="687"/>
      <c r="L101" s="687"/>
      <c r="M101" s="687"/>
      <c r="N101" s="687"/>
      <c r="O101" s="687"/>
      <c r="P101" s="687"/>
      <c r="Q101" s="687"/>
      <c r="R101" s="687"/>
      <c r="S101" s="687"/>
      <c r="T101" s="687"/>
      <c r="U101" s="687"/>
      <c r="V101" s="687"/>
      <c r="W101" s="687"/>
      <c r="X101" s="687"/>
      <c r="Y101" s="687"/>
      <c r="Z101" s="687"/>
      <c r="AA101" s="687"/>
      <c r="AB101" s="687"/>
      <c r="AC101" s="687"/>
      <c r="AD101" s="687"/>
      <c r="AE101" s="687"/>
      <c r="AF101" s="687"/>
    </row>
    <row r="102">
      <c r="A102" s="687"/>
      <c r="B102" s="687"/>
      <c r="C102" s="687"/>
      <c r="D102" s="687"/>
      <c r="E102" s="687"/>
      <c r="F102" s="687"/>
      <c r="G102" s="999"/>
      <c r="H102" s="971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87"/>
      <c r="AB102" s="687"/>
      <c r="AC102" s="687"/>
      <c r="AD102" s="687"/>
      <c r="AE102" s="687"/>
      <c r="AF102" s="687"/>
    </row>
    <row r="103">
      <c r="A103" s="687"/>
      <c r="B103" s="687"/>
      <c r="C103" s="687"/>
      <c r="D103" s="687"/>
      <c r="E103" s="687"/>
      <c r="F103" s="687"/>
      <c r="G103" s="999"/>
      <c r="H103" s="971"/>
      <c r="I103" s="687"/>
      <c r="J103" s="687"/>
      <c r="K103" s="687"/>
      <c r="L103" s="687"/>
      <c r="M103" s="687"/>
      <c r="N103" s="687"/>
      <c r="O103" s="687"/>
      <c r="P103" s="687"/>
      <c r="Q103" s="687"/>
      <c r="R103" s="687"/>
      <c r="S103" s="687"/>
      <c r="T103" s="687"/>
      <c r="U103" s="687"/>
      <c r="V103" s="687"/>
      <c r="W103" s="687"/>
      <c r="X103" s="687"/>
      <c r="Y103" s="687"/>
      <c r="Z103" s="687"/>
      <c r="AA103" s="687"/>
      <c r="AB103" s="687"/>
      <c r="AC103" s="687"/>
      <c r="AD103" s="687"/>
      <c r="AE103" s="687"/>
      <c r="AF103" s="687"/>
    </row>
    <row r="104">
      <c r="A104" s="687"/>
      <c r="B104" s="687"/>
      <c r="C104" s="687"/>
      <c r="D104" s="687"/>
      <c r="E104" s="687"/>
      <c r="F104" s="687"/>
      <c r="G104" s="999"/>
      <c r="H104" s="971"/>
      <c r="I104" s="687"/>
      <c r="J104" s="687"/>
      <c r="K104" s="687"/>
      <c r="L104" s="687"/>
      <c r="M104" s="687"/>
      <c r="N104" s="687"/>
      <c r="O104" s="687"/>
      <c r="P104" s="687"/>
      <c r="Q104" s="687"/>
      <c r="R104" s="687"/>
      <c r="S104" s="687"/>
      <c r="T104" s="687"/>
      <c r="U104" s="687"/>
      <c r="V104" s="687"/>
      <c r="W104" s="687"/>
      <c r="X104" s="687"/>
      <c r="Y104" s="687"/>
      <c r="Z104" s="687"/>
      <c r="AA104" s="687"/>
      <c r="AB104" s="687"/>
      <c r="AC104" s="687"/>
      <c r="AD104" s="687"/>
      <c r="AE104" s="687"/>
      <c r="AF104" s="687"/>
    </row>
    <row r="105">
      <c r="A105" s="687"/>
      <c r="B105" s="687"/>
      <c r="C105" s="687"/>
      <c r="D105" s="687"/>
      <c r="E105" s="687"/>
      <c r="F105" s="687"/>
      <c r="G105" s="999"/>
      <c r="H105" s="971"/>
      <c r="I105" s="687"/>
      <c r="J105" s="687"/>
      <c r="K105" s="687"/>
      <c r="L105" s="687"/>
      <c r="M105" s="687"/>
      <c r="N105" s="687"/>
      <c r="O105" s="687"/>
      <c r="P105" s="687"/>
      <c r="Q105" s="687"/>
      <c r="R105" s="687"/>
      <c r="S105" s="687"/>
      <c r="T105" s="687"/>
      <c r="U105" s="687"/>
      <c r="V105" s="687"/>
      <c r="W105" s="687"/>
      <c r="X105" s="687"/>
      <c r="Y105" s="687"/>
      <c r="Z105" s="687"/>
      <c r="AA105" s="687"/>
      <c r="AB105" s="687"/>
      <c r="AC105" s="687"/>
      <c r="AD105" s="687"/>
      <c r="AE105" s="687"/>
      <c r="AF105" s="687"/>
    </row>
    <row r="106">
      <c r="A106" s="687"/>
      <c r="B106" s="687"/>
      <c r="C106" s="687"/>
      <c r="D106" s="687"/>
      <c r="E106" s="687"/>
      <c r="F106" s="687"/>
      <c r="G106" s="999"/>
      <c r="H106" s="971"/>
      <c r="I106" s="687"/>
      <c r="J106" s="687"/>
      <c r="K106" s="687"/>
      <c r="L106" s="687"/>
      <c r="M106" s="687"/>
      <c r="N106" s="687"/>
      <c r="O106" s="687"/>
      <c r="P106" s="687"/>
      <c r="Q106" s="687"/>
      <c r="R106" s="687"/>
      <c r="S106" s="687"/>
      <c r="T106" s="687"/>
      <c r="U106" s="687"/>
      <c r="V106" s="687"/>
      <c r="W106" s="687"/>
      <c r="X106" s="687"/>
      <c r="Y106" s="687"/>
      <c r="Z106" s="687"/>
      <c r="AA106" s="687"/>
      <c r="AB106" s="687"/>
      <c r="AC106" s="687"/>
      <c r="AD106" s="687"/>
      <c r="AE106" s="687"/>
      <c r="AF106" s="687"/>
    </row>
    <row r="107">
      <c r="A107" s="687"/>
      <c r="B107" s="687"/>
      <c r="C107" s="687"/>
      <c r="D107" s="687"/>
      <c r="E107" s="687"/>
      <c r="F107" s="687"/>
      <c r="G107" s="999"/>
      <c r="H107" s="971"/>
      <c r="I107" s="687"/>
      <c r="J107" s="687"/>
      <c r="K107" s="687"/>
      <c r="L107" s="687"/>
      <c r="M107" s="687"/>
      <c r="N107" s="687"/>
      <c r="O107" s="687"/>
      <c r="P107" s="687"/>
      <c r="Q107" s="687"/>
      <c r="R107" s="687"/>
      <c r="S107" s="687"/>
      <c r="T107" s="687"/>
      <c r="U107" s="687"/>
      <c r="V107" s="687"/>
      <c r="W107" s="687"/>
      <c r="X107" s="687"/>
      <c r="Y107" s="687"/>
      <c r="Z107" s="687"/>
      <c r="AA107" s="687"/>
      <c r="AB107" s="687"/>
      <c r="AC107" s="687"/>
      <c r="AD107" s="687"/>
      <c r="AE107" s="687"/>
      <c r="AF107" s="687"/>
    </row>
    <row r="108">
      <c r="A108" s="687"/>
      <c r="B108" s="687"/>
      <c r="C108" s="687"/>
      <c r="D108" s="687"/>
      <c r="E108" s="687"/>
      <c r="F108" s="687"/>
      <c r="G108" s="999"/>
      <c r="H108" s="971"/>
      <c r="I108" s="687"/>
      <c r="J108" s="687"/>
      <c r="K108" s="687"/>
      <c r="L108" s="687"/>
      <c r="M108" s="687"/>
      <c r="N108" s="687"/>
      <c r="O108" s="687"/>
      <c r="P108" s="687"/>
      <c r="Q108" s="687"/>
      <c r="R108" s="687"/>
      <c r="S108" s="687"/>
      <c r="T108" s="687"/>
      <c r="U108" s="687"/>
      <c r="V108" s="687"/>
      <c r="W108" s="687"/>
      <c r="X108" s="687"/>
      <c r="Y108" s="687"/>
      <c r="Z108" s="687"/>
      <c r="AA108" s="687"/>
      <c r="AB108" s="687"/>
      <c r="AC108" s="687"/>
      <c r="AD108" s="687"/>
      <c r="AE108" s="687"/>
      <c r="AF108" s="687"/>
    </row>
    <row r="109">
      <c r="A109" s="687"/>
      <c r="B109" s="687"/>
      <c r="C109" s="687"/>
      <c r="D109" s="687"/>
      <c r="E109" s="687"/>
      <c r="F109" s="687"/>
      <c r="G109" s="999"/>
      <c r="H109" s="971"/>
      <c r="I109" s="687"/>
      <c r="J109" s="687"/>
      <c r="K109" s="687"/>
      <c r="L109" s="687"/>
      <c r="M109" s="687"/>
      <c r="N109" s="687"/>
      <c r="O109" s="687"/>
      <c r="P109" s="687"/>
      <c r="Q109" s="687"/>
      <c r="R109" s="687"/>
      <c r="S109" s="687"/>
      <c r="T109" s="687"/>
      <c r="U109" s="687"/>
      <c r="V109" s="687"/>
      <c r="W109" s="687"/>
      <c r="X109" s="687"/>
      <c r="Y109" s="687"/>
      <c r="Z109" s="687"/>
      <c r="AA109" s="687"/>
      <c r="AB109" s="687"/>
      <c r="AC109" s="687"/>
      <c r="AD109" s="687"/>
      <c r="AE109" s="687"/>
      <c r="AF109" s="687"/>
    </row>
    <row r="110">
      <c r="A110" s="687"/>
      <c r="B110" s="687"/>
      <c r="C110" s="687"/>
      <c r="D110" s="687"/>
      <c r="E110" s="687"/>
      <c r="F110" s="687"/>
      <c r="G110" s="999"/>
      <c r="H110" s="971"/>
      <c r="I110" s="687"/>
      <c r="J110" s="687"/>
      <c r="K110" s="687"/>
      <c r="L110" s="687"/>
      <c r="M110" s="687"/>
      <c r="N110" s="687"/>
      <c r="O110" s="687"/>
      <c r="P110" s="687"/>
      <c r="Q110" s="687"/>
      <c r="R110" s="687"/>
      <c r="S110" s="687"/>
      <c r="T110" s="687"/>
      <c r="U110" s="687"/>
      <c r="V110" s="687"/>
      <c r="W110" s="687"/>
      <c r="X110" s="687"/>
      <c r="Y110" s="687"/>
      <c r="Z110" s="687"/>
      <c r="AA110" s="687"/>
      <c r="AB110" s="687"/>
      <c r="AC110" s="687"/>
      <c r="AD110" s="687"/>
      <c r="AE110" s="687"/>
      <c r="AF110" s="687"/>
    </row>
    <row r="111">
      <c r="A111" s="687"/>
      <c r="B111" s="687"/>
      <c r="C111" s="687"/>
      <c r="D111" s="687"/>
      <c r="E111" s="687"/>
      <c r="F111" s="687"/>
      <c r="G111" s="999"/>
      <c r="H111" s="971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87"/>
      <c r="AB111" s="687"/>
      <c r="AC111" s="687"/>
      <c r="AD111" s="687"/>
      <c r="AE111" s="687"/>
      <c r="AF111" s="687"/>
    </row>
    <row r="112">
      <c r="A112" s="687"/>
      <c r="B112" s="687"/>
      <c r="C112" s="687"/>
      <c r="D112" s="687"/>
      <c r="E112" s="687"/>
      <c r="F112" s="687"/>
      <c r="G112" s="999"/>
      <c r="H112" s="971"/>
      <c r="I112" s="687"/>
      <c r="J112" s="687"/>
      <c r="K112" s="687"/>
      <c r="L112" s="687"/>
      <c r="M112" s="687"/>
      <c r="N112" s="687"/>
      <c r="O112" s="687"/>
      <c r="P112" s="687"/>
      <c r="Q112" s="687"/>
      <c r="R112" s="687"/>
      <c r="S112" s="687"/>
      <c r="T112" s="687"/>
      <c r="U112" s="687"/>
      <c r="V112" s="687"/>
      <c r="W112" s="687"/>
      <c r="X112" s="687"/>
      <c r="Y112" s="687"/>
      <c r="Z112" s="687"/>
      <c r="AA112" s="687"/>
      <c r="AB112" s="687"/>
      <c r="AC112" s="687"/>
      <c r="AD112" s="687"/>
      <c r="AE112" s="687"/>
      <c r="AF112" s="687"/>
    </row>
    <row r="113">
      <c r="A113" s="687"/>
      <c r="B113" s="687"/>
      <c r="C113" s="687"/>
      <c r="D113" s="687"/>
      <c r="E113" s="687"/>
      <c r="F113" s="687"/>
      <c r="G113" s="999"/>
      <c r="H113" s="971"/>
      <c r="I113" s="687"/>
      <c r="J113" s="687"/>
      <c r="K113" s="687"/>
      <c r="L113" s="687"/>
      <c r="M113" s="687"/>
      <c r="N113" s="687"/>
      <c r="O113" s="687"/>
      <c r="P113" s="687"/>
      <c r="Q113" s="687"/>
      <c r="R113" s="687"/>
      <c r="S113" s="687"/>
      <c r="T113" s="687"/>
      <c r="U113" s="687"/>
      <c r="V113" s="687"/>
      <c r="W113" s="687"/>
      <c r="X113" s="687"/>
      <c r="Y113" s="687"/>
      <c r="Z113" s="687"/>
      <c r="AA113" s="687"/>
      <c r="AB113" s="687"/>
      <c r="AC113" s="687"/>
      <c r="AD113" s="687"/>
      <c r="AE113" s="687"/>
      <c r="AF113" s="687"/>
    </row>
    <row r="114">
      <c r="A114" s="687"/>
      <c r="B114" s="687"/>
      <c r="C114" s="687"/>
      <c r="D114" s="687"/>
      <c r="E114" s="687"/>
      <c r="F114" s="687"/>
      <c r="G114" s="999"/>
      <c r="H114" s="971"/>
      <c r="I114" s="687"/>
      <c r="J114" s="687"/>
      <c r="K114" s="687"/>
      <c r="L114" s="687"/>
      <c r="M114" s="687"/>
      <c r="N114" s="687"/>
      <c r="O114" s="687"/>
      <c r="P114" s="687"/>
      <c r="Q114" s="687"/>
      <c r="R114" s="687"/>
      <c r="S114" s="687"/>
      <c r="T114" s="687"/>
      <c r="U114" s="687"/>
      <c r="V114" s="687"/>
      <c r="W114" s="687"/>
      <c r="X114" s="687"/>
      <c r="Y114" s="687"/>
      <c r="Z114" s="687"/>
      <c r="AA114" s="687"/>
      <c r="AB114" s="687"/>
      <c r="AC114" s="687"/>
      <c r="AD114" s="687"/>
      <c r="AE114" s="687"/>
      <c r="AF114" s="687"/>
    </row>
    <row r="115">
      <c r="A115" s="687"/>
      <c r="B115" s="687"/>
      <c r="C115" s="687"/>
      <c r="D115" s="687"/>
      <c r="E115" s="687"/>
      <c r="F115" s="687"/>
      <c r="G115" s="999"/>
      <c r="H115" s="971"/>
      <c r="I115" s="687"/>
      <c r="J115" s="687"/>
      <c r="K115" s="687"/>
      <c r="L115" s="687"/>
      <c r="M115" s="687"/>
      <c r="N115" s="687"/>
      <c r="O115" s="687"/>
      <c r="P115" s="687"/>
      <c r="Q115" s="687"/>
      <c r="R115" s="687"/>
      <c r="S115" s="687"/>
      <c r="T115" s="687"/>
      <c r="U115" s="687"/>
      <c r="V115" s="687"/>
      <c r="W115" s="687"/>
      <c r="X115" s="687"/>
      <c r="Y115" s="687"/>
      <c r="Z115" s="687"/>
      <c r="AA115" s="687"/>
      <c r="AB115" s="687"/>
      <c r="AC115" s="687"/>
      <c r="AD115" s="687"/>
      <c r="AE115" s="687"/>
      <c r="AF115" s="687"/>
    </row>
    <row r="116">
      <c r="A116" s="687"/>
      <c r="B116" s="687"/>
      <c r="C116" s="687"/>
      <c r="D116" s="687"/>
      <c r="E116" s="687"/>
      <c r="F116" s="687"/>
      <c r="G116" s="999"/>
      <c r="H116" s="971"/>
      <c r="I116" s="687"/>
      <c r="J116" s="687"/>
      <c r="K116" s="687"/>
      <c r="L116" s="687"/>
      <c r="M116" s="687"/>
      <c r="N116" s="687"/>
      <c r="O116" s="687"/>
      <c r="P116" s="687"/>
      <c r="Q116" s="687"/>
      <c r="R116" s="687"/>
      <c r="S116" s="687"/>
      <c r="T116" s="687"/>
      <c r="U116" s="687"/>
      <c r="V116" s="687"/>
      <c r="W116" s="687"/>
      <c r="X116" s="687"/>
      <c r="Y116" s="687"/>
      <c r="Z116" s="687"/>
      <c r="AA116" s="687"/>
      <c r="AB116" s="687"/>
      <c r="AC116" s="687"/>
      <c r="AD116" s="687"/>
      <c r="AE116" s="687"/>
      <c r="AF116" s="687"/>
    </row>
    <row r="117">
      <c r="A117" s="687"/>
      <c r="B117" s="687"/>
      <c r="C117" s="687"/>
      <c r="D117" s="687"/>
      <c r="E117" s="687"/>
      <c r="F117" s="687"/>
      <c r="G117" s="999"/>
      <c r="H117" s="971"/>
      <c r="I117" s="687"/>
      <c r="J117" s="687"/>
      <c r="K117" s="687"/>
      <c r="L117" s="687"/>
      <c r="M117" s="687"/>
      <c r="N117" s="687"/>
      <c r="O117" s="687"/>
      <c r="P117" s="687"/>
      <c r="Q117" s="687"/>
      <c r="R117" s="687"/>
      <c r="S117" s="687"/>
      <c r="T117" s="687"/>
      <c r="U117" s="687"/>
      <c r="V117" s="687"/>
      <c r="W117" s="687"/>
      <c r="X117" s="687"/>
      <c r="Y117" s="687"/>
      <c r="Z117" s="687"/>
      <c r="AA117" s="687"/>
      <c r="AB117" s="687"/>
      <c r="AC117" s="687"/>
      <c r="AD117" s="687"/>
      <c r="AE117" s="687"/>
      <c r="AF117" s="687"/>
    </row>
    <row r="118">
      <c r="A118" s="687"/>
      <c r="B118" s="687"/>
      <c r="C118" s="687"/>
      <c r="D118" s="687"/>
      <c r="E118" s="687"/>
      <c r="F118" s="687"/>
      <c r="G118" s="999"/>
      <c r="H118" s="971"/>
      <c r="I118" s="687"/>
      <c r="J118" s="687"/>
      <c r="K118" s="687"/>
      <c r="L118" s="687"/>
      <c r="M118" s="687"/>
      <c r="N118" s="687"/>
      <c r="O118" s="687"/>
      <c r="P118" s="687"/>
      <c r="Q118" s="687"/>
      <c r="R118" s="687"/>
      <c r="S118" s="687"/>
      <c r="T118" s="687"/>
      <c r="U118" s="687"/>
      <c r="V118" s="687"/>
      <c r="W118" s="687"/>
      <c r="X118" s="687"/>
      <c r="Y118" s="687"/>
      <c r="Z118" s="687"/>
      <c r="AA118" s="687"/>
      <c r="AB118" s="687"/>
      <c r="AC118" s="687"/>
      <c r="AD118" s="687"/>
      <c r="AE118" s="687"/>
      <c r="AF118" s="687"/>
    </row>
    <row r="119">
      <c r="A119" s="687"/>
      <c r="B119" s="687"/>
      <c r="C119" s="687"/>
      <c r="D119" s="687"/>
      <c r="E119" s="687"/>
      <c r="F119" s="687"/>
      <c r="G119" s="999"/>
      <c r="H119" s="971"/>
      <c r="I119" s="687"/>
      <c r="J119" s="687"/>
      <c r="K119" s="687"/>
      <c r="L119" s="687"/>
      <c r="M119" s="687"/>
      <c r="N119" s="687"/>
      <c r="O119" s="687"/>
      <c r="P119" s="687"/>
      <c r="Q119" s="687"/>
      <c r="R119" s="687"/>
      <c r="S119" s="687"/>
      <c r="T119" s="687"/>
      <c r="U119" s="687"/>
      <c r="V119" s="687"/>
      <c r="W119" s="687"/>
      <c r="X119" s="687"/>
      <c r="Y119" s="687"/>
      <c r="Z119" s="687"/>
      <c r="AA119" s="687"/>
      <c r="AB119" s="687"/>
      <c r="AC119" s="687"/>
      <c r="AD119" s="687"/>
      <c r="AE119" s="687"/>
      <c r="AF119" s="687"/>
    </row>
    <row r="120">
      <c r="A120" s="687"/>
      <c r="B120" s="687"/>
      <c r="C120" s="687"/>
      <c r="D120" s="687"/>
      <c r="E120" s="687"/>
      <c r="F120" s="687"/>
      <c r="G120" s="999"/>
      <c r="H120" s="971"/>
      <c r="I120" s="687"/>
      <c r="J120" s="687"/>
      <c r="K120" s="687"/>
      <c r="L120" s="687"/>
      <c r="M120" s="687"/>
      <c r="N120" s="687"/>
      <c r="O120" s="687"/>
      <c r="P120" s="687"/>
      <c r="Q120" s="687"/>
      <c r="R120" s="687"/>
      <c r="S120" s="687"/>
      <c r="T120" s="687"/>
      <c r="U120" s="687"/>
      <c r="V120" s="687"/>
      <c r="W120" s="687"/>
      <c r="X120" s="687"/>
      <c r="Y120" s="687"/>
      <c r="Z120" s="687"/>
      <c r="AA120" s="687"/>
      <c r="AB120" s="687"/>
      <c r="AC120" s="687"/>
      <c r="AD120" s="687"/>
      <c r="AE120" s="687"/>
      <c r="AF120" s="687"/>
    </row>
    <row r="121">
      <c r="A121" s="687"/>
      <c r="B121" s="687"/>
      <c r="C121" s="687"/>
      <c r="D121" s="687"/>
      <c r="E121" s="687"/>
      <c r="F121" s="687"/>
      <c r="G121" s="999"/>
      <c r="H121" s="971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87"/>
      <c r="AB121" s="687"/>
      <c r="AC121" s="687"/>
      <c r="AD121" s="687"/>
      <c r="AE121" s="687"/>
      <c r="AF121" s="687"/>
    </row>
    <row r="122">
      <c r="A122" s="687"/>
      <c r="B122" s="687"/>
      <c r="C122" s="687"/>
      <c r="D122" s="687"/>
      <c r="E122" s="687"/>
      <c r="F122" s="687"/>
      <c r="G122" s="999"/>
      <c r="H122" s="971"/>
      <c r="I122" s="687"/>
      <c r="J122" s="687"/>
      <c r="K122" s="687"/>
      <c r="L122" s="687"/>
      <c r="M122" s="687"/>
      <c r="N122" s="687"/>
      <c r="O122" s="687"/>
      <c r="P122" s="687"/>
      <c r="Q122" s="687"/>
      <c r="R122" s="687"/>
      <c r="S122" s="687"/>
      <c r="T122" s="687"/>
      <c r="U122" s="687"/>
      <c r="V122" s="687"/>
      <c r="W122" s="687"/>
      <c r="X122" s="687"/>
      <c r="Y122" s="687"/>
      <c r="Z122" s="687"/>
      <c r="AA122" s="687"/>
      <c r="AB122" s="687"/>
      <c r="AC122" s="687"/>
      <c r="AD122" s="687"/>
      <c r="AE122" s="687"/>
      <c r="AF122" s="687"/>
    </row>
    <row r="123">
      <c r="A123" s="687"/>
      <c r="B123" s="687"/>
      <c r="C123" s="687"/>
      <c r="D123" s="687"/>
      <c r="E123" s="687"/>
      <c r="F123" s="687"/>
      <c r="G123" s="999"/>
      <c r="H123" s="971"/>
      <c r="I123" s="687"/>
      <c r="J123" s="687"/>
      <c r="K123" s="687"/>
      <c r="L123" s="687"/>
      <c r="M123" s="687"/>
      <c r="N123" s="687"/>
      <c r="O123" s="687"/>
      <c r="P123" s="687"/>
      <c r="Q123" s="687"/>
      <c r="R123" s="687"/>
      <c r="S123" s="687"/>
      <c r="T123" s="687"/>
      <c r="U123" s="687"/>
      <c r="V123" s="687"/>
      <c r="W123" s="687"/>
      <c r="X123" s="687"/>
      <c r="Y123" s="687"/>
      <c r="Z123" s="687"/>
      <c r="AA123" s="687"/>
      <c r="AB123" s="687"/>
      <c r="AC123" s="687"/>
      <c r="AD123" s="687"/>
      <c r="AE123" s="687"/>
      <c r="AF123" s="687"/>
    </row>
    <row r="124">
      <c r="A124" s="687"/>
      <c r="B124" s="687"/>
      <c r="C124" s="687"/>
      <c r="D124" s="687"/>
      <c r="E124" s="687"/>
      <c r="F124" s="687"/>
      <c r="G124" s="999"/>
      <c r="H124" s="971"/>
      <c r="I124" s="687"/>
      <c r="J124" s="687"/>
      <c r="K124" s="687"/>
      <c r="L124" s="687"/>
      <c r="M124" s="687"/>
      <c r="N124" s="687"/>
      <c r="O124" s="687"/>
      <c r="P124" s="687"/>
      <c r="Q124" s="687"/>
      <c r="R124" s="687"/>
      <c r="S124" s="687"/>
      <c r="T124" s="687"/>
      <c r="U124" s="687"/>
      <c r="V124" s="687"/>
      <c r="W124" s="687"/>
      <c r="X124" s="687"/>
      <c r="Y124" s="687"/>
      <c r="Z124" s="687"/>
      <c r="AA124" s="687"/>
      <c r="AB124" s="687"/>
      <c r="AC124" s="687"/>
      <c r="AD124" s="687"/>
      <c r="AE124" s="687"/>
      <c r="AF124" s="687"/>
    </row>
    <row r="125">
      <c r="A125" s="687"/>
      <c r="B125" s="687"/>
      <c r="C125" s="687"/>
      <c r="D125" s="687"/>
      <c r="E125" s="687"/>
      <c r="F125" s="687"/>
      <c r="G125" s="999"/>
      <c r="H125" s="971"/>
      <c r="I125" s="687"/>
      <c r="J125" s="687"/>
      <c r="K125" s="687"/>
      <c r="L125" s="687"/>
      <c r="M125" s="687"/>
      <c r="N125" s="687"/>
      <c r="O125" s="687"/>
      <c r="P125" s="687"/>
      <c r="Q125" s="687"/>
      <c r="R125" s="687"/>
      <c r="S125" s="687"/>
      <c r="T125" s="687"/>
      <c r="U125" s="687"/>
      <c r="V125" s="687"/>
      <c r="W125" s="687"/>
      <c r="X125" s="687"/>
      <c r="Y125" s="687"/>
      <c r="Z125" s="687"/>
      <c r="AA125" s="687"/>
      <c r="AB125" s="687"/>
      <c r="AC125" s="687"/>
      <c r="AD125" s="687"/>
      <c r="AE125" s="687"/>
      <c r="AF125" s="687"/>
    </row>
    <row r="126">
      <c r="A126" s="687"/>
      <c r="B126" s="687"/>
      <c r="C126" s="687"/>
      <c r="D126" s="687"/>
      <c r="E126" s="687"/>
      <c r="F126" s="687"/>
      <c r="G126" s="999"/>
      <c r="H126" s="971"/>
      <c r="I126" s="687"/>
      <c r="J126" s="687"/>
      <c r="K126" s="687"/>
      <c r="L126" s="687"/>
      <c r="M126" s="687"/>
      <c r="N126" s="687"/>
      <c r="O126" s="687"/>
      <c r="P126" s="687"/>
      <c r="Q126" s="687"/>
      <c r="R126" s="687"/>
      <c r="S126" s="687"/>
      <c r="T126" s="687"/>
      <c r="U126" s="687"/>
      <c r="V126" s="687"/>
      <c r="W126" s="687"/>
      <c r="X126" s="687"/>
      <c r="Y126" s="687"/>
      <c r="Z126" s="687"/>
      <c r="AA126" s="687"/>
      <c r="AB126" s="687"/>
      <c r="AC126" s="687"/>
      <c r="AD126" s="687"/>
      <c r="AE126" s="687"/>
      <c r="AF126" s="687"/>
    </row>
    <row r="127">
      <c r="A127" s="687"/>
      <c r="B127" s="687"/>
      <c r="C127" s="687"/>
      <c r="D127" s="687"/>
      <c r="E127" s="687"/>
      <c r="F127" s="687"/>
      <c r="G127" s="999"/>
      <c r="H127" s="971"/>
      <c r="I127" s="687"/>
      <c r="J127" s="687"/>
      <c r="K127" s="687"/>
      <c r="L127" s="687"/>
      <c r="M127" s="687"/>
      <c r="N127" s="687"/>
      <c r="O127" s="687"/>
      <c r="P127" s="687"/>
      <c r="Q127" s="687"/>
      <c r="R127" s="687"/>
      <c r="S127" s="687"/>
      <c r="T127" s="687"/>
      <c r="U127" s="687"/>
      <c r="V127" s="687"/>
      <c r="W127" s="687"/>
      <c r="X127" s="687"/>
      <c r="Y127" s="687"/>
      <c r="Z127" s="687"/>
      <c r="AA127" s="687"/>
      <c r="AB127" s="687"/>
      <c r="AC127" s="687"/>
      <c r="AD127" s="687"/>
      <c r="AE127" s="687"/>
      <c r="AF127" s="687"/>
    </row>
    <row r="128">
      <c r="A128" s="687"/>
      <c r="B128" s="687"/>
      <c r="C128" s="687"/>
      <c r="D128" s="687"/>
      <c r="E128" s="687"/>
      <c r="F128" s="687"/>
      <c r="G128" s="999"/>
      <c r="H128" s="971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87"/>
      <c r="AB128" s="687"/>
      <c r="AC128" s="687"/>
      <c r="AD128" s="687"/>
      <c r="AE128" s="687"/>
      <c r="AF128" s="687"/>
    </row>
    <row r="129">
      <c r="A129" s="687"/>
      <c r="B129" s="687"/>
      <c r="C129" s="687"/>
      <c r="D129" s="687"/>
      <c r="E129" s="687"/>
      <c r="F129" s="687"/>
      <c r="G129" s="999"/>
      <c r="H129" s="971"/>
      <c r="I129" s="687"/>
      <c r="J129" s="687"/>
      <c r="K129" s="687"/>
      <c r="L129" s="687"/>
      <c r="M129" s="687"/>
      <c r="N129" s="687"/>
      <c r="O129" s="687"/>
      <c r="P129" s="687"/>
      <c r="Q129" s="687"/>
      <c r="R129" s="687"/>
      <c r="S129" s="687"/>
      <c r="T129" s="687"/>
      <c r="U129" s="687"/>
      <c r="V129" s="687"/>
      <c r="W129" s="687"/>
      <c r="X129" s="687"/>
      <c r="Y129" s="687"/>
      <c r="Z129" s="687"/>
      <c r="AA129" s="687"/>
      <c r="AB129" s="687"/>
      <c r="AC129" s="687"/>
      <c r="AD129" s="687"/>
      <c r="AE129" s="687"/>
      <c r="AF129" s="687"/>
    </row>
    <row r="130">
      <c r="A130" s="687"/>
      <c r="B130" s="687"/>
      <c r="C130" s="687"/>
      <c r="D130" s="687"/>
      <c r="E130" s="687"/>
      <c r="F130" s="687"/>
      <c r="G130" s="999"/>
      <c r="H130" s="971"/>
      <c r="I130" s="687"/>
      <c r="J130" s="687"/>
      <c r="K130" s="687"/>
      <c r="L130" s="687"/>
      <c r="M130" s="687"/>
      <c r="N130" s="687"/>
      <c r="O130" s="687"/>
      <c r="P130" s="687"/>
      <c r="Q130" s="687"/>
      <c r="R130" s="687"/>
      <c r="S130" s="687"/>
      <c r="T130" s="687"/>
      <c r="U130" s="687"/>
      <c r="V130" s="687"/>
      <c r="W130" s="687"/>
      <c r="X130" s="687"/>
      <c r="Y130" s="687"/>
      <c r="Z130" s="687"/>
      <c r="AA130" s="687"/>
      <c r="AB130" s="687"/>
      <c r="AC130" s="687"/>
      <c r="AD130" s="687"/>
      <c r="AE130" s="687"/>
      <c r="AF130" s="687"/>
    </row>
    <row r="131">
      <c r="A131" s="687"/>
      <c r="B131" s="687"/>
      <c r="C131" s="687"/>
      <c r="D131" s="687"/>
      <c r="E131" s="687"/>
      <c r="F131" s="687"/>
      <c r="G131" s="999"/>
      <c r="H131" s="971"/>
      <c r="I131" s="687"/>
      <c r="J131" s="687"/>
      <c r="K131" s="687"/>
      <c r="L131" s="687"/>
      <c r="M131" s="687"/>
      <c r="N131" s="687"/>
      <c r="O131" s="687"/>
      <c r="P131" s="687"/>
      <c r="Q131" s="687"/>
      <c r="R131" s="687"/>
      <c r="S131" s="687"/>
      <c r="T131" s="687"/>
      <c r="U131" s="687"/>
      <c r="V131" s="687"/>
      <c r="W131" s="687"/>
      <c r="X131" s="687"/>
      <c r="Y131" s="687"/>
      <c r="Z131" s="687"/>
      <c r="AA131" s="687"/>
      <c r="AB131" s="687"/>
      <c r="AC131" s="687"/>
      <c r="AD131" s="687"/>
      <c r="AE131" s="687"/>
      <c r="AF131" s="687"/>
    </row>
    <row r="132">
      <c r="A132" s="687"/>
      <c r="B132" s="687"/>
      <c r="C132" s="687"/>
      <c r="D132" s="687"/>
      <c r="E132" s="687"/>
      <c r="F132" s="687"/>
      <c r="G132" s="999"/>
      <c r="H132" s="971"/>
      <c r="I132" s="687"/>
      <c r="J132" s="687"/>
      <c r="K132" s="687"/>
      <c r="L132" s="687"/>
      <c r="M132" s="687"/>
      <c r="N132" s="687"/>
      <c r="O132" s="687"/>
      <c r="P132" s="687"/>
      <c r="Q132" s="687"/>
      <c r="R132" s="687"/>
      <c r="S132" s="687"/>
      <c r="T132" s="687"/>
      <c r="U132" s="687"/>
      <c r="V132" s="687"/>
      <c r="W132" s="687"/>
      <c r="X132" s="687"/>
      <c r="Y132" s="687"/>
      <c r="Z132" s="687"/>
      <c r="AA132" s="687"/>
      <c r="AB132" s="687"/>
      <c r="AC132" s="687"/>
      <c r="AD132" s="687"/>
      <c r="AE132" s="687"/>
      <c r="AF132" s="687"/>
    </row>
    <row r="133">
      <c r="A133" s="687"/>
      <c r="B133" s="687"/>
      <c r="C133" s="687"/>
      <c r="D133" s="687"/>
      <c r="E133" s="687"/>
      <c r="F133" s="687"/>
      <c r="G133" s="999"/>
      <c r="H133" s="971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87"/>
      <c r="AB133" s="687"/>
      <c r="AC133" s="687"/>
      <c r="AD133" s="687"/>
      <c r="AE133" s="687"/>
      <c r="AF133" s="687"/>
    </row>
    <row r="134">
      <c r="A134" s="687"/>
      <c r="B134" s="687"/>
      <c r="C134" s="687"/>
      <c r="D134" s="687"/>
      <c r="E134" s="687"/>
      <c r="F134" s="687"/>
      <c r="G134" s="999"/>
      <c r="H134" s="971"/>
      <c r="I134" s="687"/>
      <c r="J134" s="687"/>
      <c r="K134" s="687"/>
      <c r="L134" s="687"/>
      <c r="M134" s="687"/>
      <c r="N134" s="687"/>
      <c r="O134" s="687"/>
      <c r="P134" s="687"/>
      <c r="Q134" s="687"/>
      <c r="R134" s="687"/>
      <c r="S134" s="687"/>
      <c r="T134" s="687"/>
      <c r="U134" s="687"/>
      <c r="V134" s="687"/>
      <c r="W134" s="687"/>
      <c r="X134" s="687"/>
      <c r="Y134" s="687"/>
      <c r="Z134" s="687"/>
      <c r="AA134" s="687"/>
      <c r="AB134" s="687"/>
      <c r="AC134" s="687"/>
      <c r="AD134" s="687"/>
      <c r="AE134" s="687"/>
      <c r="AF134" s="687"/>
    </row>
    <row r="135">
      <c r="A135" s="687"/>
      <c r="B135" s="687"/>
      <c r="C135" s="687"/>
      <c r="D135" s="687"/>
      <c r="E135" s="687"/>
      <c r="F135" s="687"/>
      <c r="G135" s="999"/>
      <c r="H135" s="971"/>
      <c r="I135" s="687"/>
      <c r="J135" s="687"/>
      <c r="K135" s="687"/>
      <c r="L135" s="687"/>
      <c r="M135" s="687"/>
      <c r="N135" s="687"/>
      <c r="O135" s="687"/>
      <c r="P135" s="687"/>
      <c r="Q135" s="687"/>
      <c r="R135" s="687"/>
      <c r="S135" s="687"/>
      <c r="T135" s="687"/>
      <c r="U135" s="687"/>
      <c r="V135" s="687"/>
      <c r="W135" s="687"/>
      <c r="X135" s="687"/>
      <c r="Y135" s="687"/>
      <c r="Z135" s="687"/>
      <c r="AA135" s="687"/>
      <c r="AB135" s="687"/>
      <c r="AC135" s="687"/>
      <c r="AD135" s="687"/>
      <c r="AE135" s="687"/>
      <c r="AF135" s="687"/>
    </row>
    <row r="136">
      <c r="A136" s="687"/>
      <c r="B136" s="687"/>
      <c r="C136" s="687"/>
      <c r="D136" s="687"/>
      <c r="E136" s="687"/>
      <c r="F136" s="687"/>
      <c r="G136" s="999"/>
      <c r="H136" s="971"/>
      <c r="I136" s="687"/>
      <c r="J136" s="687"/>
      <c r="K136" s="687"/>
      <c r="L136" s="687"/>
      <c r="M136" s="687"/>
      <c r="N136" s="687"/>
      <c r="O136" s="687"/>
      <c r="P136" s="687"/>
      <c r="Q136" s="687"/>
      <c r="R136" s="687"/>
      <c r="S136" s="687"/>
      <c r="T136" s="687"/>
      <c r="U136" s="687"/>
      <c r="V136" s="687"/>
      <c r="W136" s="687"/>
      <c r="X136" s="687"/>
      <c r="Y136" s="687"/>
      <c r="Z136" s="687"/>
      <c r="AA136" s="687"/>
      <c r="AB136" s="687"/>
      <c r="AC136" s="687"/>
      <c r="AD136" s="687"/>
      <c r="AE136" s="687"/>
      <c r="AF136" s="687"/>
    </row>
    <row r="137">
      <c r="A137" s="687"/>
      <c r="B137" s="687"/>
      <c r="C137" s="687"/>
      <c r="D137" s="687"/>
      <c r="E137" s="687"/>
      <c r="F137" s="687"/>
      <c r="G137" s="999"/>
      <c r="H137" s="971"/>
      <c r="I137" s="687"/>
      <c r="J137" s="687"/>
      <c r="K137" s="687"/>
      <c r="L137" s="687"/>
      <c r="M137" s="687"/>
      <c r="N137" s="687"/>
      <c r="O137" s="687"/>
      <c r="P137" s="687"/>
      <c r="Q137" s="687"/>
      <c r="R137" s="687"/>
      <c r="S137" s="687"/>
      <c r="T137" s="687"/>
      <c r="U137" s="687"/>
      <c r="V137" s="687"/>
      <c r="W137" s="687"/>
      <c r="X137" s="687"/>
      <c r="Y137" s="687"/>
      <c r="Z137" s="687"/>
      <c r="AA137" s="687"/>
      <c r="AB137" s="687"/>
      <c r="AC137" s="687"/>
      <c r="AD137" s="687"/>
      <c r="AE137" s="687"/>
      <c r="AF137" s="687"/>
    </row>
    <row r="138">
      <c r="A138" s="687"/>
      <c r="B138" s="687"/>
      <c r="C138" s="687"/>
      <c r="D138" s="687"/>
      <c r="E138" s="687"/>
      <c r="F138" s="687"/>
      <c r="G138" s="999"/>
      <c r="H138" s="971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87"/>
      <c r="AB138" s="687"/>
      <c r="AC138" s="687"/>
      <c r="AD138" s="687"/>
      <c r="AE138" s="687"/>
      <c r="AF138" s="687"/>
    </row>
    <row r="139">
      <c r="A139" s="687"/>
      <c r="B139" s="687"/>
      <c r="C139" s="687"/>
      <c r="D139" s="687"/>
      <c r="E139" s="687"/>
      <c r="F139" s="687"/>
      <c r="G139" s="999"/>
      <c r="H139" s="971"/>
      <c r="I139" s="687"/>
      <c r="J139" s="687"/>
      <c r="K139" s="687"/>
      <c r="L139" s="687"/>
      <c r="M139" s="687"/>
      <c r="N139" s="687"/>
      <c r="O139" s="687"/>
      <c r="P139" s="687"/>
      <c r="Q139" s="687"/>
      <c r="R139" s="687"/>
      <c r="S139" s="687"/>
      <c r="T139" s="687"/>
      <c r="U139" s="687"/>
      <c r="V139" s="687"/>
      <c r="W139" s="687"/>
      <c r="X139" s="687"/>
      <c r="Y139" s="687"/>
      <c r="Z139" s="687"/>
      <c r="AA139" s="687"/>
      <c r="AB139" s="687"/>
      <c r="AC139" s="687"/>
      <c r="AD139" s="687"/>
      <c r="AE139" s="687"/>
      <c r="AF139" s="687"/>
    </row>
    <row r="140">
      <c r="A140" s="687"/>
      <c r="B140" s="687"/>
      <c r="C140" s="687"/>
      <c r="D140" s="687"/>
      <c r="E140" s="687"/>
      <c r="F140" s="687"/>
      <c r="G140" s="999"/>
      <c r="H140" s="971"/>
      <c r="I140" s="687"/>
      <c r="J140" s="687"/>
      <c r="K140" s="687"/>
      <c r="L140" s="687"/>
      <c r="M140" s="687"/>
      <c r="N140" s="687"/>
      <c r="O140" s="687"/>
      <c r="P140" s="687"/>
      <c r="Q140" s="687"/>
      <c r="R140" s="687"/>
      <c r="S140" s="687"/>
      <c r="T140" s="687"/>
      <c r="U140" s="687"/>
      <c r="V140" s="687"/>
      <c r="W140" s="687"/>
      <c r="X140" s="687"/>
      <c r="Y140" s="687"/>
      <c r="Z140" s="687"/>
      <c r="AA140" s="687"/>
      <c r="AB140" s="687"/>
      <c r="AC140" s="687"/>
      <c r="AD140" s="687"/>
      <c r="AE140" s="687"/>
      <c r="AF140" s="687"/>
    </row>
    <row r="141">
      <c r="A141" s="687"/>
      <c r="B141" s="687"/>
      <c r="C141" s="687"/>
      <c r="D141" s="687"/>
      <c r="E141" s="687"/>
      <c r="F141" s="687"/>
      <c r="G141" s="999"/>
      <c r="H141" s="971"/>
      <c r="I141" s="687"/>
      <c r="J141" s="687"/>
      <c r="K141" s="687"/>
      <c r="L141" s="687"/>
      <c r="M141" s="687"/>
      <c r="N141" s="687"/>
      <c r="O141" s="687"/>
      <c r="P141" s="687"/>
      <c r="Q141" s="687"/>
      <c r="R141" s="687"/>
      <c r="S141" s="687"/>
      <c r="T141" s="687"/>
      <c r="U141" s="687"/>
      <c r="V141" s="687"/>
      <c r="W141" s="687"/>
      <c r="X141" s="687"/>
      <c r="Y141" s="687"/>
      <c r="Z141" s="687"/>
      <c r="AA141" s="687"/>
      <c r="AB141" s="687"/>
      <c r="AC141" s="687"/>
      <c r="AD141" s="687"/>
      <c r="AE141" s="687"/>
      <c r="AF141" s="687"/>
    </row>
    <row r="142">
      <c r="A142" s="687"/>
      <c r="B142" s="687"/>
      <c r="C142" s="687"/>
      <c r="D142" s="687"/>
      <c r="E142" s="687"/>
      <c r="F142" s="687"/>
      <c r="G142" s="999"/>
      <c r="H142" s="971"/>
      <c r="I142" s="687"/>
      <c r="J142" s="687"/>
      <c r="K142" s="687"/>
      <c r="L142" s="687"/>
      <c r="M142" s="687"/>
      <c r="N142" s="687"/>
      <c r="O142" s="687"/>
      <c r="P142" s="687"/>
      <c r="Q142" s="687"/>
      <c r="R142" s="687"/>
      <c r="S142" s="687"/>
      <c r="T142" s="687"/>
      <c r="U142" s="687"/>
      <c r="V142" s="687"/>
      <c r="W142" s="687"/>
      <c r="X142" s="687"/>
      <c r="Y142" s="687"/>
      <c r="Z142" s="687"/>
      <c r="AA142" s="687"/>
      <c r="AB142" s="687"/>
      <c r="AC142" s="687"/>
      <c r="AD142" s="687"/>
      <c r="AE142" s="687"/>
      <c r="AF142" s="687"/>
    </row>
    <row r="143">
      <c r="A143" s="687"/>
      <c r="B143" s="687"/>
      <c r="C143" s="687"/>
      <c r="D143" s="687"/>
      <c r="E143" s="687"/>
      <c r="F143" s="687"/>
      <c r="G143" s="999"/>
      <c r="H143" s="971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87"/>
      <c r="AB143" s="687"/>
      <c r="AC143" s="687"/>
      <c r="AD143" s="687"/>
      <c r="AE143" s="687"/>
      <c r="AF143" s="687"/>
    </row>
    <row r="144">
      <c r="A144" s="687"/>
      <c r="B144" s="687"/>
      <c r="C144" s="687"/>
      <c r="D144" s="687"/>
      <c r="E144" s="687"/>
      <c r="F144" s="687"/>
      <c r="G144" s="999"/>
      <c r="H144" s="971"/>
      <c r="I144" s="687"/>
      <c r="J144" s="687"/>
      <c r="K144" s="687"/>
      <c r="L144" s="687"/>
      <c r="M144" s="687"/>
      <c r="N144" s="687"/>
      <c r="O144" s="687"/>
      <c r="P144" s="687"/>
      <c r="Q144" s="687"/>
      <c r="R144" s="687"/>
      <c r="S144" s="687"/>
      <c r="T144" s="687"/>
      <c r="U144" s="687"/>
      <c r="V144" s="687"/>
      <c r="W144" s="687"/>
      <c r="X144" s="687"/>
      <c r="Y144" s="687"/>
      <c r="Z144" s="687"/>
      <c r="AA144" s="687"/>
      <c r="AB144" s="687"/>
      <c r="AC144" s="687"/>
      <c r="AD144" s="687"/>
      <c r="AE144" s="687"/>
      <c r="AF144" s="687"/>
    </row>
    <row r="145">
      <c r="A145" s="687"/>
      <c r="B145" s="687"/>
      <c r="C145" s="687"/>
      <c r="D145" s="687"/>
      <c r="E145" s="687"/>
      <c r="F145" s="687"/>
      <c r="G145" s="999"/>
      <c r="H145" s="971"/>
      <c r="I145" s="687"/>
      <c r="J145" s="687"/>
      <c r="K145" s="687"/>
      <c r="L145" s="687"/>
      <c r="M145" s="687"/>
      <c r="N145" s="687"/>
      <c r="O145" s="687"/>
      <c r="P145" s="687"/>
      <c r="Q145" s="687"/>
      <c r="R145" s="687"/>
      <c r="S145" s="687"/>
      <c r="T145" s="687"/>
      <c r="U145" s="687"/>
      <c r="V145" s="687"/>
      <c r="W145" s="687"/>
      <c r="X145" s="687"/>
      <c r="Y145" s="687"/>
      <c r="Z145" s="687"/>
      <c r="AA145" s="687"/>
      <c r="AB145" s="687"/>
      <c r="AC145" s="687"/>
      <c r="AD145" s="687"/>
      <c r="AE145" s="687"/>
      <c r="AF145" s="687"/>
    </row>
    <row r="146">
      <c r="A146" s="687"/>
      <c r="B146" s="687"/>
      <c r="C146" s="687"/>
      <c r="D146" s="687"/>
      <c r="E146" s="687"/>
      <c r="F146" s="687"/>
      <c r="G146" s="999"/>
      <c r="H146" s="971"/>
      <c r="I146" s="687"/>
      <c r="J146" s="687"/>
      <c r="K146" s="687"/>
      <c r="L146" s="687"/>
      <c r="M146" s="687"/>
      <c r="N146" s="687"/>
      <c r="O146" s="687"/>
      <c r="P146" s="687"/>
      <c r="Q146" s="687"/>
      <c r="R146" s="687"/>
      <c r="S146" s="687"/>
      <c r="T146" s="687"/>
      <c r="U146" s="687"/>
      <c r="V146" s="687"/>
      <c r="W146" s="687"/>
      <c r="X146" s="687"/>
      <c r="Y146" s="687"/>
      <c r="Z146" s="687"/>
      <c r="AA146" s="687"/>
      <c r="AB146" s="687"/>
      <c r="AC146" s="687"/>
      <c r="AD146" s="687"/>
      <c r="AE146" s="687"/>
      <c r="AF146" s="687"/>
    </row>
    <row r="147">
      <c r="A147" s="687"/>
      <c r="B147" s="687"/>
      <c r="C147" s="687"/>
      <c r="D147" s="687"/>
      <c r="E147" s="687"/>
      <c r="F147" s="687"/>
      <c r="G147" s="999"/>
      <c r="H147" s="971"/>
      <c r="I147" s="687"/>
      <c r="J147" s="687"/>
      <c r="K147" s="687"/>
      <c r="L147" s="687"/>
      <c r="M147" s="687"/>
      <c r="N147" s="687"/>
      <c r="O147" s="687"/>
      <c r="P147" s="687"/>
      <c r="Q147" s="687"/>
      <c r="R147" s="687"/>
      <c r="S147" s="687"/>
      <c r="T147" s="687"/>
      <c r="U147" s="687"/>
      <c r="V147" s="687"/>
      <c r="W147" s="687"/>
      <c r="X147" s="687"/>
      <c r="Y147" s="687"/>
      <c r="Z147" s="687"/>
      <c r="AA147" s="687"/>
      <c r="AB147" s="687"/>
      <c r="AC147" s="687"/>
      <c r="AD147" s="687"/>
      <c r="AE147" s="687"/>
      <c r="AF147" s="687"/>
    </row>
    <row r="148">
      <c r="A148" s="687"/>
      <c r="B148" s="687"/>
      <c r="C148" s="687"/>
      <c r="D148" s="687"/>
      <c r="E148" s="687"/>
      <c r="F148" s="687"/>
      <c r="G148" s="999"/>
      <c r="H148" s="971"/>
      <c r="I148" s="687"/>
      <c r="J148" s="687"/>
      <c r="K148" s="687"/>
      <c r="L148" s="687"/>
      <c r="M148" s="687"/>
      <c r="N148" s="687"/>
      <c r="O148" s="687"/>
      <c r="P148" s="687"/>
      <c r="Q148" s="687"/>
      <c r="R148" s="687"/>
      <c r="S148" s="687"/>
      <c r="T148" s="687"/>
      <c r="U148" s="687"/>
      <c r="V148" s="687"/>
      <c r="W148" s="687"/>
      <c r="X148" s="687"/>
      <c r="Y148" s="687"/>
      <c r="Z148" s="687"/>
      <c r="AA148" s="687"/>
      <c r="AB148" s="687"/>
      <c r="AC148" s="687"/>
      <c r="AD148" s="687"/>
      <c r="AE148" s="687"/>
      <c r="AF148" s="687"/>
    </row>
    <row r="149">
      <c r="A149" s="687"/>
      <c r="B149" s="687"/>
      <c r="C149" s="687"/>
      <c r="D149" s="687"/>
      <c r="E149" s="687"/>
      <c r="F149" s="687"/>
      <c r="G149" s="999"/>
      <c r="H149" s="971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87"/>
      <c r="AB149" s="687"/>
      <c r="AC149" s="687"/>
      <c r="AD149" s="687"/>
      <c r="AE149" s="687"/>
      <c r="AF149" s="687"/>
    </row>
    <row r="150">
      <c r="A150" s="687"/>
      <c r="B150" s="687"/>
      <c r="C150" s="687"/>
      <c r="D150" s="687"/>
      <c r="E150" s="687"/>
      <c r="F150" s="687"/>
      <c r="G150" s="999"/>
      <c r="H150" s="971"/>
      <c r="I150" s="687"/>
      <c r="J150" s="687"/>
      <c r="K150" s="687"/>
      <c r="L150" s="687"/>
      <c r="M150" s="687"/>
      <c r="N150" s="687"/>
      <c r="O150" s="687"/>
      <c r="P150" s="687"/>
      <c r="Q150" s="687"/>
      <c r="R150" s="687"/>
      <c r="S150" s="687"/>
      <c r="T150" s="687"/>
      <c r="U150" s="687"/>
      <c r="V150" s="687"/>
      <c r="W150" s="687"/>
      <c r="X150" s="687"/>
      <c r="Y150" s="687"/>
      <c r="Z150" s="687"/>
      <c r="AA150" s="687"/>
      <c r="AB150" s="687"/>
      <c r="AC150" s="687"/>
      <c r="AD150" s="687"/>
      <c r="AE150" s="687"/>
      <c r="AF150" s="687"/>
    </row>
    <row r="151">
      <c r="A151" s="687"/>
      <c r="B151" s="687"/>
      <c r="C151" s="687"/>
      <c r="D151" s="687"/>
      <c r="E151" s="687"/>
      <c r="F151" s="687"/>
      <c r="G151" s="999"/>
      <c r="H151" s="971"/>
      <c r="I151" s="687"/>
      <c r="J151" s="687"/>
      <c r="K151" s="687"/>
      <c r="L151" s="687"/>
      <c r="M151" s="687"/>
      <c r="N151" s="687"/>
      <c r="O151" s="687"/>
      <c r="P151" s="687"/>
      <c r="Q151" s="687"/>
      <c r="R151" s="687"/>
      <c r="S151" s="687"/>
      <c r="T151" s="687"/>
      <c r="U151" s="687"/>
      <c r="V151" s="687"/>
      <c r="W151" s="687"/>
      <c r="X151" s="687"/>
      <c r="Y151" s="687"/>
      <c r="Z151" s="687"/>
      <c r="AA151" s="687"/>
      <c r="AB151" s="687"/>
      <c r="AC151" s="687"/>
      <c r="AD151" s="687"/>
      <c r="AE151" s="687"/>
      <c r="AF151" s="687"/>
    </row>
    <row r="152">
      <c r="A152" s="687"/>
      <c r="B152" s="687"/>
      <c r="C152" s="687"/>
      <c r="D152" s="687"/>
      <c r="E152" s="687"/>
      <c r="F152" s="687"/>
      <c r="G152" s="999"/>
      <c r="H152" s="971"/>
      <c r="I152" s="687"/>
      <c r="J152" s="687"/>
      <c r="K152" s="687"/>
      <c r="L152" s="687"/>
      <c r="M152" s="687"/>
      <c r="N152" s="687"/>
      <c r="O152" s="687"/>
      <c r="P152" s="687"/>
      <c r="Q152" s="687"/>
      <c r="R152" s="687"/>
      <c r="S152" s="687"/>
      <c r="T152" s="687"/>
      <c r="U152" s="687"/>
      <c r="V152" s="687"/>
      <c r="W152" s="687"/>
      <c r="X152" s="687"/>
      <c r="Y152" s="687"/>
      <c r="Z152" s="687"/>
      <c r="AA152" s="687"/>
      <c r="AB152" s="687"/>
      <c r="AC152" s="687"/>
      <c r="AD152" s="687"/>
      <c r="AE152" s="687"/>
      <c r="AF152" s="687"/>
    </row>
    <row r="153">
      <c r="A153" s="687"/>
      <c r="B153" s="687"/>
      <c r="C153" s="687"/>
      <c r="D153" s="687"/>
      <c r="E153" s="687"/>
      <c r="F153" s="687"/>
      <c r="G153" s="999"/>
      <c r="H153" s="971"/>
      <c r="I153" s="687"/>
      <c r="J153" s="687"/>
      <c r="K153" s="687"/>
      <c r="L153" s="687"/>
      <c r="M153" s="687"/>
      <c r="N153" s="687"/>
      <c r="O153" s="687"/>
      <c r="P153" s="687"/>
      <c r="Q153" s="687"/>
      <c r="R153" s="687"/>
      <c r="S153" s="687"/>
      <c r="T153" s="687"/>
      <c r="U153" s="687"/>
      <c r="V153" s="687"/>
      <c r="W153" s="687"/>
      <c r="X153" s="687"/>
      <c r="Y153" s="687"/>
      <c r="Z153" s="687"/>
      <c r="AA153" s="687"/>
      <c r="AB153" s="687"/>
      <c r="AC153" s="687"/>
      <c r="AD153" s="687"/>
      <c r="AE153" s="687"/>
      <c r="AF153" s="687"/>
    </row>
    <row r="154">
      <c r="A154" s="687"/>
      <c r="B154" s="687"/>
      <c r="C154" s="687"/>
      <c r="D154" s="687"/>
      <c r="E154" s="687"/>
      <c r="F154" s="687"/>
      <c r="G154" s="999"/>
      <c r="H154" s="971"/>
      <c r="I154" s="687"/>
      <c r="J154" s="687"/>
      <c r="K154" s="687"/>
      <c r="L154" s="687"/>
      <c r="M154" s="687"/>
      <c r="N154" s="687"/>
      <c r="O154" s="687"/>
      <c r="P154" s="687"/>
      <c r="Q154" s="687"/>
      <c r="R154" s="687"/>
      <c r="S154" s="687"/>
      <c r="T154" s="687"/>
      <c r="U154" s="687"/>
      <c r="V154" s="687"/>
      <c r="W154" s="687"/>
      <c r="X154" s="687"/>
      <c r="Y154" s="687"/>
      <c r="Z154" s="687"/>
      <c r="AA154" s="687"/>
      <c r="AB154" s="687"/>
      <c r="AC154" s="687"/>
      <c r="AD154" s="687"/>
      <c r="AE154" s="687"/>
      <c r="AF154" s="687"/>
    </row>
    <row r="155">
      <c r="A155" s="687"/>
      <c r="B155" s="687"/>
      <c r="C155" s="687"/>
      <c r="D155" s="687"/>
      <c r="E155" s="687"/>
      <c r="F155" s="687"/>
      <c r="G155" s="999"/>
      <c r="H155" s="971"/>
      <c r="I155" s="687"/>
      <c r="J155" s="687"/>
      <c r="K155" s="687"/>
      <c r="L155" s="687"/>
      <c r="M155" s="687"/>
      <c r="N155" s="687"/>
      <c r="O155" s="687"/>
      <c r="P155" s="687"/>
      <c r="Q155" s="687"/>
      <c r="R155" s="687"/>
      <c r="S155" s="687"/>
      <c r="T155" s="687"/>
      <c r="U155" s="687"/>
      <c r="V155" s="687"/>
      <c r="W155" s="687"/>
      <c r="X155" s="687"/>
      <c r="Y155" s="687"/>
      <c r="Z155" s="687"/>
      <c r="AA155" s="687"/>
      <c r="AB155" s="687"/>
      <c r="AC155" s="687"/>
      <c r="AD155" s="687"/>
      <c r="AE155" s="687"/>
      <c r="AF155" s="687"/>
    </row>
    <row r="156">
      <c r="A156" s="687"/>
      <c r="B156" s="687"/>
      <c r="C156" s="687"/>
      <c r="D156" s="687"/>
      <c r="E156" s="687"/>
      <c r="F156" s="687"/>
      <c r="G156" s="999"/>
      <c r="H156" s="971"/>
      <c r="I156" s="687"/>
      <c r="J156" s="687"/>
      <c r="K156" s="687"/>
      <c r="L156" s="687"/>
      <c r="M156" s="687"/>
      <c r="N156" s="687"/>
      <c r="O156" s="687"/>
      <c r="P156" s="687"/>
      <c r="Q156" s="687"/>
      <c r="R156" s="687"/>
      <c r="S156" s="687"/>
      <c r="T156" s="687"/>
      <c r="U156" s="687"/>
      <c r="V156" s="687"/>
      <c r="W156" s="687"/>
      <c r="X156" s="687"/>
      <c r="Y156" s="687"/>
      <c r="Z156" s="687"/>
      <c r="AA156" s="687"/>
      <c r="AB156" s="687"/>
      <c r="AC156" s="687"/>
      <c r="AD156" s="687"/>
      <c r="AE156" s="687"/>
      <c r="AF156" s="687"/>
    </row>
    <row r="157">
      <c r="A157" s="687"/>
      <c r="B157" s="687"/>
      <c r="C157" s="687"/>
      <c r="D157" s="687"/>
      <c r="E157" s="687"/>
      <c r="F157" s="687"/>
      <c r="G157" s="999"/>
      <c r="H157" s="971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87"/>
      <c r="AB157" s="687"/>
      <c r="AC157" s="687"/>
      <c r="AD157" s="687"/>
      <c r="AE157" s="687"/>
      <c r="AF157" s="687"/>
    </row>
    <row r="158">
      <c r="A158" s="687"/>
      <c r="B158" s="687"/>
      <c r="C158" s="687"/>
      <c r="D158" s="687"/>
      <c r="E158" s="687"/>
      <c r="F158" s="687"/>
      <c r="G158" s="999"/>
      <c r="H158" s="971"/>
      <c r="I158" s="687"/>
      <c r="J158" s="687"/>
      <c r="K158" s="687"/>
      <c r="L158" s="687"/>
      <c r="M158" s="687"/>
      <c r="N158" s="687"/>
      <c r="O158" s="687"/>
      <c r="P158" s="687"/>
      <c r="Q158" s="687"/>
      <c r="R158" s="687"/>
      <c r="S158" s="687"/>
      <c r="T158" s="687"/>
      <c r="U158" s="687"/>
      <c r="V158" s="687"/>
      <c r="W158" s="687"/>
      <c r="X158" s="687"/>
      <c r="Y158" s="687"/>
      <c r="Z158" s="687"/>
      <c r="AA158" s="687"/>
      <c r="AB158" s="687"/>
      <c r="AC158" s="687"/>
      <c r="AD158" s="687"/>
      <c r="AE158" s="687"/>
      <c r="AF158" s="687"/>
    </row>
    <row r="159">
      <c r="A159" s="687"/>
      <c r="B159" s="687"/>
      <c r="C159" s="687"/>
      <c r="D159" s="687"/>
      <c r="E159" s="687"/>
      <c r="F159" s="687"/>
      <c r="G159" s="999"/>
      <c r="H159" s="971"/>
      <c r="I159" s="687"/>
      <c r="J159" s="687"/>
      <c r="K159" s="687"/>
      <c r="L159" s="687"/>
      <c r="M159" s="687"/>
      <c r="N159" s="687"/>
      <c r="O159" s="687"/>
      <c r="P159" s="687"/>
      <c r="Q159" s="687"/>
      <c r="R159" s="687"/>
      <c r="S159" s="687"/>
      <c r="T159" s="687"/>
      <c r="U159" s="687"/>
      <c r="V159" s="687"/>
      <c r="W159" s="687"/>
      <c r="X159" s="687"/>
      <c r="Y159" s="687"/>
      <c r="Z159" s="687"/>
      <c r="AA159" s="687"/>
      <c r="AB159" s="687"/>
      <c r="AC159" s="687"/>
      <c r="AD159" s="687"/>
      <c r="AE159" s="687"/>
      <c r="AF159" s="687"/>
    </row>
    <row r="160">
      <c r="A160" s="687"/>
      <c r="B160" s="687"/>
      <c r="C160" s="687"/>
      <c r="D160" s="687"/>
      <c r="E160" s="687"/>
      <c r="F160" s="687"/>
      <c r="G160" s="999"/>
      <c r="H160" s="971"/>
      <c r="I160" s="687"/>
      <c r="J160" s="687"/>
      <c r="K160" s="687"/>
      <c r="L160" s="687"/>
      <c r="M160" s="687"/>
      <c r="N160" s="687"/>
      <c r="O160" s="687"/>
      <c r="P160" s="687"/>
      <c r="Q160" s="687"/>
      <c r="R160" s="687"/>
      <c r="S160" s="687"/>
      <c r="T160" s="687"/>
      <c r="U160" s="687"/>
      <c r="V160" s="687"/>
      <c r="W160" s="687"/>
      <c r="X160" s="687"/>
      <c r="Y160" s="687"/>
      <c r="Z160" s="687"/>
      <c r="AA160" s="687"/>
      <c r="AB160" s="687"/>
      <c r="AC160" s="687"/>
      <c r="AD160" s="687"/>
      <c r="AE160" s="687"/>
      <c r="AF160" s="687"/>
    </row>
    <row r="161">
      <c r="A161" s="687"/>
      <c r="B161" s="687"/>
      <c r="C161" s="687"/>
      <c r="D161" s="687"/>
      <c r="E161" s="687"/>
      <c r="F161" s="687"/>
      <c r="G161" s="999"/>
      <c r="H161" s="971"/>
      <c r="I161" s="687"/>
      <c r="J161" s="687"/>
      <c r="K161" s="687"/>
      <c r="L161" s="687"/>
      <c r="M161" s="687"/>
      <c r="N161" s="687"/>
      <c r="O161" s="687"/>
      <c r="P161" s="687"/>
      <c r="Q161" s="687"/>
      <c r="R161" s="687"/>
      <c r="S161" s="687"/>
      <c r="T161" s="687"/>
      <c r="U161" s="687"/>
      <c r="V161" s="687"/>
      <c r="W161" s="687"/>
      <c r="X161" s="687"/>
      <c r="Y161" s="687"/>
      <c r="Z161" s="687"/>
      <c r="AA161" s="687"/>
      <c r="AB161" s="687"/>
      <c r="AC161" s="687"/>
      <c r="AD161" s="687"/>
      <c r="AE161" s="687"/>
      <c r="AF161" s="687"/>
    </row>
    <row r="162">
      <c r="A162" s="687"/>
      <c r="B162" s="687"/>
      <c r="C162" s="687"/>
      <c r="D162" s="687"/>
      <c r="E162" s="687"/>
      <c r="F162" s="687"/>
      <c r="G162" s="999"/>
      <c r="H162" s="971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87"/>
      <c r="AB162" s="687"/>
      <c r="AC162" s="687"/>
      <c r="AD162" s="687"/>
      <c r="AE162" s="687"/>
      <c r="AF162" s="687"/>
    </row>
    <row r="163">
      <c r="A163" s="687"/>
      <c r="B163" s="687"/>
      <c r="C163" s="687"/>
      <c r="D163" s="687"/>
      <c r="E163" s="687"/>
      <c r="F163" s="687"/>
      <c r="G163" s="999"/>
      <c r="H163" s="971"/>
      <c r="I163" s="687"/>
      <c r="J163" s="687"/>
      <c r="K163" s="687"/>
      <c r="L163" s="687"/>
      <c r="M163" s="687"/>
      <c r="N163" s="687"/>
      <c r="O163" s="687"/>
      <c r="P163" s="687"/>
      <c r="Q163" s="687"/>
      <c r="R163" s="687"/>
      <c r="S163" s="687"/>
      <c r="T163" s="687"/>
      <c r="U163" s="687"/>
      <c r="V163" s="687"/>
      <c r="W163" s="687"/>
      <c r="X163" s="687"/>
      <c r="Y163" s="687"/>
      <c r="Z163" s="687"/>
      <c r="AA163" s="687"/>
      <c r="AB163" s="687"/>
      <c r="AC163" s="687"/>
      <c r="AD163" s="687"/>
      <c r="AE163" s="687"/>
      <c r="AF163" s="687"/>
    </row>
    <row r="164">
      <c r="A164" s="687"/>
      <c r="B164" s="687"/>
      <c r="C164" s="687"/>
      <c r="D164" s="687"/>
      <c r="E164" s="687"/>
      <c r="F164" s="687"/>
      <c r="G164" s="999"/>
      <c r="H164" s="971"/>
      <c r="I164" s="687"/>
      <c r="J164" s="687"/>
      <c r="K164" s="687"/>
      <c r="L164" s="687"/>
      <c r="M164" s="687"/>
      <c r="N164" s="687"/>
      <c r="O164" s="687"/>
      <c r="P164" s="687"/>
      <c r="Q164" s="687"/>
      <c r="R164" s="687"/>
      <c r="S164" s="687"/>
      <c r="T164" s="687"/>
      <c r="U164" s="687"/>
      <c r="V164" s="687"/>
      <c r="W164" s="687"/>
      <c r="X164" s="687"/>
      <c r="Y164" s="687"/>
      <c r="Z164" s="687"/>
      <c r="AA164" s="687"/>
      <c r="AB164" s="687"/>
      <c r="AC164" s="687"/>
      <c r="AD164" s="687"/>
      <c r="AE164" s="687"/>
      <c r="AF164" s="687"/>
    </row>
    <row r="165">
      <c r="A165" s="687"/>
      <c r="B165" s="687"/>
      <c r="C165" s="687"/>
      <c r="D165" s="687"/>
      <c r="E165" s="687"/>
      <c r="F165" s="687"/>
      <c r="G165" s="999"/>
      <c r="H165" s="971"/>
      <c r="I165" s="687"/>
      <c r="J165" s="687"/>
      <c r="K165" s="687"/>
      <c r="L165" s="687"/>
      <c r="M165" s="687"/>
      <c r="N165" s="687"/>
      <c r="O165" s="687"/>
      <c r="P165" s="687"/>
      <c r="Q165" s="687"/>
      <c r="R165" s="687"/>
      <c r="S165" s="687"/>
      <c r="T165" s="687"/>
      <c r="U165" s="687"/>
      <c r="V165" s="687"/>
      <c r="W165" s="687"/>
      <c r="X165" s="687"/>
      <c r="Y165" s="687"/>
      <c r="Z165" s="687"/>
      <c r="AA165" s="687"/>
      <c r="AB165" s="687"/>
      <c r="AC165" s="687"/>
      <c r="AD165" s="687"/>
      <c r="AE165" s="687"/>
      <c r="AF165" s="687"/>
    </row>
    <row r="166">
      <c r="A166" s="687"/>
      <c r="B166" s="687"/>
      <c r="C166" s="687"/>
      <c r="D166" s="687"/>
      <c r="E166" s="687"/>
      <c r="F166" s="687"/>
      <c r="G166" s="999"/>
      <c r="H166" s="971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87"/>
      <c r="AB166" s="687"/>
      <c r="AC166" s="687"/>
      <c r="AD166" s="687"/>
      <c r="AE166" s="687"/>
      <c r="AF166" s="687"/>
    </row>
    <row r="167">
      <c r="A167" s="687"/>
      <c r="B167" s="687"/>
      <c r="C167" s="687"/>
      <c r="D167" s="687"/>
      <c r="E167" s="687"/>
      <c r="F167" s="687"/>
      <c r="G167" s="999"/>
      <c r="H167" s="971"/>
      <c r="I167" s="687"/>
      <c r="J167" s="687"/>
      <c r="K167" s="687"/>
      <c r="L167" s="687"/>
      <c r="M167" s="687"/>
      <c r="N167" s="687"/>
      <c r="O167" s="687"/>
      <c r="P167" s="687"/>
      <c r="Q167" s="687"/>
      <c r="R167" s="687"/>
      <c r="S167" s="687"/>
      <c r="T167" s="687"/>
      <c r="U167" s="687"/>
      <c r="V167" s="687"/>
      <c r="W167" s="687"/>
      <c r="X167" s="687"/>
      <c r="Y167" s="687"/>
      <c r="Z167" s="687"/>
      <c r="AA167" s="687"/>
      <c r="AB167" s="687"/>
      <c r="AC167" s="687"/>
      <c r="AD167" s="687"/>
      <c r="AE167" s="687"/>
      <c r="AF167" s="687"/>
    </row>
    <row r="168">
      <c r="A168" s="687"/>
      <c r="B168" s="687"/>
      <c r="C168" s="687"/>
      <c r="D168" s="687"/>
      <c r="E168" s="687"/>
      <c r="F168" s="687"/>
      <c r="G168" s="999"/>
      <c r="H168" s="971"/>
      <c r="I168" s="687"/>
      <c r="J168" s="687"/>
      <c r="K168" s="687"/>
      <c r="L168" s="687"/>
      <c r="M168" s="687"/>
      <c r="N168" s="687"/>
      <c r="O168" s="687"/>
      <c r="P168" s="687"/>
      <c r="Q168" s="687"/>
      <c r="R168" s="687"/>
      <c r="S168" s="687"/>
      <c r="T168" s="687"/>
      <c r="U168" s="687"/>
      <c r="V168" s="687"/>
      <c r="W168" s="687"/>
      <c r="X168" s="687"/>
      <c r="Y168" s="687"/>
      <c r="Z168" s="687"/>
      <c r="AA168" s="687"/>
      <c r="AB168" s="687"/>
      <c r="AC168" s="687"/>
      <c r="AD168" s="687"/>
      <c r="AE168" s="687"/>
      <c r="AF168" s="687"/>
    </row>
    <row r="169">
      <c r="A169" s="687"/>
      <c r="B169" s="687"/>
      <c r="C169" s="687"/>
      <c r="D169" s="687"/>
      <c r="E169" s="687"/>
      <c r="F169" s="687"/>
      <c r="G169" s="999"/>
      <c r="H169" s="971"/>
      <c r="I169" s="687"/>
      <c r="J169" s="687"/>
      <c r="K169" s="687"/>
      <c r="L169" s="687"/>
      <c r="M169" s="687"/>
      <c r="N169" s="687"/>
      <c r="O169" s="687"/>
      <c r="P169" s="687"/>
      <c r="Q169" s="687"/>
      <c r="R169" s="687"/>
      <c r="S169" s="687"/>
      <c r="T169" s="687"/>
      <c r="U169" s="687"/>
      <c r="V169" s="687"/>
      <c r="W169" s="687"/>
      <c r="X169" s="687"/>
      <c r="Y169" s="687"/>
      <c r="Z169" s="687"/>
      <c r="AA169" s="687"/>
      <c r="AB169" s="687"/>
      <c r="AC169" s="687"/>
      <c r="AD169" s="687"/>
      <c r="AE169" s="687"/>
      <c r="AF169" s="687"/>
    </row>
    <row r="170">
      <c r="A170" s="687"/>
      <c r="B170" s="687"/>
      <c r="C170" s="687"/>
      <c r="D170" s="687"/>
      <c r="E170" s="687"/>
      <c r="F170" s="687"/>
      <c r="G170" s="999"/>
      <c r="H170" s="971"/>
      <c r="I170" s="687"/>
      <c r="J170" s="687"/>
      <c r="K170" s="687"/>
      <c r="L170" s="687"/>
      <c r="M170" s="687"/>
      <c r="N170" s="687"/>
      <c r="O170" s="687"/>
      <c r="P170" s="687"/>
      <c r="Q170" s="687"/>
      <c r="R170" s="687"/>
      <c r="S170" s="687"/>
      <c r="T170" s="687"/>
      <c r="U170" s="687"/>
      <c r="V170" s="687"/>
      <c r="W170" s="687"/>
      <c r="X170" s="687"/>
      <c r="Y170" s="687"/>
      <c r="Z170" s="687"/>
      <c r="AA170" s="687"/>
      <c r="AB170" s="687"/>
      <c r="AC170" s="687"/>
      <c r="AD170" s="687"/>
      <c r="AE170" s="687"/>
      <c r="AF170" s="687"/>
    </row>
    <row r="171">
      <c r="A171" s="687"/>
      <c r="B171" s="687"/>
      <c r="C171" s="687"/>
      <c r="D171" s="687"/>
      <c r="E171" s="687"/>
      <c r="F171" s="687"/>
      <c r="G171" s="999"/>
      <c r="H171" s="971"/>
      <c r="I171" s="687"/>
      <c r="J171" s="687"/>
      <c r="K171" s="687"/>
      <c r="L171" s="687"/>
      <c r="M171" s="687"/>
      <c r="N171" s="687"/>
      <c r="O171" s="687"/>
      <c r="P171" s="687"/>
      <c r="Q171" s="687"/>
      <c r="R171" s="687"/>
      <c r="S171" s="687"/>
      <c r="T171" s="687"/>
      <c r="U171" s="687"/>
      <c r="V171" s="687"/>
      <c r="W171" s="687"/>
      <c r="X171" s="687"/>
      <c r="Y171" s="687"/>
      <c r="Z171" s="687"/>
      <c r="AA171" s="687"/>
      <c r="AB171" s="687"/>
      <c r="AC171" s="687"/>
      <c r="AD171" s="687"/>
      <c r="AE171" s="687"/>
      <c r="AF171" s="687"/>
    </row>
    <row r="172">
      <c r="A172" s="687"/>
      <c r="B172" s="687"/>
      <c r="C172" s="687"/>
      <c r="D172" s="687"/>
      <c r="E172" s="687"/>
      <c r="F172" s="687"/>
      <c r="G172" s="999"/>
      <c r="H172" s="971"/>
      <c r="I172" s="687"/>
      <c r="J172" s="687"/>
      <c r="K172" s="687"/>
      <c r="L172" s="687"/>
      <c r="M172" s="687"/>
      <c r="N172" s="687"/>
      <c r="O172" s="687"/>
      <c r="P172" s="687"/>
      <c r="Q172" s="687"/>
      <c r="R172" s="687"/>
      <c r="S172" s="687"/>
      <c r="T172" s="687"/>
      <c r="U172" s="687"/>
      <c r="V172" s="687"/>
      <c r="W172" s="687"/>
      <c r="X172" s="687"/>
      <c r="Y172" s="687"/>
      <c r="Z172" s="687"/>
      <c r="AA172" s="687"/>
      <c r="AB172" s="687"/>
      <c r="AC172" s="687"/>
      <c r="AD172" s="687"/>
      <c r="AE172" s="687"/>
      <c r="AF172" s="687"/>
    </row>
    <row r="173">
      <c r="A173" s="687"/>
      <c r="B173" s="687"/>
      <c r="C173" s="687"/>
      <c r="D173" s="687"/>
      <c r="E173" s="687"/>
      <c r="F173" s="687"/>
      <c r="G173" s="999"/>
      <c r="H173" s="971"/>
      <c r="I173" s="687"/>
      <c r="J173" s="687"/>
      <c r="K173" s="687"/>
      <c r="L173" s="687"/>
      <c r="M173" s="687"/>
      <c r="N173" s="687"/>
      <c r="O173" s="687"/>
      <c r="P173" s="687"/>
      <c r="Q173" s="687"/>
      <c r="R173" s="687"/>
      <c r="S173" s="687"/>
      <c r="T173" s="687"/>
      <c r="U173" s="687"/>
      <c r="V173" s="687"/>
      <c r="W173" s="687"/>
      <c r="X173" s="687"/>
      <c r="Y173" s="687"/>
      <c r="Z173" s="687"/>
      <c r="AA173" s="687"/>
      <c r="AB173" s="687"/>
      <c r="AC173" s="687"/>
      <c r="AD173" s="687"/>
      <c r="AE173" s="687"/>
      <c r="AF173" s="687"/>
    </row>
    <row r="174">
      <c r="A174" s="687"/>
      <c r="B174" s="687"/>
      <c r="C174" s="687"/>
      <c r="D174" s="687"/>
      <c r="E174" s="687"/>
      <c r="F174" s="687"/>
      <c r="G174" s="999"/>
      <c r="H174" s="971"/>
      <c r="I174" s="687"/>
      <c r="J174" s="687"/>
      <c r="K174" s="687"/>
      <c r="L174" s="687"/>
      <c r="M174" s="687"/>
      <c r="N174" s="687"/>
      <c r="O174" s="687"/>
      <c r="P174" s="687"/>
      <c r="Q174" s="687"/>
      <c r="R174" s="687"/>
      <c r="S174" s="687"/>
      <c r="T174" s="687"/>
      <c r="U174" s="687"/>
      <c r="V174" s="687"/>
      <c r="W174" s="687"/>
      <c r="X174" s="687"/>
      <c r="Y174" s="687"/>
      <c r="Z174" s="687"/>
      <c r="AA174" s="687"/>
      <c r="AB174" s="687"/>
      <c r="AC174" s="687"/>
      <c r="AD174" s="687"/>
      <c r="AE174" s="687"/>
      <c r="AF174" s="687"/>
    </row>
    <row r="175">
      <c r="A175" s="687"/>
      <c r="B175" s="687"/>
      <c r="C175" s="687"/>
      <c r="D175" s="687"/>
      <c r="E175" s="687"/>
      <c r="F175" s="687"/>
      <c r="G175" s="999"/>
      <c r="H175" s="971"/>
      <c r="I175" s="687"/>
      <c r="J175" s="687"/>
      <c r="K175" s="687"/>
      <c r="L175" s="687"/>
      <c r="M175" s="687"/>
      <c r="N175" s="687"/>
      <c r="O175" s="687"/>
      <c r="P175" s="687"/>
      <c r="Q175" s="687"/>
      <c r="R175" s="687"/>
      <c r="S175" s="687"/>
      <c r="T175" s="687"/>
      <c r="U175" s="687"/>
      <c r="V175" s="687"/>
      <c r="W175" s="687"/>
      <c r="X175" s="687"/>
      <c r="Y175" s="687"/>
      <c r="Z175" s="687"/>
      <c r="AA175" s="687"/>
      <c r="AB175" s="687"/>
      <c r="AC175" s="687"/>
      <c r="AD175" s="687"/>
      <c r="AE175" s="687"/>
      <c r="AF175" s="687"/>
    </row>
    <row r="176">
      <c r="A176" s="687"/>
      <c r="B176" s="687"/>
      <c r="C176" s="687"/>
      <c r="D176" s="687"/>
      <c r="E176" s="687"/>
      <c r="F176" s="687"/>
      <c r="G176" s="999"/>
      <c r="H176" s="971"/>
      <c r="I176" s="687"/>
      <c r="J176" s="687"/>
      <c r="K176" s="687"/>
      <c r="L176" s="687"/>
      <c r="M176" s="687"/>
      <c r="N176" s="687"/>
      <c r="O176" s="687"/>
      <c r="P176" s="687"/>
      <c r="Q176" s="687"/>
      <c r="R176" s="687"/>
      <c r="S176" s="687"/>
      <c r="T176" s="687"/>
      <c r="U176" s="687"/>
      <c r="V176" s="687"/>
      <c r="W176" s="687"/>
      <c r="X176" s="687"/>
      <c r="Y176" s="687"/>
      <c r="Z176" s="687"/>
      <c r="AA176" s="687"/>
      <c r="AB176" s="687"/>
      <c r="AC176" s="687"/>
      <c r="AD176" s="687"/>
      <c r="AE176" s="687"/>
      <c r="AF176" s="687"/>
    </row>
    <row r="177">
      <c r="A177" s="687"/>
      <c r="B177" s="687"/>
      <c r="C177" s="687"/>
      <c r="D177" s="687"/>
      <c r="E177" s="687"/>
      <c r="F177" s="687"/>
      <c r="G177" s="999"/>
      <c r="H177" s="971"/>
      <c r="I177" s="687"/>
      <c r="J177" s="687"/>
      <c r="K177" s="687"/>
      <c r="L177" s="687"/>
      <c r="M177" s="687"/>
      <c r="N177" s="687"/>
      <c r="O177" s="687"/>
      <c r="P177" s="687"/>
      <c r="Q177" s="687"/>
      <c r="R177" s="687"/>
      <c r="S177" s="687"/>
      <c r="T177" s="687"/>
      <c r="U177" s="687"/>
      <c r="V177" s="687"/>
      <c r="W177" s="687"/>
      <c r="X177" s="687"/>
      <c r="Y177" s="687"/>
      <c r="Z177" s="687"/>
      <c r="AA177" s="687"/>
      <c r="AB177" s="687"/>
      <c r="AC177" s="687"/>
      <c r="AD177" s="687"/>
      <c r="AE177" s="687"/>
      <c r="AF177" s="687"/>
    </row>
    <row r="178">
      <c r="A178" s="687"/>
      <c r="B178" s="687"/>
      <c r="C178" s="687"/>
      <c r="D178" s="687"/>
      <c r="E178" s="687"/>
      <c r="F178" s="687"/>
      <c r="G178" s="999"/>
      <c r="H178" s="971"/>
      <c r="I178" s="687"/>
      <c r="J178" s="687"/>
      <c r="K178" s="687"/>
      <c r="L178" s="687"/>
      <c r="M178" s="687"/>
      <c r="N178" s="687"/>
      <c r="O178" s="687"/>
      <c r="P178" s="687"/>
      <c r="Q178" s="687"/>
      <c r="R178" s="687"/>
      <c r="S178" s="687"/>
      <c r="T178" s="687"/>
      <c r="U178" s="687"/>
      <c r="V178" s="687"/>
      <c r="W178" s="687"/>
      <c r="X178" s="687"/>
      <c r="Y178" s="687"/>
      <c r="Z178" s="687"/>
      <c r="AA178" s="687"/>
      <c r="AB178" s="687"/>
      <c r="AC178" s="687"/>
      <c r="AD178" s="687"/>
      <c r="AE178" s="687"/>
      <c r="AF178" s="687"/>
    </row>
    <row r="179">
      <c r="A179" s="687"/>
      <c r="B179" s="687"/>
      <c r="C179" s="687"/>
      <c r="D179" s="687"/>
      <c r="E179" s="687"/>
      <c r="F179" s="687"/>
      <c r="G179" s="999"/>
      <c r="H179" s="971"/>
      <c r="I179" s="687"/>
      <c r="J179" s="687"/>
      <c r="K179" s="687"/>
      <c r="L179" s="687"/>
      <c r="M179" s="687"/>
      <c r="N179" s="687"/>
      <c r="O179" s="687"/>
      <c r="P179" s="687"/>
      <c r="Q179" s="687"/>
      <c r="R179" s="687"/>
      <c r="S179" s="687"/>
      <c r="T179" s="687"/>
      <c r="U179" s="687"/>
      <c r="V179" s="687"/>
      <c r="W179" s="687"/>
      <c r="X179" s="687"/>
      <c r="Y179" s="687"/>
      <c r="Z179" s="687"/>
      <c r="AA179" s="687"/>
      <c r="AB179" s="687"/>
      <c r="AC179" s="687"/>
      <c r="AD179" s="687"/>
      <c r="AE179" s="687"/>
      <c r="AF179" s="687"/>
    </row>
    <row r="180">
      <c r="A180" s="687"/>
      <c r="B180" s="687"/>
      <c r="C180" s="687"/>
      <c r="D180" s="687"/>
      <c r="E180" s="687"/>
      <c r="F180" s="687"/>
      <c r="G180" s="999"/>
      <c r="H180" s="971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87"/>
      <c r="AB180" s="687"/>
      <c r="AC180" s="687"/>
      <c r="AD180" s="687"/>
      <c r="AE180" s="687"/>
      <c r="AF180" s="687"/>
    </row>
    <row r="181">
      <c r="A181" s="687"/>
      <c r="B181" s="687"/>
      <c r="C181" s="687"/>
      <c r="D181" s="687"/>
      <c r="E181" s="687"/>
      <c r="F181" s="687"/>
      <c r="G181" s="999"/>
      <c r="H181" s="971"/>
      <c r="I181" s="687"/>
      <c r="J181" s="687"/>
      <c r="K181" s="687"/>
      <c r="L181" s="687"/>
      <c r="M181" s="687"/>
      <c r="N181" s="687"/>
      <c r="O181" s="687"/>
      <c r="P181" s="687"/>
      <c r="Q181" s="687"/>
      <c r="R181" s="687"/>
      <c r="S181" s="687"/>
      <c r="T181" s="687"/>
      <c r="U181" s="687"/>
      <c r="V181" s="687"/>
      <c r="W181" s="687"/>
      <c r="X181" s="687"/>
      <c r="Y181" s="687"/>
      <c r="Z181" s="687"/>
      <c r="AA181" s="687"/>
      <c r="AB181" s="687"/>
      <c r="AC181" s="687"/>
      <c r="AD181" s="687"/>
      <c r="AE181" s="687"/>
      <c r="AF181" s="687"/>
    </row>
    <row r="182">
      <c r="A182" s="687"/>
      <c r="B182" s="687"/>
      <c r="C182" s="687"/>
      <c r="D182" s="687"/>
      <c r="E182" s="687"/>
      <c r="F182" s="687"/>
      <c r="G182" s="999"/>
      <c r="H182" s="971"/>
      <c r="I182" s="687"/>
      <c r="J182" s="687"/>
      <c r="K182" s="687"/>
      <c r="L182" s="687"/>
      <c r="M182" s="687"/>
      <c r="N182" s="687"/>
      <c r="O182" s="687"/>
      <c r="P182" s="687"/>
      <c r="Q182" s="687"/>
      <c r="R182" s="687"/>
      <c r="S182" s="687"/>
      <c r="T182" s="687"/>
      <c r="U182" s="687"/>
      <c r="V182" s="687"/>
      <c r="W182" s="687"/>
      <c r="X182" s="687"/>
      <c r="Y182" s="687"/>
      <c r="Z182" s="687"/>
      <c r="AA182" s="687"/>
      <c r="AB182" s="687"/>
      <c r="AC182" s="687"/>
      <c r="AD182" s="687"/>
      <c r="AE182" s="687"/>
      <c r="AF182" s="687"/>
    </row>
    <row r="183">
      <c r="A183" s="687"/>
      <c r="B183" s="687"/>
      <c r="C183" s="687"/>
      <c r="D183" s="687"/>
      <c r="E183" s="687"/>
      <c r="F183" s="687"/>
      <c r="G183" s="999"/>
      <c r="H183" s="971"/>
      <c r="I183" s="687"/>
      <c r="J183" s="687"/>
      <c r="K183" s="687"/>
      <c r="L183" s="687"/>
      <c r="M183" s="687"/>
      <c r="N183" s="687"/>
      <c r="O183" s="687"/>
      <c r="P183" s="687"/>
      <c r="Q183" s="687"/>
      <c r="R183" s="687"/>
      <c r="S183" s="687"/>
      <c r="T183" s="687"/>
      <c r="U183" s="687"/>
      <c r="V183" s="687"/>
      <c r="W183" s="687"/>
      <c r="X183" s="687"/>
      <c r="Y183" s="687"/>
      <c r="Z183" s="687"/>
      <c r="AA183" s="687"/>
      <c r="AB183" s="687"/>
      <c r="AC183" s="687"/>
      <c r="AD183" s="687"/>
      <c r="AE183" s="687"/>
      <c r="AF183" s="687"/>
    </row>
    <row r="184">
      <c r="A184" s="687"/>
      <c r="B184" s="687"/>
      <c r="C184" s="687"/>
      <c r="D184" s="687"/>
      <c r="E184" s="687"/>
      <c r="F184" s="687"/>
      <c r="G184" s="999"/>
      <c r="H184" s="971"/>
      <c r="I184" s="687"/>
      <c r="J184" s="687"/>
      <c r="K184" s="687"/>
      <c r="L184" s="687"/>
      <c r="M184" s="687"/>
      <c r="N184" s="687"/>
      <c r="O184" s="687"/>
      <c r="P184" s="687"/>
      <c r="Q184" s="687"/>
      <c r="R184" s="687"/>
      <c r="S184" s="687"/>
      <c r="T184" s="687"/>
      <c r="U184" s="687"/>
      <c r="V184" s="687"/>
      <c r="W184" s="687"/>
      <c r="X184" s="687"/>
      <c r="Y184" s="687"/>
      <c r="Z184" s="687"/>
      <c r="AA184" s="687"/>
      <c r="AB184" s="687"/>
      <c r="AC184" s="687"/>
      <c r="AD184" s="687"/>
      <c r="AE184" s="687"/>
      <c r="AF184" s="687"/>
    </row>
    <row r="185">
      <c r="A185" s="687"/>
      <c r="B185" s="687"/>
      <c r="C185" s="687"/>
      <c r="D185" s="687"/>
      <c r="E185" s="687"/>
      <c r="F185" s="687"/>
      <c r="G185" s="999"/>
      <c r="H185" s="971"/>
      <c r="I185" s="687"/>
      <c r="J185" s="687"/>
      <c r="K185" s="687"/>
      <c r="L185" s="687"/>
      <c r="M185" s="687"/>
      <c r="N185" s="687"/>
      <c r="O185" s="687"/>
      <c r="P185" s="687"/>
      <c r="Q185" s="687"/>
      <c r="R185" s="687"/>
      <c r="S185" s="687"/>
      <c r="T185" s="687"/>
      <c r="U185" s="687"/>
      <c r="V185" s="687"/>
      <c r="W185" s="687"/>
      <c r="X185" s="687"/>
      <c r="Y185" s="687"/>
      <c r="Z185" s="687"/>
      <c r="AA185" s="687"/>
      <c r="AB185" s="687"/>
      <c r="AC185" s="687"/>
      <c r="AD185" s="687"/>
      <c r="AE185" s="687"/>
      <c r="AF185" s="687"/>
    </row>
    <row r="186">
      <c r="A186" s="687"/>
      <c r="B186" s="687"/>
      <c r="C186" s="687"/>
      <c r="D186" s="687"/>
      <c r="E186" s="687"/>
      <c r="F186" s="687"/>
      <c r="G186" s="999"/>
      <c r="H186" s="971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87"/>
      <c r="AB186" s="687"/>
      <c r="AC186" s="687"/>
      <c r="AD186" s="687"/>
      <c r="AE186" s="687"/>
      <c r="AF186" s="687"/>
    </row>
    <row r="187">
      <c r="A187" s="687"/>
      <c r="B187" s="687"/>
      <c r="C187" s="687"/>
      <c r="D187" s="687"/>
      <c r="E187" s="687"/>
      <c r="F187" s="687"/>
      <c r="G187" s="999"/>
      <c r="H187" s="971"/>
      <c r="I187" s="687"/>
      <c r="J187" s="687"/>
      <c r="K187" s="687"/>
      <c r="L187" s="687"/>
      <c r="M187" s="687"/>
      <c r="N187" s="687"/>
      <c r="O187" s="687"/>
      <c r="P187" s="687"/>
      <c r="Q187" s="687"/>
      <c r="R187" s="687"/>
      <c r="S187" s="687"/>
      <c r="T187" s="687"/>
      <c r="U187" s="687"/>
      <c r="V187" s="687"/>
      <c r="W187" s="687"/>
      <c r="X187" s="687"/>
      <c r="Y187" s="687"/>
      <c r="Z187" s="687"/>
      <c r="AA187" s="687"/>
      <c r="AB187" s="687"/>
      <c r="AC187" s="687"/>
      <c r="AD187" s="687"/>
      <c r="AE187" s="687"/>
      <c r="AF187" s="687"/>
    </row>
    <row r="188">
      <c r="A188" s="687"/>
      <c r="B188" s="687"/>
      <c r="C188" s="687"/>
      <c r="D188" s="687"/>
      <c r="E188" s="687"/>
      <c r="F188" s="687"/>
      <c r="G188" s="999"/>
      <c r="H188" s="971"/>
      <c r="I188" s="687"/>
      <c r="J188" s="687"/>
      <c r="K188" s="687"/>
      <c r="L188" s="687"/>
      <c r="M188" s="687"/>
      <c r="N188" s="687"/>
      <c r="O188" s="687"/>
      <c r="P188" s="687"/>
      <c r="Q188" s="687"/>
      <c r="R188" s="687"/>
      <c r="S188" s="687"/>
      <c r="T188" s="687"/>
      <c r="U188" s="687"/>
      <c r="V188" s="687"/>
      <c r="W188" s="687"/>
      <c r="X188" s="687"/>
      <c r="Y188" s="687"/>
      <c r="Z188" s="687"/>
      <c r="AA188" s="687"/>
      <c r="AB188" s="687"/>
      <c r="AC188" s="687"/>
      <c r="AD188" s="687"/>
      <c r="AE188" s="687"/>
      <c r="AF188" s="687"/>
    </row>
    <row r="189">
      <c r="A189" s="687"/>
      <c r="B189" s="687"/>
      <c r="C189" s="687"/>
      <c r="D189" s="687"/>
      <c r="E189" s="687"/>
      <c r="F189" s="687"/>
      <c r="G189" s="999"/>
      <c r="H189" s="971"/>
      <c r="I189" s="687"/>
      <c r="J189" s="687"/>
      <c r="K189" s="687"/>
      <c r="L189" s="687"/>
      <c r="M189" s="687"/>
      <c r="N189" s="687"/>
      <c r="O189" s="687"/>
      <c r="P189" s="687"/>
      <c r="Q189" s="687"/>
      <c r="R189" s="687"/>
      <c r="S189" s="687"/>
      <c r="T189" s="687"/>
      <c r="U189" s="687"/>
      <c r="V189" s="687"/>
      <c r="W189" s="687"/>
      <c r="X189" s="687"/>
      <c r="Y189" s="687"/>
      <c r="Z189" s="687"/>
      <c r="AA189" s="687"/>
      <c r="AB189" s="687"/>
      <c r="AC189" s="687"/>
      <c r="AD189" s="687"/>
      <c r="AE189" s="687"/>
      <c r="AF189" s="687"/>
    </row>
    <row r="190">
      <c r="A190" s="687"/>
      <c r="B190" s="687"/>
      <c r="C190" s="687"/>
      <c r="D190" s="687"/>
      <c r="E190" s="687"/>
      <c r="F190" s="687"/>
      <c r="G190" s="999"/>
      <c r="H190" s="971"/>
      <c r="I190" s="687"/>
      <c r="J190" s="687"/>
      <c r="K190" s="687"/>
      <c r="L190" s="687"/>
      <c r="M190" s="687"/>
      <c r="N190" s="687"/>
      <c r="O190" s="687"/>
      <c r="P190" s="687"/>
      <c r="Q190" s="687"/>
      <c r="R190" s="687"/>
      <c r="S190" s="687"/>
      <c r="T190" s="687"/>
      <c r="U190" s="687"/>
      <c r="V190" s="687"/>
      <c r="W190" s="687"/>
      <c r="X190" s="687"/>
      <c r="Y190" s="687"/>
      <c r="Z190" s="687"/>
      <c r="AA190" s="687"/>
      <c r="AB190" s="687"/>
      <c r="AC190" s="687"/>
      <c r="AD190" s="687"/>
      <c r="AE190" s="687"/>
      <c r="AF190" s="687"/>
    </row>
    <row r="191">
      <c r="A191" s="687"/>
      <c r="B191" s="687"/>
      <c r="C191" s="687"/>
      <c r="D191" s="687"/>
      <c r="E191" s="687"/>
      <c r="F191" s="687"/>
      <c r="G191" s="999"/>
      <c r="H191" s="971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87"/>
      <c r="AB191" s="687"/>
      <c r="AC191" s="687"/>
      <c r="AD191" s="687"/>
      <c r="AE191" s="687"/>
      <c r="AF191" s="687"/>
    </row>
    <row r="192">
      <c r="A192" s="687"/>
      <c r="B192" s="687"/>
      <c r="C192" s="687"/>
      <c r="D192" s="687"/>
      <c r="E192" s="687"/>
      <c r="F192" s="687"/>
      <c r="G192" s="999"/>
      <c r="H192" s="971"/>
      <c r="I192" s="687"/>
      <c r="J192" s="687"/>
      <c r="K192" s="687"/>
      <c r="L192" s="687"/>
      <c r="M192" s="687"/>
      <c r="N192" s="687"/>
      <c r="O192" s="687"/>
      <c r="P192" s="687"/>
      <c r="Q192" s="687"/>
      <c r="R192" s="687"/>
      <c r="S192" s="687"/>
      <c r="T192" s="687"/>
      <c r="U192" s="687"/>
      <c r="V192" s="687"/>
      <c r="W192" s="687"/>
      <c r="X192" s="687"/>
      <c r="Y192" s="687"/>
      <c r="Z192" s="687"/>
      <c r="AA192" s="687"/>
      <c r="AB192" s="687"/>
      <c r="AC192" s="687"/>
      <c r="AD192" s="687"/>
      <c r="AE192" s="687"/>
      <c r="AF192" s="687"/>
    </row>
    <row r="193">
      <c r="A193" s="687"/>
      <c r="B193" s="687"/>
      <c r="C193" s="687"/>
      <c r="D193" s="687"/>
      <c r="E193" s="687"/>
      <c r="F193" s="687"/>
      <c r="G193" s="999"/>
      <c r="H193" s="971"/>
      <c r="I193" s="687"/>
      <c r="J193" s="687"/>
      <c r="K193" s="687"/>
      <c r="L193" s="687"/>
      <c r="M193" s="687"/>
      <c r="N193" s="687"/>
      <c r="O193" s="687"/>
      <c r="P193" s="687"/>
      <c r="Q193" s="687"/>
      <c r="R193" s="687"/>
      <c r="S193" s="687"/>
      <c r="T193" s="687"/>
      <c r="U193" s="687"/>
      <c r="V193" s="687"/>
      <c r="W193" s="687"/>
      <c r="X193" s="687"/>
      <c r="Y193" s="687"/>
      <c r="Z193" s="687"/>
      <c r="AA193" s="687"/>
      <c r="AB193" s="687"/>
      <c r="AC193" s="687"/>
      <c r="AD193" s="687"/>
      <c r="AE193" s="687"/>
      <c r="AF193" s="687"/>
    </row>
    <row r="194">
      <c r="A194" s="687"/>
      <c r="B194" s="687"/>
      <c r="C194" s="687"/>
      <c r="D194" s="687"/>
      <c r="E194" s="687"/>
      <c r="F194" s="687"/>
      <c r="G194" s="999"/>
      <c r="H194" s="971"/>
      <c r="I194" s="687"/>
      <c r="J194" s="687"/>
      <c r="K194" s="687"/>
      <c r="L194" s="687"/>
      <c r="M194" s="687"/>
      <c r="N194" s="687"/>
      <c r="O194" s="687"/>
      <c r="P194" s="687"/>
      <c r="Q194" s="687"/>
      <c r="R194" s="687"/>
      <c r="S194" s="687"/>
      <c r="T194" s="687"/>
      <c r="U194" s="687"/>
      <c r="V194" s="687"/>
      <c r="W194" s="687"/>
      <c r="X194" s="687"/>
      <c r="Y194" s="687"/>
      <c r="Z194" s="687"/>
      <c r="AA194" s="687"/>
      <c r="AB194" s="687"/>
      <c r="AC194" s="687"/>
      <c r="AD194" s="687"/>
      <c r="AE194" s="687"/>
      <c r="AF194" s="687"/>
    </row>
    <row r="195">
      <c r="A195" s="687"/>
      <c r="B195" s="687"/>
      <c r="C195" s="687"/>
      <c r="D195" s="687"/>
      <c r="E195" s="687"/>
      <c r="F195" s="687"/>
      <c r="G195" s="999"/>
      <c r="H195" s="971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687"/>
      <c r="AB195" s="687"/>
      <c r="AC195" s="687"/>
      <c r="AD195" s="687"/>
      <c r="AE195" s="687"/>
      <c r="AF195" s="687"/>
    </row>
    <row r="196">
      <c r="A196" s="687"/>
      <c r="B196" s="687"/>
      <c r="C196" s="687"/>
      <c r="D196" s="687"/>
      <c r="E196" s="687"/>
      <c r="F196" s="687"/>
      <c r="G196" s="999"/>
      <c r="H196" s="971"/>
      <c r="I196" s="687"/>
      <c r="J196" s="687"/>
      <c r="K196" s="687"/>
      <c r="L196" s="687"/>
      <c r="M196" s="687"/>
      <c r="N196" s="687"/>
      <c r="O196" s="687"/>
      <c r="P196" s="687"/>
      <c r="Q196" s="687"/>
      <c r="R196" s="687"/>
      <c r="S196" s="687"/>
      <c r="T196" s="687"/>
      <c r="U196" s="687"/>
      <c r="V196" s="687"/>
      <c r="W196" s="687"/>
      <c r="X196" s="687"/>
      <c r="Y196" s="687"/>
      <c r="Z196" s="687"/>
      <c r="AA196" s="687"/>
      <c r="AB196" s="687"/>
      <c r="AC196" s="687"/>
      <c r="AD196" s="687"/>
      <c r="AE196" s="687"/>
      <c r="AF196" s="687"/>
    </row>
    <row r="197">
      <c r="A197" s="687"/>
      <c r="B197" s="687"/>
      <c r="C197" s="687"/>
      <c r="D197" s="687"/>
      <c r="E197" s="687"/>
      <c r="F197" s="687"/>
      <c r="G197" s="999"/>
      <c r="H197" s="971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87"/>
      <c r="AB197" s="687"/>
      <c r="AC197" s="687"/>
      <c r="AD197" s="687"/>
      <c r="AE197" s="687"/>
      <c r="AF197" s="687"/>
    </row>
    <row r="198">
      <c r="A198" s="687"/>
      <c r="B198" s="687"/>
      <c r="C198" s="687"/>
      <c r="D198" s="687"/>
      <c r="E198" s="687"/>
      <c r="F198" s="687"/>
      <c r="G198" s="999"/>
      <c r="H198" s="971"/>
      <c r="I198" s="687"/>
      <c r="J198" s="687"/>
      <c r="K198" s="687"/>
      <c r="L198" s="687"/>
      <c r="M198" s="687"/>
      <c r="N198" s="687"/>
      <c r="O198" s="687"/>
      <c r="P198" s="687"/>
      <c r="Q198" s="687"/>
      <c r="R198" s="687"/>
      <c r="S198" s="687"/>
      <c r="T198" s="687"/>
      <c r="U198" s="687"/>
      <c r="V198" s="687"/>
      <c r="W198" s="687"/>
      <c r="X198" s="687"/>
      <c r="Y198" s="687"/>
      <c r="Z198" s="687"/>
      <c r="AA198" s="687"/>
      <c r="AB198" s="687"/>
      <c r="AC198" s="687"/>
      <c r="AD198" s="687"/>
      <c r="AE198" s="687"/>
      <c r="AF198" s="687"/>
    </row>
    <row r="199">
      <c r="A199" s="687"/>
      <c r="B199" s="687"/>
      <c r="C199" s="687"/>
      <c r="D199" s="687"/>
      <c r="E199" s="687"/>
      <c r="F199" s="687"/>
      <c r="G199" s="999"/>
      <c r="H199" s="971"/>
      <c r="I199" s="687"/>
      <c r="J199" s="687"/>
      <c r="K199" s="687"/>
      <c r="L199" s="687"/>
      <c r="M199" s="687"/>
      <c r="N199" s="687"/>
      <c r="O199" s="687"/>
      <c r="P199" s="687"/>
      <c r="Q199" s="687"/>
      <c r="R199" s="687"/>
      <c r="S199" s="687"/>
      <c r="T199" s="687"/>
      <c r="U199" s="687"/>
      <c r="V199" s="687"/>
      <c r="W199" s="687"/>
      <c r="X199" s="687"/>
      <c r="Y199" s="687"/>
      <c r="Z199" s="687"/>
      <c r="AA199" s="687"/>
      <c r="AB199" s="687"/>
      <c r="AC199" s="687"/>
      <c r="AD199" s="687"/>
      <c r="AE199" s="687"/>
      <c r="AF199" s="687"/>
    </row>
    <row r="200">
      <c r="A200" s="687"/>
      <c r="B200" s="687"/>
      <c r="C200" s="687"/>
      <c r="D200" s="687"/>
      <c r="E200" s="687"/>
      <c r="F200" s="687"/>
      <c r="G200" s="999"/>
      <c r="H200" s="971"/>
      <c r="I200" s="687"/>
      <c r="J200" s="687"/>
      <c r="K200" s="687"/>
      <c r="L200" s="687"/>
      <c r="M200" s="687"/>
      <c r="N200" s="687"/>
      <c r="O200" s="687"/>
      <c r="P200" s="687"/>
      <c r="Q200" s="687"/>
      <c r="R200" s="687"/>
      <c r="S200" s="687"/>
      <c r="T200" s="687"/>
      <c r="U200" s="687"/>
      <c r="V200" s="687"/>
      <c r="W200" s="687"/>
      <c r="X200" s="687"/>
      <c r="Y200" s="687"/>
      <c r="Z200" s="687"/>
      <c r="AA200" s="687"/>
      <c r="AB200" s="687"/>
      <c r="AC200" s="687"/>
      <c r="AD200" s="687"/>
      <c r="AE200" s="687"/>
      <c r="AF200" s="687"/>
    </row>
    <row r="201">
      <c r="A201" s="687"/>
      <c r="B201" s="687"/>
      <c r="C201" s="687"/>
      <c r="D201" s="687"/>
      <c r="E201" s="687"/>
      <c r="F201" s="687"/>
      <c r="G201" s="999"/>
      <c r="H201" s="971"/>
      <c r="I201" s="687"/>
      <c r="J201" s="687"/>
      <c r="K201" s="687"/>
      <c r="L201" s="687"/>
      <c r="M201" s="687"/>
      <c r="N201" s="687"/>
      <c r="O201" s="687"/>
      <c r="P201" s="687"/>
      <c r="Q201" s="687"/>
      <c r="R201" s="687"/>
      <c r="S201" s="687"/>
      <c r="T201" s="687"/>
      <c r="U201" s="687"/>
      <c r="V201" s="687"/>
      <c r="W201" s="687"/>
      <c r="X201" s="687"/>
      <c r="Y201" s="687"/>
      <c r="Z201" s="687"/>
      <c r="AA201" s="687"/>
      <c r="AB201" s="687"/>
      <c r="AC201" s="687"/>
      <c r="AD201" s="687"/>
      <c r="AE201" s="687"/>
      <c r="AF201" s="687"/>
    </row>
    <row r="202">
      <c r="A202" s="687"/>
      <c r="B202" s="687"/>
      <c r="C202" s="687"/>
      <c r="D202" s="687"/>
      <c r="E202" s="687"/>
      <c r="F202" s="687"/>
      <c r="G202" s="999"/>
      <c r="H202" s="971"/>
      <c r="I202" s="687"/>
      <c r="J202" s="687"/>
      <c r="K202" s="687"/>
      <c r="L202" s="687"/>
      <c r="M202" s="687"/>
      <c r="N202" s="687"/>
      <c r="O202" s="687"/>
      <c r="P202" s="687"/>
      <c r="Q202" s="687"/>
      <c r="R202" s="687"/>
      <c r="S202" s="687"/>
      <c r="T202" s="687"/>
      <c r="U202" s="687"/>
      <c r="V202" s="687"/>
      <c r="W202" s="687"/>
      <c r="X202" s="687"/>
      <c r="Y202" s="687"/>
      <c r="Z202" s="687"/>
      <c r="AA202" s="687"/>
      <c r="AB202" s="687"/>
      <c r="AC202" s="687"/>
      <c r="AD202" s="687"/>
      <c r="AE202" s="687"/>
      <c r="AF202" s="687"/>
    </row>
    <row r="203">
      <c r="A203" s="687"/>
      <c r="B203" s="687"/>
      <c r="C203" s="687"/>
      <c r="D203" s="687"/>
      <c r="E203" s="687"/>
      <c r="F203" s="687"/>
      <c r="G203" s="999"/>
      <c r="H203" s="971"/>
      <c r="I203" s="687"/>
      <c r="J203" s="687"/>
      <c r="K203" s="687"/>
      <c r="L203" s="687"/>
      <c r="M203" s="687"/>
      <c r="N203" s="687"/>
      <c r="O203" s="687"/>
      <c r="P203" s="687"/>
      <c r="Q203" s="687"/>
      <c r="R203" s="687"/>
      <c r="S203" s="687"/>
      <c r="T203" s="687"/>
      <c r="U203" s="687"/>
      <c r="V203" s="687"/>
      <c r="W203" s="687"/>
      <c r="X203" s="687"/>
      <c r="Y203" s="687"/>
      <c r="Z203" s="687"/>
      <c r="AA203" s="687"/>
      <c r="AB203" s="687"/>
      <c r="AC203" s="687"/>
      <c r="AD203" s="687"/>
      <c r="AE203" s="687"/>
      <c r="AF203" s="687"/>
    </row>
    <row r="204">
      <c r="A204" s="687"/>
      <c r="B204" s="687"/>
      <c r="C204" s="687"/>
      <c r="D204" s="687"/>
      <c r="E204" s="687"/>
      <c r="F204" s="687"/>
      <c r="G204" s="999"/>
      <c r="H204" s="971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  <c r="AA204" s="687"/>
      <c r="AB204" s="687"/>
      <c r="AC204" s="687"/>
      <c r="AD204" s="687"/>
      <c r="AE204" s="687"/>
      <c r="AF204" s="687"/>
    </row>
    <row r="205">
      <c r="A205" s="687"/>
      <c r="B205" s="687"/>
      <c r="C205" s="687"/>
      <c r="D205" s="687"/>
      <c r="E205" s="687"/>
      <c r="F205" s="687"/>
      <c r="G205" s="999"/>
      <c r="H205" s="971"/>
      <c r="I205" s="687"/>
      <c r="J205" s="687"/>
      <c r="K205" s="687"/>
      <c r="L205" s="687"/>
      <c r="M205" s="687"/>
      <c r="N205" s="687"/>
      <c r="O205" s="687"/>
      <c r="P205" s="687"/>
      <c r="Q205" s="687"/>
      <c r="R205" s="687"/>
      <c r="S205" s="687"/>
      <c r="T205" s="687"/>
      <c r="U205" s="687"/>
      <c r="V205" s="687"/>
      <c r="W205" s="687"/>
      <c r="X205" s="687"/>
      <c r="Y205" s="687"/>
      <c r="Z205" s="687"/>
      <c r="AA205" s="687"/>
      <c r="AB205" s="687"/>
      <c r="AC205" s="687"/>
      <c r="AD205" s="687"/>
      <c r="AE205" s="687"/>
      <c r="AF205" s="687"/>
    </row>
    <row r="206">
      <c r="A206" s="687"/>
      <c r="B206" s="687"/>
      <c r="C206" s="687"/>
      <c r="D206" s="687"/>
      <c r="E206" s="687"/>
      <c r="F206" s="687"/>
      <c r="G206" s="999"/>
      <c r="H206" s="971"/>
      <c r="I206" s="687"/>
      <c r="J206" s="687"/>
      <c r="K206" s="687"/>
      <c r="L206" s="687"/>
      <c r="M206" s="687"/>
      <c r="N206" s="687"/>
      <c r="O206" s="687"/>
      <c r="P206" s="687"/>
      <c r="Q206" s="687"/>
      <c r="R206" s="687"/>
      <c r="S206" s="687"/>
      <c r="T206" s="687"/>
      <c r="U206" s="687"/>
      <c r="V206" s="687"/>
      <c r="W206" s="687"/>
      <c r="X206" s="687"/>
      <c r="Y206" s="687"/>
      <c r="Z206" s="687"/>
      <c r="AA206" s="687"/>
      <c r="AB206" s="687"/>
      <c r="AC206" s="687"/>
      <c r="AD206" s="687"/>
      <c r="AE206" s="687"/>
      <c r="AF206" s="687"/>
    </row>
    <row r="207">
      <c r="A207" s="687"/>
      <c r="B207" s="687"/>
      <c r="C207" s="687"/>
      <c r="D207" s="687"/>
      <c r="E207" s="687"/>
      <c r="F207" s="687"/>
      <c r="G207" s="999"/>
      <c r="H207" s="971"/>
      <c r="I207" s="687"/>
      <c r="J207" s="687"/>
      <c r="K207" s="687"/>
      <c r="L207" s="687"/>
      <c r="M207" s="687"/>
      <c r="N207" s="687"/>
      <c r="O207" s="687"/>
      <c r="P207" s="687"/>
      <c r="Q207" s="687"/>
      <c r="R207" s="687"/>
      <c r="S207" s="687"/>
      <c r="T207" s="687"/>
      <c r="U207" s="687"/>
      <c r="V207" s="687"/>
      <c r="W207" s="687"/>
      <c r="X207" s="687"/>
      <c r="Y207" s="687"/>
      <c r="Z207" s="687"/>
      <c r="AA207" s="687"/>
      <c r="AB207" s="687"/>
      <c r="AC207" s="687"/>
      <c r="AD207" s="687"/>
      <c r="AE207" s="687"/>
      <c r="AF207" s="687"/>
    </row>
    <row r="208">
      <c r="A208" s="687"/>
      <c r="B208" s="687"/>
      <c r="C208" s="687"/>
      <c r="D208" s="687"/>
      <c r="E208" s="687"/>
      <c r="F208" s="687"/>
      <c r="G208" s="999"/>
      <c r="H208" s="971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87"/>
      <c r="AB208" s="687"/>
      <c r="AC208" s="687"/>
      <c r="AD208" s="687"/>
      <c r="AE208" s="687"/>
      <c r="AF208" s="687"/>
    </row>
    <row r="209">
      <c r="A209" s="687"/>
      <c r="B209" s="687"/>
      <c r="C209" s="687"/>
      <c r="D209" s="687"/>
      <c r="E209" s="687"/>
      <c r="F209" s="687"/>
      <c r="G209" s="999"/>
      <c r="H209" s="971"/>
      <c r="I209" s="687"/>
      <c r="J209" s="687"/>
      <c r="K209" s="687"/>
      <c r="L209" s="687"/>
      <c r="M209" s="687"/>
      <c r="N209" s="687"/>
      <c r="O209" s="687"/>
      <c r="P209" s="687"/>
      <c r="Q209" s="687"/>
      <c r="R209" s="687"/>
      <c r="S209" s="687"/>
      <c r="T209" s="687"/>
      <c r="U209" s="687"/>
      <c r="V209" s="687"/>
      <c r="W209" s="687"/>
      <c r="X209" s="687"/>
      <c r="Y209" s="687"/>
      <c r="Z209" s="687"/>
      <c r="AA209" s="687"/>
      <c r="AB209" s="687"/>
      <c r="AC209" s="687"/>
      <c r="AD209" s="687"/>
      <c r="AE209" s="687"/>
      <c r="AF209" s="687"/>
    </row>
    <row r="210">
      <c r="A210" s="687"/>
      <c r="B210" s="687"/>
      <c r="C210" s="687"/>
      <c r="D210" s="687"/>
      <c r="E210" s="687"/>
      <c r="F210" s="687"/>
      <c r="G210" s="999"/>
      <c r="H210" s="971"/>
      <c r="I210" s="687"/>
      <c r="J210" s="687"/>
      <c r="K210" s="687"/>
      <c r="L210" s="687"/>
      <c r="M210" s="687"/>
      <c r="N210" s="687"/>
      <c r="O210" s="687"/>
      <c r="P210" s="687"/>
      <c r="Q210" s="687"/>
      <c r="R210" s="687"/>
      <c r="S210" s="687"/>
      <c r="T210" s="687"/>
      <c r="U210" s="687"/>
      <c r="V210" s="687"/>
      <c r="W210" s="687"/>
      <c r="X210" s="687"/>
      <c r="Y210" s="687"/>
      <c r="Z210" s="687"/>
      <c r="AA210" s="687"/>
      <c r="AB210" s="687"/>
      <c r="AC210" s="687"/>
      <c r="AD210" s="687"/>
      <c r="AE210" s="687"/>
      <c r="AF210" s="687"/>
    </row>
    <row r="211">
      <c r="A211" s="687"/>
      <c r="B211" s="687"/>
      <c r="C211" s="687"/>
      <c r="D211" s="687"/>
      <c r="E211" s="687"/>
      <c r="F211" s="687"/>
      <c r="G211" s="999"/>
      <c r="H211" s="971"/>
      <c r="I211" s="687"/>
      <c r="J211" s="687"/>
      <c r="K211" s="687"/>
      <c r="L211" s="687"/>
      <c r="M211" s="687"/>
      <c r="N211" s="687"/>
      <c r="O211" s="687"/>
      <c r="P211" s="687"/>
      <c r="Q211" s="687"/>
      <c r="R211" s="687"/>
      <c r="S211" s="687"/>
      <c r="T211" s="687"/>
      <c r="U211" s="687"/>
      <c r="V211" s="687"/>
      <c r="W211" s="687"/>
      <c r="X211" s="687"/>
      <c r="Y211" s="687"/>
      <c r="Z211" s="687"/>
      <c r="AA211" s="687"/>
      <c r="AB211" s="687"/>
      <c r="AC211" s="687"/>
      <c r="AD211" s="687"/>
      <c r="AE211" s="687"/>
      <c r="AF211" s="687"/>
    </row>
    <row r="212">
      <c r="A212" s="687"/>
      <c r="B212" s="687"/>
      <c r="C212" s="687"/>
      <c r="D212" s="687"/>
      <c r="E212" s="687"/>
      <c r="F212" s="687"/>
      <c r="G212" s="999"/>
      <c r="H212" s="971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87"/>
      <c r="AB212" s="687"/>
      <c r="AC212" s="687"/>
      <c r="AD212" s="687"/>
      <c r="AE212" s="687"/>
      <c r="AF212" s="687"/>
    </row>
    <row r="213">
      <c r="A213" s="687"/>
      <c r="B213" s="687"/>
      <c r="C213" s="687"/>
      <c r="D213" s="687"/>
      <c r="E213" s="687"/>
      <c r="F213" s="687"/>
      <c r="G213" s="999"/>
      <c r="H213" s="971"/>
      <c r="I213" s="687"/>
      <c r="J213" s="687"/>
      <c r="K213" s="687"/>
      <c r="L213" s="687"/>
      <c r="M213" s="687"/>
      <c r="N213" s="687"/>
      <c r="O213" s="687"/>
      <c r="P213" s="687"/>
      <c r="Q213" s="687"/>
      <c r="R213" s="687"/>
      <c r="S213" s="687"/>
      <c r="T213" s="687"/>
      <c r="U213" s="687"/>
      <c r="V213" s="687"/>
      <c r="W213" s="687"/>
      <c r="X213" s="687"/>
      <c r="Y213" s="687"/>
      <c r="Z213" s="687"/>
      <c r="AA213" s="687"/>
      <c r="AB213" s="687"/>
      <c r="AC213" s="687"/>
      <c r="AD213" s="687"/>
      <c r="AE213" s="687"/>
      <c r="AF213" s="687"/>
    </row>
    <row r="214">
      <c r="A214" s="687"/>
      <c r="B214" s="687"/>
      <c r="C214" s="687"/>
      <c r="D214" s="687"/>
      <c r="E214" s="687"/>
      <c r="F214" s="687"/>
      <c r="G214" s="999"/>
      <c r="H214" s="971"/>
      <c r="I214" s="687"/>
      <c r="J214" s="687"/>
      <c r="K214" s="687"/>
      <c r="L214" s="687"/>
      <c r="M214" s="687"/>
      <c r="N214" s="687"/>
      <c r="O214" s="687"/>
      <c r="P214" s="687"/>
      <c r="Q214" s="687"/>
      <c r="R214" s="687"/>
      <c r="S214" s="687"/>
      <c r="T214" s="687"/>
      <c r="U214" s="687"/>
      <c r="V214" s="687"/>
      <c r="W214" s="687"/>
      <c r="X214" s="687"/>
      <c r="Y214" s="687"/>
      <c r="Z214" s="687"/>
      <c r="AA214" s="687"/>
      <c r="AB214" s="687"/>
      <c r="AC214" s="687"/>
      <c r="AD214" s="687"/>
      <c r="AE214" s="687"/>
      <c r="AF214" s="687"/>
    </row>
    <row r="215">
      <c r="A215" s="687"/>
      <c r="B215" s="687"/>
      <c r="C215" s="687"/>
      <c r="D215" s="687"/>
      <c r="E215" s="687"/>
      <c r="F215" s="687"/>
      <c r="G215" s="999"/>
      <c r="H215" s="971"/>
      <c r="I215" s="687"/>
      <c r="J215" s="687"/>
      <c r="K215" s="687"/>
      <c r="L215" s="687"/>
      <c r="M215" s="687"/>
      <c r="N215" s="687"/>
      <c r="O215" s="687"/>
      <c r="P215" s="687"/>
      <c r="Q215" s="687"/>
      <c r="R215" s="687"/>
      <c r="S215" s="687"/>
      <c r="T215" s="687"/>
      <c r="U215" s="687"/>
      <c r="V215" s="687"/>
      <c r="W215" s="687"/>
      <c r="X215" s="687"/>
      <c r="Y215" s="687"/>
      <c r="Z215" s="687"/>
      <c r="AA215" s="687"/>
      <c r="AB215" s="687"/>
      <c r="AC215" s="687"/>
      <c r="AD215" s="687"/>
      <c r="AE215" s="687"/>
      <c r="AF215" s="687"/>
    </row>
    <row r="216">
      <c r="A216" s="687"/>
      <c r="B216" s="687"/>
      <c r="C216" s="687"/>
      <c r="D216" s="687"/>
      <c r="E216" s="687"/>
      <c r="F216" s="687"/>
      <c r="G216" s="999"/>
      <c r="H216" s="971"/>
      <c r="I216" s="687"/>
      <c r="J216" s="687"/>
      <c r="K216" s="687"/>
      <c r="L216" s="687"/>
      <c r="M216" s="687"/>
      <c r="N216" s="687"/>
      <c r="O216" s="687"/>
      <c r="P216" s="687"/>
      <c r="Q216" s="687"/>
      <c r="R216" s="687"/>
      <c r="S216" s="687"/>
      <c r="T216" s="687"/>
      <c r="U216" s="687"/>
      <c r="V216" s="687"/>
      <c r="W216" s="687"/>
      <c r="X216" s="687"/>
      <c r="Y216" s="687"/>
      <c r="Z216" s="687"/>
      <c r="AA216" s="687"/>
      <c r="AB216" s="687"/>
      <c r="AC216" s="687"/>
      <c r="AD216" s="687"/>
      <c r="AE216" s="687"/>
      <c r="AF216" s="687"/>
    </row>
    <row r="217">
      <c r="A217" s="687"/>
      <c r="B217" s="687"/>
      <c r="C217" s="687"/>
      <c r="D217" s="687"/>
      <c r="E217" s="687"/>
      <c r="F217" s="687"/>
      <c r="G217" s="999"/>
      <c r="H217" s="971"/>
      <c r="I217" s="687"/>
      <c r="J217" s="687"/>
      <c r="K217" s="687"/>
      <c r="L217" s="687"/>
      <c r="M217" s="687"/>
      <c r="N217" s="687"/>
      <c r="O217" s="687"/>
      <c r="P217" s="687"/>
      <c r="Q217" s="687"/>
      <c r="R217" s="687"/>
      <c r="S217" s="687"/>
      <c r="T217" s="687"/>
      <c r="U217" s="687"/>
      <c r="V217" s="687"/>
      <c r="W217" s="687"/>
      <c r="X217" s="687"/>
      <c r="Y217" s="687"/>
      <c r="Z217" s="687"/>
      <c r="AA217" s="687"/>
      <c r="AB217" s="687"/>
      <c r="AC217" s="687"/>
      <c r="AD217" s="687"/>
      <c r="AE217" s="687"/>
      <c r="AF217" s="687"/>
    </row>
    <row r="218">
      <c r="A218" s="687"/>
      <c r="B218" s="687"/>
      <c r="C218" s="687"/>
      <c r="D218" s="687"/>
      <c r="E218" s="687"/>
      <c r="F218" s="687"/>
      <c r="G218" s="999"/>
      <c r="H218" s="971"/>
      <c r="I218" s="687"/>
      <c r="J218" s="687"/>
      <c r="K218" s="687"/>
      <c r="L218" s="687"/>
      <c r="M218" s="687"/>
      <c r="N218" s="687"/>
      <c r="O218" s="687"/>
      <c r="P218" s="687"/>
      <c r="Q218" s="687"/>
      <c r="R218" s="687"/>
      <c r="S218" s="687"/>
      <c r="T218" s="687"/>
      <c r="U218" s="687"/>
      <c r="V218" s="687"/>
      <c r="W218" s="687"/>
      <c r="X218" s="687"/>
      <c r="Y218" s="687"/>
      <c r="Z218" s="687"/>
      <c r="AA218" s="687"/>
      <c r="AB218" s="687"/>
      <c r="AC218" s="687"/>
      <c r="AD218" s="687"/>
      <c r="AE218" s="687"/>
      <c r="AF218" s="687"/>
    </row>
    <row r="219">
      <c r="A219" s="687"/>
      <c r="B219" s="687"/>
      <c r="C219" s="687"/>
      <c r="D219" s="687"/>
      <c r="E219" s="687"/>
      <c r="F219" s="687"/>
      <c r="G219" s="999"/>
      <c r="H219" s="971"/>
      <c r="I219" s="687"/>
      <c r="J219" s="687"/>
      <c r="K219" s="687"/>
      <c r="L219" s="687"/>
      <c r="M219" s="687"/>
      <c r="N219" s="687"/>
      <c r="O219" s="687"/>
      <c r="P219" s="687"/>
      <c r="Q219" s="687"/>
      <c r="R219" s="687"/>
      <c r="S219" s="687"/>
      <c r="T219" s="687"/>
      <c r="U219" s="687"/>
      <c r="V219" s="687"/>
      <c r="W219" s="687"/>
      <c r="X219" s="687"/>
      <c r="Y219" s="687"/>
      <c r="Z219" s="687"/>
      <c r="AA219" s="687"/>
      <c r="AB219" s="687"/>
      <c r="AC219" s="687"/>
      <c r="AD219" s="687"/>
      <c r="AE219" s="687"/>
      <c r="AF219" s="687"/>
    </row>
    <row r="220">
      <c r="A220" s="687"/>
      <c r="B220" s="687"/>
      <c r="C220" s="687"/>
      <c r="D220" s="687"/>
      <c r="E220" s="687"/>
      <c r="F220" s="687"/>
      <c r="G220" s="999"/>
      <c r="H220" s="971"/>
      <c r="I220" s="687"/>
      <c r="J220" s="687"/>
      <c r="K220" s="687"/>
      <c r="L220" s="687"/>
      <c r="M220" s="687"/>
      <c r="N220" s="687"/>
      <c r="O220" s="687"/>
      <c r="P220" s="687"/>
      <c r="Q220" s="687"/>
      <c r="R220" s="687"/>
      <c r="S220" s="687"/>
      <c r="T220" s="687"/>
      <c r="U220" s="687"/>
      <c r="V220" s="687"/>
      <c r="W220" s="687"/>
      <c r="X220" s="687"/>
      <c r="Y220" s="687"/>
      <c r="Z220" s="687"/>
      <c r="AA220" s="687"/>
      <c r="AB220" s="687"/>
      <c r="AC220" s="687"/>
      <c r="AD220" s="687"/>
      <c r="AE220" s="687"/>
      <c r="AF220" s="687"/>
    </row>
    <row r="221">
      <c r="A221" s="687"/>
      <c r="B221" s="687"/>
      <c r="C221" s="687"/>
      <c r="D221" s="687"/>
      <c r="E221" s="687"/>
      <c r="F221" s="687"/>
      <c r="G221" s="999"/>
      <c r="H221" s="971"/>
      <c r="I221" s="687"/>
      <c r="J221" s="687"/>
      <c r="K221" s="687"/>
      <c r="L221" s="687"/>
      <c r="M221" s="687"/>
      <c r="N221" s="687"/>
      <c r="O221" s="687"/>
      <c r="P221" s="687"/>
      <c r="Q221" s="687"/>
      <c r="R221" s="687"/>
      <c r="S221" s="687"/>
      <c r="T221" s="687"/>
      <c r="U221" s="687"/>
      <c r="V221" s="687"/>
      <c r="W221" s="687"/>
      <c r="X221" s="687"/>
      <c r="Y221" s="687"/>
      <c r="Z221" s="687"/>
      <c r="AA221" s="687"/>
      <c r="AB221" s="687"/>
      <c r="AC221" s="687"/>
      <c r="AD221" s="687"/>
      <c r="AE221" s="687"/>
      <c r="AF221" s="687"/>
    </row>
    <row r="222">
      <c r="A222" s="687"/>
      <c r="B222" s="687"/>
      <c r="C222" s="687"/>
      <c r="D222" s="687"/>
      <c r="E222" s="687"/>
      <c r="F222" s="687"/>
      <c r="G222" s="999"/>
      <c r="H222" s="971"/>
      <c r="I222" s="687"/>
      <c r="J222" s="687"/>
      <c r="K222" s="687"/>
      <c r="L222" s="687"/>
      <c r="M222" s="687"/>
      <c r="N222" s="687"/>
      <c r="O222" s="687"/>
      <c r="P222" s="687"/>
      <c r="Q222" s="687"/>
      <c r="R222" s="687"/>
      <c r="S222" s="687"/>
      <c r="T222" s="687"/>
      <c r="U222" s="687"/>
      <c r="V222" s="687"/>
      <c r="W222" s="687"/>
      <c r="X222" s="687"/>
      <c r="Y222" s="687"/>
      <c r="Z222" s="687"/>
      <c r="AA222" s="687"/>
      <c r="AB222" s="687"/>
      <c r="AC222" s="687"/>
      <c r="AD222" s="687"/>
      <c r="AE222" s="687"/>
      <c r="AF222" s="687"/>
    </row>
    <row r="223">
      <c r="A223" s="687"/>
      <c r="B223" s="687"/>
      <c r="C223" s="687"/>
      <c r="D223" s="687"/>
      <c r="E223" s="687"/>
      <c r="F223" s="687"/>
      <c r="G223" s="999"/>
      <c r="H223" s="971"/>
      <c r="I223" s="687"/>
      <c r="J223" s="687"/>
      <c r="K223" s="687"/>
      <c r="L223" s="687"/>
      <c r="M223" s="687"/>
      <c r="N223" s="687"/>
      <c r="O223" s="687"/>
      <c r="P223" s="687"/>
      <c r="Q223" s="687"/>
      <c r="R223" s="687"/>
      <c r="S223" s="687"/>
      <c r="T223" s="687"/>
      <c r="U223" s="687"/>
      <c r="V223" s="687"/>
      <c r="W223" s="687"/>
      <c r="X223" s="687"/>
      <c r="Y223" s="687"/>
      <c r="Z223" s="687"/>
      <c r="AA223" s="687"/>
      <c r="AB223" s="687"/>
      <c r="AC223" s="687"/>
      <c r="AD223" s="687"/>
      <c r="AE223" s="687"/>
      <c r="AF223" s="687"/>
    </row>
    <row r="224">
      <c r="A224" s="687"/>
      <c r="B224" s="687"/>
      <c r="C224" s="687"/>
      <c r="D224" s="687"/>
      <c r="E224" s="687"/>
      <c r="F224" s="687"/>
      <c r="G224" s="999"/>
      <c r="H224" s="971"/>
      <c r="I224" s="687"/>
      <c r="J224" s="687"/>
      <c r="K224" s="687"/>
      <c r="L224" s="687"/>
      <c r="M224" s="687"/>
      <c r="N224" s="687"/>
      <c r="O224" s="687"/>
      <c r="P224" s="687"/>
      <c r="Q224" s="687"/>
      <c r="R224" s="687"/>
      <c r="S224" s="687"/>
      <c r="T224" s="687"/>
      <c r="U224" s="687"/>
      <c r="V224" s="687"/>
      <c r="W224" s="687"/>
      <c r="X224" s="687"/>
      <c r="Y224" s="687"/>
      <c r="Z224" s="687"/>
      <c r="AA224" s="687"/>
      <c r="AB224" s="687"/>
      <c r="AC224" s="687"/>
      <c r="AD224" s="687"/>
      <c r="AE224" s="687"/>
      <c r="AF224" s="687"/>
    </row>
    <row r="225">
      <c r="A225" s="687"/>
      <c r="B225" s="687"/>
      <c r="C225" s="687"/>
      <c r="D225" s="687"/>
      <c r="E225" s="687"/>
      <c r="F225" s="687"/>
      <c r="G225" s="999"/>
      <c r="H225" s="971"/>
      <c r="I225" s="687"/>
      <c r="J225" s="687"/>
      <c r="K225" s="687"/>
      <c r="L225" s="687"/>
      <c r="M225" s="687"/>
      <c r="N225" s="687"/>
      <c r="O225" s="687"/>
      <c r="P225" s="687"/>
      <c r="Q225" s="687"/>
      <c r="R225" s="687"/>
      <c r="S225" s="687"/>
      <c r="T225" s="687"/>
      <c r="U225" s="687"/>
      <c r="V225" s="687"/>
      <c r="W225" s="687"/>
      <c r="X225" s="687"/>
      <c r="Y225" s="687"/>
      <c r="Z225" s="687"/>
      <c r="AA225" s="687"/>
      <c r="AB225" s="687"/>
      <c r="AC225" s="687"/>
      <c r="AD225" s="687"/>
      <c r="AE225" s="687"/>
      <c r="AF225" s="687"/>
    </row>
    <row r="226">
      <c r="A226" s="687"/>
      <c r="B226" s="687"/>
      <c r="C226" s="687"/>
      <c r="D226" s="687"/>
      <c r="E226" s="687"/>
      <c r="F226" s="687"/>
      <c r="G226" s="999"/>
      <c r="H226" s="971"/>
      <c r="I226" s="687"/>
      <c r="J226" s="687"/>
      <c r="K226" s="687"/>
      <c r="L226" s="687"/>
      <c r="M226" s="687"/>
      <c r="N226" s="687"/>
      <c r="O226" s="687"/>
      <c r="P226" s="687"/>
      <c r="Q226" s="687"/>
      <c r="R226" s="687"/>
      <c r="S226" s="687"/>
      <c r="T226" s="687"/>
      <c r="U226" s="687"/>
      <c r="V226" s="687"/>
      <c r="W226" s="687"/>
      <c r="X226" s="687"/>
      <c r="Y226" s="687"/>
      <c r="Z226" s="687"/>
      <c r="AA226" s="687"/>
      <c r="AB226" s="687"/>
      <c r="AC226" s="687"/>
      <c r="AD226" s="687"/>
      <c r="AE226" s="687"/>
      <c r="AF226" s="687"/>
    </row>
    <row r="227">
      <c r="A227" s="687"/>
      <c r="B227" s="687"/>
      <c r="C227" s="687"/>
      <c r="D227" s="687"/>
      <c r="E227" s="687"/>
      <c r="F227" s="687"/>
      <c r="G227" s="999"/>
      <c r="H227" s="971"/>
      <c r="I227" s="687"/>
      <c r="J227" s="687"/>
      <c r="K227" s="687"/>
      <c r="L227" s="687"/>
      <c r="M227" s="687"/>
      <c r="N227" s="687"/>
      <c r="O227" s="687"/>
      <c r="P227" s="687"/>
      <c r="Q227" s="687"/>
      <c r="R227" s="687"/>
      <c r="S227" s="687"/>
      <c r="T227" s="687"/>
      <c r="U227" s="687"/>
      <c r="V227" s="687"/>
      <c r="W227" s="687"/>
      <c r="X227" s="687"/>
      <c r="Y227" s="687"/>
      <c r="Z227" s="687"/>
      <c r="AA227" s="687"/>
      <c r="AB227" s="687"/>
      <c r="AC227" s="687"/>
      <c r="AD227" s="687"/>
      <c r="AE227" s="687"/>
      <c r="AF227" s="687"/>
    </row>
    <row r="228">
      <c r="A228" s="687"/>
      <c r="B228" s="687"/>
      <c r="C228" s="687"/>
      <c r="D228" s="687"/>
      <c r="E228" s="687"/>
      <c r="F228" s="687"/>
      <c r="G228" s="999"/>
      <c r="H228" s="971"/>
      <c r="I228" s="687"/>
      <c r="J228" s="687"/>
      <c r="K228" s="687"/>
      <c r="L228" s="687"/>
      <c r="M228" s="687"/>
      <c r="N228" s="687"/>
      <c r="O228" s="687"/>
      <c r="P228" s="687"/>
      <c r="Q228" s="687"/>
      <c r="R228" s="687"/>
      <c r="S228" s="687"/>
      <c r="T228" s="687"/>
      <c r="U228" s="687"/>
      <c r="V228" s="687"/>
      <c r="W228" s="687"/>
      <c r="X228" s="687"/>
      <c r="Y228" s="687"/>
      <c r="Z228" s="687"/>
      <c r="AA228" s="687"/>
      <c r="AB228" s="687"/>
      <c r="AC228" s="687"/>
      <c r="AD228" s="687"/>
      <c r="AE228" s="687"/>
      <c r="AF228" s="687"/>
    </row>
    <row r="229">
      <c r="A229" s="687"/>
      <c r="B229" s="687"/>
      <c r="C229" s="687"/>
      <c r="D229" s="687"/>
      <c r="E229" s="687"/>
      <c r="F229" s="687"/>
      <c r="G229" s="999"/>
      <c r="H229" s="971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87"/>
      <c r="AB229" s="687"/>
      <c r="AC229" s="687"/>
      <c r="AD229" s="687"/>
      <c r="AE229" s="687"/>
      <c r="AF229" s="687"/>
    </row>
    <row r="230">
      <c r="A230" s="687"/>
      <c r="B230" s="687"/>
      <c r="C230" s="687"/>
      <c r="D230" s="687"/>
      <c r="E230" s="687"/>
      <c r="F230" s="687"/>
      <c r="G230" s="999"/>
      <c r="H230" s="971"/>
      <c r="I230" s="687"/>
      <c r="J230" s="687"/>
      <c r="K230" s="687"/>
      <c r="L230" s="687"/>
      <c r="M230" s="687"/>
      <c r="N230" s="687"/>
      <c r="O230" s="687"/>
      <c r="P230" s="687"/>
      <c r="Q230" s="687"/>
      <c r="R230" s="687"/>
      <c r="S230" s="687"/>
      <c r="T230" s="687"/>
      <c r="U230" s="687"/>
      <c r="V230" s="687"/>
      <c r="W230" s="687"/>
      <c r="X230" s="687"/>
      <c r="Y230" s="687"/>
      <c r="Z230" s="687"/>
      <c r="AA230" s="687"/>
      <c r="AB230" s="687"/>
      <c r="AC230" s="687"/>
      <c r="AD230" s="687"/>
      <c r="AE230" s="687"/>
      <c r="AF230" s="687"/>
    </row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H1"/>
    <mergeCell ref="I1:P1"/>
    <mergeCell ref="Q1:X1"/>
    <mergeCell ref="Y1:AF1"/>
    <mergeCell ref="B12:D12"/>
    <mergeCell ref="B23:D23"/>
  </mergeCells>
  <hyperlinks>
    <hyperlink r:id="rId1" ref="J10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8.5"/>
    <col customWidth="1" min="3" max="3" width="12.63"/>
    <col customWidth="1" min="4" max="4" width="22.0"/>
    <col customWidth="1" min="5" max="5" width="18.25"/>
    <col customWidth="1" min="6" max="7" width="22.38"/>
  </cols>
  <sheetData>
    <row r="1">
      <c r="H1" s="1010"/>
    </row>
    <row r="2">
      <c r="B2" s="1011" t="s">
        <v>608</v>
      </c>
      <c r="C2" s="1012" t="s">
        <v>972</v>
      </c>
      <c r="D2" s="1013" t="s">
        <v>973</v>
      </c>
      <c r="E2" s="1011" t="s">
        <v>974</v>
      </c>
      <c r="F2" s="1011" t="s">
        <v>975</v>
      </c>
      <c r="G2" s="1011" t="s">
        <v>976</v>
      </c>
      <c r="H2" s="1010"/>
    </row>
    <row r="3">
      <c r="B3" s="1014" t="s">
        <v>905</v>
      </c>
      <c r="C3" s="1015" t="str">
        <f>'Project Financing'!F14</f>
        <v>-</v>
      </c>
      <c r="D3" s="1015" t="str">
        <f>'Project Financing'!J14</f>
        <v>-</v>
      </c>
      <c r="E3" s="1016">
        <f t="shared" ref="E3:E7" si="1">SUM(C3:D3)</f>
        <v>0</v>
      </c>
      <c r="F3" s="1015">
        <f>E3</f>
        <v>0</v>
      </c>
      <c r="G3" s="1015">
        <f t="shared" ref="G3:G7" si="2">F3*12%</f>
        <v>0</v>
      </c>
      <c r="H3" s="1010"/>
    </row>
    <row r="4">
      <c r="B4" s="1017" t="s">
        <v>906</v>
      </c>
      <c r="C4" s="984" t="str">
        <f>'Project Financing'!F15</f>
        <v>-</v>
      </c>
      <c r="D4" s="984" t="str">
        <f>'Project Financing'!J15</f>
        <v>-</v>
      </c>
      <c r="E4" s="1018">
        <f t="shared" si="1"/>
        <v>0</v>
      </c>
      <c r="F4" s="984">
        <f>E4+F3</f>
        <v>0</v>
      </c>
      <c r="G4" s="984">
        <f t="shared" si="2"/>
        <v>0</v>
      </c>
      <c r="H4" s="1010"/>
    </row>
    <row r="5">
      <c r="B5" s="1017" t="s">
        <v>907</v>
      </c>
      <c r="C5" s="984" t="str">
        <f>'Project Financing'!F16</f>
        <v>-</v>
      </c>
      <c r="D5" s="984" t="str">
        <f>'Project Financing'!J16</f>
        <v>-</v>
      </c>
      <c r="E5" s="1018">
        <f t="shared" si="1"/>
        <v>0</v>
      </c>
      <c r="F5" s="984">
        <f t="shared" ref="F5:F7" si="3">F4+E5</f>
        <v>0</v>
      </c>
      <c r="G5" s="984">
        <f t="shared" si="2"/>
        <v>0</v>
      </c>
      <c r="H5" s="1010"/>
    </row>
    <row r="6">
      <c r="B6" s="1017" t="s">
        <v>908</v>
      </c>
      <c r="C6" s="984" t="str">
        <f>'Project Financing'!F17</f>
        <v>#REF!</v>
      </c>
      <c r="D6" s="984">
        <f>'Project Financing'!J17</f>
        <v>64.6264548</v>
      </c>
      <c r="E6" s="1018" t="str">
        <f t="shared" si="1"/>
        <v>#REF!</v>
      </c>
      <c r="F6" s="984" t="str">
        <f t="shared" si="3"/>
        <v>#REF!</v>
      </c>
      <c r="G6" s="984" t="str">
        <f t="shared" si="2"/>
        <v>#REF!</v>
      </c>
      <c r="H6" s="1010"/>
    </row>
    <row r="7">
      <c r="B7" s="1019" t="s">
        <v>909</v>
      </c>
      <c r="C7" s="1020">
        <f>'Project Financing'!F18</f>
        <v>53.855379</v>
      </c>
      <c r="D7" s="1020">
        <f>'Project Financing'!J18</f>
        <v>64.6264548</v>
      </c>
      <c r="E7" s="1021">
        <f t="shared" si="1"/>
        <v>118.4818338</v>
      </c>
      <c r="F7" s="1020" t="str">
        <f t="shared" si="3"/>
        <v>#REF!</v>
      </c>
      <c r="G7" s="1020" t="str">
        <f t="shared" si="2"/>
        <v>#REF!</v>
      </c>
      <c r="H7" s="1010"/>
    </row>
    <row r="8">
      <c r="H8" s="1010"/>
    </row>
    <row r="9">
      <c r="H9" s="1010"/>
    </row>
    <row r="10">
      <c r="H10" s="1010"/>
    </row>
    <row r="11">
      <c r="H11" s="1010"/>
    </row>
    <row r="12">
      <c r="H12" s="1010"/>
    </row>
    <row r="13">
      <c r="H13" s="1010"/>
    </row>
    <row r="14">
      <c r="H14" s="1010"/>
    </row>
    <row r="15">
      <c r="H15" s="1010"/>
    </row>
    <row r="16">
      <c r="H16" s="1010"/>
    </row>
    <row r="17">
      <c r="H17" s="1010"/>
    </row>
    <row r="18">
      <c r="H18" s="1010"/>
    </row>
    <row r="19">
      <c r="H19" s="1010"/>
    </row>
    <row r="20">
      <c r="H20" s="1010"/>
    </row>
    <row r="21">
      <c r="H21" s="1010"/>
    </row>
    <row r="22">
      <c r="H22" s="1010"/>
    </row>
    <row r="23">
      <c r="H23" s="1010"/>
    </row>
    <row r="24">
      <c r="H24" s="1010"/>
    </row>
    <row r="25">
      <c r="H25" s="1010"/>
    </row>
    <row r="26">
      <c r="H26" s="1010"/>
    </row>
    <row r="27">
      <c r="H27" s="1010"/>
    </row>
    <row r="28">
      <c r="H28" s="1010"/>
    </row>
    <row r="29">
      <c r="H29" s="1010"/>
    </row>
    <row r="30">
      <c r="H30" s="1010"/>
    </row>
    <row r="31">
      <c r="H31" s="1010"/>
    </row>
    <row r="32">
      <c r="H32" s="1010"/>
    </row>
    <row r="33">
      <c r="H33" s="1010"/>
    </row>
    <row r="34">
      <c r="H34" s="1010"/>
    </row>
    <row r="35">
      <c r="H35" s="1010"/>
    </row>
    <row r="36">
      <c r="H36" s="1010"/>
    </row>
    <row r="37">
      <c r="H37" s="1010"/>
    </row>
    <row r="38">
      <c r="H38" s="1010"/>
    </row>
    <row r="39">
      <c r="H39" s="1010"/>
    </row>
    <row r="40">
      <c r="H40" s="1010"/>
    </row>
    <row r="41">
      <c r="H41" s="1010"/>
    </row>
    <row r="42">
      <c r="H42" s="1010"/>
    </row>
    <row r="43">
      <c r="H43" s="1010"/>
    </row>
    <row r="44">
      <c r="H44" s="1010"/>
    </row>
    <row r="45">
      <c r="H45" s="1010"/>
    </row>
    <row r="46">
      <c r="H46" s="1010"/>
    </row>
    <row r="47">
      <c r="H47" s="1010"/>
    </row>
    <row r="48">
      <c r="H48" s="1010"/>
    </row>
    <row r="49">
      <c r="H49" s="1010"/>
    </row>
    <row r="50">
      <c r="H50" s="1010"/>
    </row>
    <row r="51">
      <c r="H51" s="1010"/>
    </row>
    <row r="52">
      <c r="H52" s="1010"/>
    </row>
    <row r="53">
      <c r="H53" s="1010"/>
    </row>
    <row r="54">
      <c r="H54" s="1010"/>
    </row>
    <row r="55">
      <c r="H55" s="1010"/>
    </row>
    <row r="56">
      <c r="H56" s="1010"/>
    </row>
    <row r="57">
      <c r="H57" s="1010"/>
    </row>
    <row r="58">
      <c r="H58" s="1010"/>
    </row>
    <row r="59">
      <c r="H59" s="1010"/>
    </row>
    <row r="60">
      <c r="H60" s="1010"/>
    </row>
    <row r="61">
      <c r="H61" s="1010"/>
    </row>
    <row r="62">
      <c r="H62" s="1010"/>
    </row>
    <row r="63">
      <c r="H63" s="1010"/>
    </row>
    <row r="64">
      <c r="H64" s="1010"/>
    </row>
    <row r="65">
      <c r="H65" s="1010"/>
    </row>
    <row r="66">
      <c r="H66" s="1010"/>
    </row>
    <row r="67">
      <c r="H67" s="1010"/>
    </row>
    <row r="68">
      <c r="H68" s="1010"/>
    </row>
    <row r="69">
      <c r="H69" s="1010"/>
    </row>
    <row r="70">
      <c r="H70" s="1010"/>
    </row>
    <row r="71">
      <c r="H71" s="1010"/>
    </row>
    <row r="72">
      <c r="H72" s="1010"/>
    </row>
    <row r="73">
      <c r="H73" s="1010"/>
    </row>
    <row r="74">
      <c r="H74" s="1010"/>
    </row>
    <row r="75">
      <c r="H75" s="1010"/>
    </row>
    <row r="76">
      <c r="H76" s="1010"/>
    </row>
    <row r="77">
      <c r="H77" s="1010"/>
    </row>
    <row r="78">
      <c r="H78" s="1010"/>
    </row>
    <row r="79">
      <c r="H79" s="1010"/>
    </row>
    <row r="80">
      <c r="H80" s="1010"/>
    </row>
    <row r="81">
      <c r="H81" s="1010"/>
    </row>
    <row r="82">
      <c r="H82" s="1010"/>
    </row>
    <row r="83">
      <c r="H83" s="1010"/>
    </row>
    <row r="84">
      <c r="H84" s="1010"/>
    </row>
    <row r="85">
      <c r="H85" s="1010"/>
    </row>
    <row r="86">
      <c r="H86" s="1010"/>
    </row>
    <row r="87">
      <c r="H87" s="1010"/>
    </row>
    <row r="88">
      <c r="H88" s="1010"/>
    </row>
    <row r="89">
      <c r="H89" s="1010"/>
    </row>
    <row r="90">
      <c r="H90" s="1010"/>
    </row>
    <row r="91">
      <c r="H91" s="1010"/>
    </row>
    <row r="92">
      <c r="H92" s="1010"/>
    </row>
    <row r="93">
      <c r="H93" s="1010"/>
    </row>
    <row r="94">
      <c r="H94" s="1010"/>
    </row>
    <row r="95">
      <c r="H95" s="1010"/>
    </row>
    <row r="96">
      <c r="H96" s="1010"/>
    </row>
    <row r="97">
      <c r="H97" s="1010"/>
    </row>
    <row r="98">
      <c r="H98" s="1010"/>
    </row>
    <row r="99">
      <c r="H99" s="1010"/>
    </row>
    <row r="100">
      <c r="H100" s="1010"/>
    </row>
    <row r="101">
      <c r="H101" s="1010"/>
    </row>
    <row r="102">
      <c r="H102" s="1010"/>
    </row>
    <row r="103">
      <c r="H103" s="1010"/>
    </row>
    <row r="104">
      <c r="H104" s="1010"/>
    </row>
    <row r="105">
      <c r="H105" s="1010"/>
    </row>
    <row r="106">
      <c r="H106" s="1010"/>
    </row>
    <row r="107">
      <c r="H107" s="1010"/>
    </row>
    <row r="108">
      <c r="H108" s="1010"/>
    </row>
    <row r="109">
      <c r="H109" s="1010"/>
    </row>
    <row r="110">
      <c r="H110" s="1010"/>
    </row>
    <row r="111">
      <c r="H111" s="1010"/>
    </row>
    <row r="112">
      <c r="H112" s="1010"/>
    </row>
    <row r="113">
      <c r="H113" s="1010"/>
    </row>
    <row r="114">
      <c r="H114" s="1010"/>
    </row>
    <row r="115">
      <c r="H115" s="1010"/>
    </row>
    <row r="116">
      <c r="H116" s="1010"/>
    </row>
    <row r="117">
      <c r="H117" s="1010"/>
    </row>
    <row r="118">
      <c r="H118" s="1010"/>
    </row>
    <row r="119">
      <c r="H119" s="1010"/>
    </row>
    <row r="120">
      <c r="H120" s="1010"/>
    </row>
    <row r="121">
      <c r="H121" s="1010"/>
    </row>
    <row r="122">
      <c r="H122" s="1010"/>
    </row>
    <row r="123">
      <c r="H123" s="1010"/>
    </row>
    <row r="124">
      <c r="H124" s="1010"/>
    </row>
    <row r="125">
      <c r="H125" s="1010"/>
    </row>
    <row r="126">
      <c r="H126" s="1010"/>
    </row>
    <row r="127">
      <c r="H127" s="1010"/>
    </row>
    <row r="128">
      <c r="H128" s="1010"/>
    </row>
    <row r="129">
      <c r="H129" s="1010"/>
    </row>
    <row r="130">
      <c r="H130" s="1010"/>
    </row>
    <row r="131">
      <c r="H131" s="1010"/>
    </row>
    <row r="132">
      <c r="H132" s="1010"/>
    </row>
    <row r="133">
      <c r="H133" s="1010"/>
    </row>
    <row r="134">
      <c r="H134" s="1010"/>
    </row>
    <row r="135">
      <c r="H135" s="1010"/>
    </row>
    <row r="136">
      <c r="H136" s="1010"/>
    </row>
    <row r="137">
      <c r="H137" s="1010"/>
    </row>
    <row r="138">
      <c r="H138" s="1010"/>
    </row>
    <row r="139">
      <c r="H139" s="1010"/>
    </row>
    <row r="140">
      <c r="H140" s="1010"/>
    </row>
    <row r="141">
      <c r="H141" s="1010"/>
    </row>
    <row r="142">
      <c r="H142" s="1010"/>
    </row>
    <row r="143">
      <c r="H143" s="1010"/>
    </row>
    <row r="144">
      <c r="H144" s="1010"/>
    </row>
    <row r="145">
      <c r="H145" s="1010"/>
    </row>
    <row r="146">
      <c r="H146" s="1010"/>
    </row>
    <row r="147">
      <c r="H147" s="1010"/>
    </row>
    <row r="148">
      <c r="H148" s="1010"/>
    </row>
    <row r="149">
      <c r="H149" s="1010"/>
    </row>
    <row r="150">
      <c r="H150" s="1010"/>
    </row>
    <row r="151">
      <c r="H151" s="1010"/>
    </row>
    <row r="152">
      <c r="H152" s="1010"/>
    </row>
    <row r="153">
      <c r="H153" s="1010"/>
    </row>
    <row r="154">
      <c r="H154" s="1010"/>
    </row>
    <row r="155">
      <c r="H155" s="1010"/>
    </row>
    <row r="156">
      <c r="H156" s="1010"/>
    </row>
    <row r="157">
      <c r="H157" s="1010"/>
    </row>
    <row r="158">
      <c r="H158" s="1010"/>
    </row>
    <row r="159">
      <c r="H159" s="1010"/>
    </row>
    <row r="160">
      <c r="H160" s="1010"/>
    </row>
    <row r="161">
      <c r="H161" s="1010"/>
    </row>
    <row r="162">
      <c r="H162" s="1010"/>
    </row>
    <row r="163">
      <c r="H163" s="1010"/>
    </row>
    <row r="164">
      <c r="H164" s="1010"/>
    </row>
    <row r="165">
      <c r="H165" s="1010"/>
    </row>
    <row r="166">
      <c r="H166" s="1010"/>
    </row>
    <row r="167">
      <c r="H167" s="1010"/>
    </row>
    <row r="168">
      <c r="H168" s="1010"/>
    </row>
    <row r="169">
      <c r="H169" s="1010"/>
    </row>
    <row r="170">
      <c r="H170" s="1010"/>
    </row>
    <row r="171">
      <c r="H171" s="1010"/>
    </row>
    <row r="172">
      <c r="H172" s="1010"/>
    </row>
    <row r="173">
      <c r="H173" s="1010"/>
    </row>
    <row r="174">
      <c r="H174" s="1010"/>
    </row>
    <row r="175">
      <c r="H175" s="1010"/>
    </row>
    <row r="176">
      <c r="H176" s="1010"/>
    </row>
    <row r="177">
      <c r="H177" s="1010"/>
    </row>
    <row r="178">
      <c r="H178" s="1010"/>
    </row>
    <row r="179">
      <c r="H179" s="1010"/>
    </row>
    <row r="180">
      <c r="H180" s="1010"/>
    </row>
    <row r="181">
      <c r="H181" s="1010"/>
    </row>
    <row r="182">
      <c r="H182" s="1010"/>
    </row>
    <row r="183">
      <c r="H183" s="1010"/>
    </row>
    <row r="184">
      <c r="H184" s="1010"/>
    </row>
    <row r="185">
      <c r="H185" s="1010"/>
    </row>
    <row r="186">
      <c r="H186" s="1010"/>
    </row>
    <row r="187">
      <c r="H187" s="1010"/>
    </row>
    <row r="188">
      <c r="H188" s="1010"/>
    </row>
    <row r="189">
      <c r="H189" s="1010"/>
    </row>
    <row r="190">
      <c r="H190" s="1010"/>
    </row>
    <row r="191">
      <c r="H191" s="1010"/>
    </row>
    <row r="192">
      <c r="H192" s="1010"/>
    </row>
    <row r="193">
      <c r="H193" s="1010"/>
    </row>
    <row r="194">
      <c r="H194" s="1010"/>
    </row>
    <row r="195">
      <c r="H195" s="1010"/>
    </row>
    <row r="196">
      <c r="H196" s="1010"/>
    </row>
    <row r="197">
      <c r="H197" s="1010"/>
    </row>
    <row r="198">
      <c r="H198" s="1010"/>
    </row>
    <row r="199">
      <c r="H199" s="1010"/>
    </row>
    <row r="200">
      <c r="H200" s="1010"/>
    </row>
    <row r="201">
      <c r="H201" s="1010"/>
    </row>
    <row r="202">
      <c r="H202" s="1010"/>
    </row>
    <row r="203">
      <c r="H203" s="1010"/>
    </row>
    <row r="204">
      <c r="H204" s="1010"/>
    </row>
    <row r="205">
      <c r="H205" s="1010"/>
    </row>
    <row r="206">
      <c r="H206" s="1010"/>
    </row>
    <row r="207">
      <c r="H207" s="1010"/>
    </row>
    <row r="208">
      <c r="H208" s="1010"/>
    </row>
    <row r="209">
      <c r="H209" s="1010"/>
    </row>
    <row r="210">
      <c r="H210" s="1010"/>
    </row>
    <row r="211">
      <c r="H211" s="1010"/>
    </row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0.38"/>
    <col customWidth="1" min="3" max="6" width="12.63"/>
  </cols>
  <sheetData>
    <row r="1">
      <c r="A1" s="967" t="s">
        <v>977</v>
      </c>
      <c r="B1" s="968"/>
      <c r="C1" s="968"/>
      <c r="D1" s="968"/>
      <c r="E1" s="968"/>
      <c r="F1" s="968"/>
      <c r="G1" s="968"/>
      <c r="H1" s="968"/>
      <c r="I1" s="967"/>
      <c r="J1" s="968"/>
      <c r="K1" s="968"/>
      <c r="L1" s="968"/>
      <c r="M1" s="968"/>
      <c r="N1" s="968"/>
      <c r="O1" s="968"/>
      <c r="P1" s="968"/>
      <c r="Q1" s="967"/>
      <c r="R1" s="968"/>
      <c r="S1" s="968"/>
      <c r="T1" s="968"/>
      <c r="U1" s="968"/>
      <c r="V1" s="968"/>
      <c r="W1" s="968"/>
      <c r="X1" s="968"/>
      <c r="Y1" s="967"/>
      <c r="Z1" s="968"/>
      <c r="AA1" s="968"/>
      <c r="AB1" s="968"/>
    </row>
    <row r="2">
      <c r="A2" s="1022"/>
      <c r="B2" s="1022"/>
      <c r="C2" s="885"/>
      <c r="D2" s="885"/>
      <c r="E2" s="885"/>
      <c r="F2" s="885"/>
      <c r="G2" s="885"/>
      <c r="H2" s="885"/>
      <c r="I2" s="885"/>
      <c r="J2" s="885"/>
      <c r="K2" s="885"/>
      <c r="L2" s="885"/>
      <c r="M2" s="885"/>
      <c r="N2" s="885"/>
      <c r="O2" s="885"/>
      <c r="P2" s="885"/>
      <c r="Q2" s="885"/>
      <c r="R2" s="885"/>
      <c r="S2" s="885"/>
      <c r="T2" s="885"/>
      <c r="U2" s="885"/>
      <c r="V2" s="885"/>
      <c r="W2" s="885"/>
      <c r="X2" s="885"/>
      <c r="Y2" s="885"/>
      <c r="Z2" s="885"/>
      <c r="AA2" s="885"/>
      <c r="AB2" s="885"/>
    </row>
    <row r="3">
      <c r="A3" s="885"/>
      <c r="B3" s="1023"/>
      <c r="C3" s="1024"/>
      <c r="D3" s="1024"/>
      <c r="E3" s="1024"/>
      <c r="F3" s="1024"/>
      <c r="G3" s="1025" t="s">
        <v>978</v>
      </c>
      <c r="H3" s="885"/>
      <c r="I3" s="885"/>
      <c r="J3" s="885"/>
      <c r="K3" s="885"/>
      <c r="L3" s="885"/>
      <c r="M3" s="885"/>
      <c r="N3" s="885"/>
      <c r="O3" s="885"/>
      <c r="P3" s="885"/>
      <c r="Q3" s="885"/>
      <c r="R3" s="885"/>
      <c r="S3" s="885"/>
      <c r="T3" s="885"/>
      <c r="U3" s="885"/>
      <c r="V3" s="885"/>
      <c r="W3" s="885"/>
      <c r="X3" s="885"/>
      <c r="Y3" s="885"/>
      <c r="Z3" s="885"/>
      <c r="AA3" s="885"/>
      <c r="AB3" s="885"/>
    </row>
    <row r="4">
      <c r="A4" s="885"/>
      <c r="B4" s="1026"/>
      <c r="C4" s="1027" t="s">
        <v>905</v>
      </c>
      <c r="D4" s="1027" t="s">
        <v>906</v>
      </c>
      <c r="E4" s="1027" t="s">
        <v>907</v>
      </c>
      <c r="F4" s="1027" t="s">
        <v>908</v>
      </c>
      <c r="G4" s="1028" t="s">
        <v>909</v>
      </c>
      <c r="H4" s="885"/>
      <c r="I4" s="885"/>
      <c r="J4" s="885"/>
      <c r="K4" s="885"/>
      <c r="L4" s="885"/>
      <c r="M4" s="885"/>
      <c r="N4" s="885"/>
      <c r="O4" s="885"/>
      <c r="P4" s="885"/>
      <c r="Q4" s="885"/>
      <c r="R4" s="885"/>
      <c r="S4" s="885"/>
      <c r="T4" s="885"/>
      <c r="U4" s="885"/>
      <c r="V4" s="885"/>
      <c r="W4" s="885"/>
      <c r="X4" s="885"/>
      <c r="Y4" s="885"/>
      <c r="Z4" s="885"/>
      <c r="AA4" s="885"/>
      <c r="AB4" s="885"/>
    </row>
    <row r="5">
      <c r="A5" s="885"/>
      <c r="B5" s="1029"/>
      <c r="C5" s="1030"/>
      <c r="D5" s="1030"/>
      <c r="E5" s="1030"/>
      <c r="F5" s="1030"/>
      <c r="G5" s="1031"/>
      <c r="H5" s="885"/>
      <c r="I5" s="885"/>
      <c r="J5" s="885"/>
      <c r="K5" s="885"/>
      <c r="L5" s="885"/>
      <c r="M5" s="885"/>
      <c r="N5" s="885"/>
      <c r="O5" s="885"/>
      <c r="P5" s="885"/>
      <c r="Q5" s="885"/>
      <c r="R5" s="885"/>
      <c r="S5" s="885"/>
      <c r="T5" s="885"/>
      <c r="U5" s="885"/>
      <c r="V5" s="885"/>
      <c r="W5" s="885"/>
      <c r="X5" s="885"/>
      <c r="Y5" s="885"/>
      <c r="Z5" s="885"/>
      <c r="AA5" s="885"/>
      <c r="AB5" s="885"/>
    </row>
    <row r="6">
      <c r="A6" s="1032"/>
      <c r="B6" s="1033" t="s">
        <v>979</v>
      </c>
      <c r="C6" s="1034">
        <f>'Project Financing'!K14</f>
        <v>0</v>
      </c>
      <c r="D6" s="1034" t="str">
        <f>C6+'Project Financing'!K15+'Project Financing'!R15</f>
        <v>#REF!</v>
      </c>
      <c r="E6" s="1034" t="str">
        <f>D6+'Project Financing'!K16+'Project Financing'!R16</f>
        <v>#REF!</v>
      </c>
      <c r="F6" s="1034" t="str">
        <f>E6+'Project Financing'!K17+'Project Financing'!R17</f>
        <v>#REF!</v>
      </c>
      <c r="G6" s="1035" t="str">
        <f>F6+'Project Financing'!K18+'Project Financing'!R18</f>
        <v>#REF!</v>
      </c>
    </row>
    <row r="7">
      <c r="A7" s="1032"/>
      <c r="B7" s="1033" t="s">
        <v>936</v>
      </c>
      <c r="C7" s="1034">
        <f>'Project Financing'!L14</f>
        <v>21.598213</v>
      </c>
      <c r="D7" s="1034" t="str">
        <f>C7+'Project Financing'!L15</f>
        <v>#REF!</v>
      </c>
      <c r="E7" s="1034" t="str">
        <f>D7+'Project Financing'!L16</f>
        <v>#REF!</v>
      </c>
      <c r="F7" s="1034" t="str">
        <f>E7+'Project Financing'!N16</f>
        <v>#REF!</v>
      </c>
      <c r="G7" s="1035" t="str">
        <f>F7+'Project Financing'!O16</f>
        <v>#REF!</v>
      </c>
    </row>
    <row r="8">
      <c r="A8" s="1032"/>
      <c r="B8" s="1036" t="s">
        <v>980</v>
      </c>
      <c r="C8" s="1037">
        <f t="shared" ref="C8:G8" si="1">SUM(C6:C7)</f>
        <v>21.598213</v>
      </c>
      <c r="D8" s="1037" t="str">
        <f t="shared" si="1"/>
        <v>#REF!</v>
      </c>
      <c r="E8" s="1037" t="str">
        <f t="shared" si="1"/>
        <v>#REF!</v>
      </c>
      <c r="F8" s="1037" t="str">
        <f t="shared" si="1"/>
        <v>#REF!</v>
      </c>
      <c r="G8" s="1038" t="str">
        <f t="shared" si="1"/>
        <v>#REF!</v>
      </c>
    </row>
    <row r="9">
      <c r="B9" s="1039"/>
      <c r="C9" s="1040"/>
      <c r="D9" s="1040"/>
      <c r="E9" s="1040"/>
      <c r="F9" s="1040"/>
      <c r="G9" s="1041"/>
    </row>
    <row r="10">
      <c r="A10" s="1032"/>
      <c r="B10" s="1033" t="s">
        <v>415</v>
      </c>
      <c r="C10" s="1034" t="str">
        <f t="shared" ref="C10:G10" si="2">'Profit &amp; Loss Ac'!C29</f>
        <v>#REF!</v>
      </c>
      <c r="D10" s="1034" t="str">
        <f t="shared" si="2"/>
        <v>#REF!</v>
      </c>
      <c r="E10" s="1034" t="str">
        <f t="shared" si="2"/>
        <v>#REF!</v>
      </c>
      <c r="F10" s="1034" t="str">
        <f t="shared" si="2"/>
        <v>#REF!</v>
      </c>
      <c r="G10" s="1035" t="str">
        <f t="shared" si="2"/>
        <v>#REF!</v>
      </c>
    </row>
    <row r="11">
      <c r="A11" s="1032"/>
      <c r="B11" s="1033" t="s">
        <v>981</v>
      </c>
      <c r="C11" s="1034" t="str">
        <f t="shared" ref="C11:G11" si="3">'Profit &amp; Loss Ac'!C36</f>
        <v>#REF!</v>
      </c>
      <c r="D11" s="1034" t="str">
        <f t="shared" si="3"/>
        <v>#REF!</v>
      </c>
      <c r="E11" s="1034" t="str">
        <f t="shared" si="3"/>
        <v>#REF!</v>
      </c>
      <c r="F11" s="1034" t="str">
        <f t="shared" si="3"/>
        <v>#REF!</v>
      </c>
      <c r="G11" s="1035" t="str">
        <f t="shared" si="3"/>
        <v>#REF!</v>
      </c>
    </row>
    <row r="12">
      <c r="A12" s="1032"/>
      <c r="B12" s="1033" t="s">
        <v>982</v>
      </c>
      <c r="C12" s="1042">
        <f t="shared" ref="C12:G12" si="4">(C6/C8*$C$16)+(C7/C8*$C$17)</f>
        <v>0.09</v>
      </c>
      <c r="D12" s="1042" t="str">
        <f t="shared" si="4"/>
        <v>#REF!</v>
      </c>
      <c r="E12" s="1042" t="str">
        <f t="shared" si="4"/>
        <v>#REF!</v>
      </c>
      <c r="F12" s="1042" t="str">
        <f t="shared" si="4"/>
        <v>#REF!</v>
      </c>
      <c r="G12" s="1043" t="str">
        <f t="shared" si="4"/>
        <v>#REF!</v>
      </c>
    </row>
    <row r="13">
      <c r="A13" s="1032"/>
      <c r="B13" s="1033" t="s">
        <v>983</v>
      </c>
      <c r="C13" s="1044" t="str">
        <f t="shared" ref="C13:G13" si="5">C10/C8</f>
        <v>#REF!</v>
      </c>
      <c r="D13" s="1044" t="str">
        <f t="shared" si="5"/>
        <v>#REF!</v>
      </c>
      <c r="E13" s="1044" t="str">
        <f t="shared" si="5"/>
        <v>#REF!</v>
      </c>
      <c r="F13" s="1044" t="str">
        <f t="shared" si="5"/>
        <v>#REF!</v>
      </c>
      <c r="G13" s="1045" t="str">
        <f t="shared" si="5"/>
        <v>#REF!</v>
      </c>
      <c r="H13" s="1046" t="s">
        <v>984</v>
      </c>
    </row>
    <row r="14">
      <c r="A14" s="1032"/>
      <c r="B14" s="1047" t="s">
        <v>985</v>
      </c>
      <c r="C14" s="1048" t="str">
        <f t="shared" ref="C14:G14" si="6">C11/C6</f>
        <v>#REF!</v>
      </c>
      <c r="D14" s="1048" t="str">
        <f t="shared" si="6"/>
        <v>#REF!</v>
      </c>
      <c r="E14" s="1048" t="str">
        <f t="shared" si="6"/>
        <v>#REF!</v>
      </c>
      <c r="F14" s="1048" t="str">
        <f t="shared" si="6"/>
        <v>#REF!</v>
      </c>
      <c r="G14" s="1049" t="str">
        <f t="shared" si="6"/>
        <v>#REF!</v>
      </c>
      <c r="H14" s="1046" t="s">
        <v>986</v>
      </c>
    </row>
    <row r="15" ht="8.25" customHeight="1"/>
    <row r="16">
      <c r="A16" s="1032"/>
      <c r="B16" s="1050" t="s">
        <v>962</v>
      </c>
      <c r="C16" s="1051">
        <f>'Project NPV, PI &amp; EVA'!I10</f>
        <v>0.108</v>
      </c>
    </row>
    <row r="17">
      <c r="A17" s="1032"/>
      <c r="B17" s="1052" t="s">
        <v>987</v>
      </c>
      <c r="C17" s="1053">
        <f>'Project NPV, PI &amp; EVA'!I11</f>
        <v>0.09</v>
      </c>
    </row>
    <row r="18">
      <c r="A18" s="103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H1"/>
    <mergeCell ref="I1:P1"/>
    <mergeCell ref="Q1:X1"/>
    <mergeCell ref="Y1:AB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31.88"/>
    <col customWidth="1" min="3" max="3" width="11.63"/>
    <col customWidth="1" min="4" max="4" width="15.75"/>
    <col customWidth="1" min="5" max="5" width="21.5"/>
    <col customWidth="1" min="6" max="6" width="31.38"/>
    <col customWidth="1" hidden="1" min="7" max="7" width="19.5"/>
    <col customWidth="1" min="8" max="8" width="20.13"/>
  </cols>
  <sheetData>
    <row r="1" ht="13.5" customHeight="1">
      <c r="A1" s="967" t="s">
        <v>988</v>
      </c>
      <c r="B1" s="968"/>
      <c r="C1" s="968"/>
      <c r="D1" s="968"/>
      <c r="E1" s="968"/>
      <c r="F1" s="968"/>
      <c r="G1" s="968"/>
      <c r="H1" s="968"/>
      <c r="I1" s="967"/>
      <c r="J1" s="968"/>
      <c r="K1" s="968"/>
      <c r="L1" s="968"/>
      <c r="M1" s="968"/>
      <c r="N1" s="968"/>
      <c r="O1" s="968"/>
      <c r="P1" s="968"/>
      <c r="Q1" s="967"/>
      <c r="R1" s="968"/>
      <c r="S1" s="968"/>
      <c r="T1" s="968"/>
      <c r="U1" s="968"/>
      <c r="V1" s="968"/>
      <c r="W1" s="968"/>
      <c r="X1" s="968"/>
      <c r="Y1" s="967"/>
      <c r="Z1" s="968"/>
      <c r="AA1" s="968"/>
      <c r="AB1" s="968"/>
    </row>
    <row r="2">
      <c r="A2" s="1003"/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  <c r="AA2" s="1003"/>
      <c r="AB2" s="1003"/>
    </row>
    <row r="3">
      <c r="A3" s="1003"/>
      <c r="B3" s="1007" t="s">
        <v>989</v>
      </c>
      <c r="C3" s="1054">
        <v>0.90598</v>
      </c>
      <c r="D3" s="1003"/>
      <c r="E3" s="1003"/>
      <c r="F3" s="1003"/>
      <c r="G3" s="1003"/>
      <c r="H3" s="1003"/>
      <c r="I3" s="1003"/>
      <c r="J3" s="1003"/>
      <c r="K3" s="1003"/>
      <c r="L3" s="1003"/>
      <c r="M3" s="1003"/>
      <c r="N3" s="1003"/>
      <c r="O3" s="1003"/>
      <c r="P3" s="1003"/>
      <c r="Q3" s="1003"/>
      <c r="R3" s="1003"/>
      <c r="S3" s="1003"/>
      <c r="T3" s="1003"/>
      <c r="U3" s="1003"/>
      <c r="V3" s="1003"/>
      <c r="W3" s="1003"/>
      <c r="X3" s="1003"/>
      <c r="Y3" s="1003"/>
      <c r="Z3" s="1003"/>
      <c r="AA3" s="1003"/>
      <c r="AB3" s="1003"/>
    </row>
    <row r="4">
      <c r="A4" s="1003"/>
      <c r="B4" s="1003"/>
      <c r="C4" s="1003"/>
      <c r="D4" s="1003"/>
      <c r="E4" s="1003"/>
      <c r="F4" s="1003"/>
      <c r="G4" s="1003"/>
      <c r="H4" s="1003"/>
      <c r="I4" s="1003"/>
      <c r="J4" s="1003"/>
      <c r="K4" s="1003"/>
      <c r="L4" s="1003"/>
      <c r="M4" s="1003"/>
      <c r="N4" s="1003"/>
      <c r="O4" s="1003"/>
      <c r="P4" s="1003"/>
      <c r="Q4" s="1003"/>
      <c r="R4" s="1003"/>
      <c r="S4" s="1003"/>
      <c r="T4" s="1003"/>
      <c r="U4" s="1003"/>
      <c r="V4" s="1003"/>
      <c r="W4" s="1003"/>
      <c r="X4" s="1003"/>
      <c r="Y4" s="1003"/>
      <c r="Z4" s="1003"/>
      <c r="AA4" s="1003"/>
      <c r="AB4" s="1003"/>
    </row>
    <row r="5">
      <c r="A5" s="1003"/>
      <c r="B5" s="1055" t="s">
        <v>990</v>
      </c>
      <c r="C5" s="1056" t="s">
        <v>966</v>
      </c>
      <c r="D5" s="1055" t="s">
        <v>991</v>
      </c>
      <c r="E5" s="1055" t="s">
        <v>992</v>
      </c>
      <c r="F5" s="1055" t="s">
        <v>993</v>
      </c>
      <c r="G5" s="981"/>
      <c r="H5" s="1055" t="s">
        <v>994</v>
      </c>
      <c r="I5" s="1003"/>
      <c r="J5" s="1003"/>
      <c r="K5" s="1003"/>
      <c r="L5" s="1003"/>
      <c r="M5" s="1003"/>
      <c r="N5" s="1003"/>
      <c r="O5" s="1003"/>
      <c r="P5" s="1003"/>
      <c r="Q5" s="1003"/>
      <c r="R5" s="1003"/>
      <c r="S5" s="1003"/>
      <c r="T5" s="1003"/>
      <c r="U5" s="1003"/>
      <c r="V5" s="1003"/>
      <c r="W5" s="1003"/>
      <c r="X5" s="1003"/>
      <c r="Y5" s="1003"/>
      <c r="Z5" s="1003"/>
      <c r="AA5" s="1003"/>
      <c r="AB5" s="1003"/>
    </row>
    <row r="6">
      <c r="A6" s="1003"/>
      <c r="B6" s="983">
        <v>1.0</v>
      </c>
      <c r="C6" s="1057"/>
      <c r="D6" s="984">
        <f>'Project NPV, PI &amp; EVA'!C6</f>
        <v>21.598213</v>
      </c>
      <c r="E6" s="984">
        <f t="shared" ref="E6:E13" si="1">C6-D6</f>
        <v>-21.598213</v>
      </c>
      <c r="F6" s="984">
        <v>1.0</v>
      </c>
      <c r="G6" s="1058"/>
      <c r="H6" s="984">
        <f t="shared" ref="H6:H13" si="2">E6*F6</f>
        <v>-21.598213</v>
      </c>
      <c r="I6" s="1003"/>
      <c r="J6" s="1003"/>
      <c r="K6" s="1003"/>
      <c r="L6" s="1003"/>
      <c r="M6" s="1003"/>
      <c r="N6" s="1003"/>
      <c r="O6" s="1003"/>
      <c r="P6" s="1003"/>
      <c r="Q6" s="1003"/>
      <c r="R6" s="1003"/>
      <c r="S6" s="1003"/>
      <c r="T6" s="1003"/>
      <c r="U6" s="1003"/>
      <c r="V6" s="1003"/>
      <c r="W6" s="1003"/>
      <c r="X6" s="1003"/>
      <c r="Y6" s="1003"/>
      <c r="Z6" s="1003"/>
      <c r="AA6" s="1003"/>
      <c r="AB6" s="1003"/>
    </row>
    <row r="7">
      <c r="A7" s="1003"/>
      <c r="B7" s="983">
        <v>2.0</v>
      </c>
      <c r="C7" s="984" t="str">
        <f>'Project NPV, PI &amp; EVA'!C16</f>
        <v>#REF!</v>
      </c>
      <c r="D7" s="984" t="str">
        <f>'Project NPV, PI &amp; EVA'!C7</f>
        <v>#REF!</v>
      </c>
      <c r="E7" s="984" t="str">
        <f t="shared" si="1"/>
        <v>#REF!</v>
      </c>
      <c r="F7" s="984">
        <f>1/(1+C3)</f>
        <v>0.5246644771</v>
      </c>
      <c r="G7" s="1058"/>
      <c r="H7" s="984" t="str">
        <f t="shared" si="2"/>
        <v>#REF!</v>
      </c>
      <c r="I7" s="1003"/>
      <c r="J7" s="1003"/>
      <c r="K7" s="1003"/>
      <c r="L7" s="1003"/>
      <c r="M7" s="1003"/>
      <c r="N7" s="1003"/>
      <c r="O7" s="1003"/>
      <c r="P7" s="1003"/>
      <c r="Q7" s="1003"/>
      <c r="R7" s="1003"/>
      <c r="S7" s="1003"/>
      <c r="T7" s="1003"/>
      <c r="U7" s="1003"/>
      <c r="V7" s="1003"/>
      <c r="W7" s="1003"/>
      <c r="X7" s="1003"/>
      <c r="Y7" s="1003"/>
      <c r="Z7" s="1003"/>
      <c r="AA7" s="1003"/>
      <c r="AB7" s="1003"/>
    </row>
    <row r="8">
      <c r="A8" s="1003"/>
      <c r="B8" s="983">
        <v>3.0</v>
      </c>
      <c r="C8" s="984" t="str">
        <f>'Project NPV, PI &amp; EVA'!C17</f>
        <v>#REF!</v>
      </c>
      <c r="D8" s="984" t="str">
        <f>'Project NPV, PI &amp; EVA'!C8</f>
        <v>#REF!</v>
      </c>
      <c r="E8" s="984" t="str">
        <f t="shared" si="1"/>
        <v>#REF!</v>
      </c>
      <c r="F8" s="984">
        <f t="shared" ref="F8:F13" si="3">F7/(1+$C$3)</f>
        <v>0.2752728135</v>
      </c>
      <c r="G8" s="1058"/>
      <c r="H8" s="984" t="str">
        <f t="shared" si="2"/>
        <v>#REF!</v>
      </c>
      <c r="I8" s="1003"/>
      <c r="J8" s="1003"/>
      <c r="K8" s="1003"/>
      <c r="L8" s="1003"/>
      <c r="M8" s="1003"/>
      <c r="N8" s="1003"/>
      <c r="O8" s="1003"/>
      <c r="P8" s="1003"/>
      <c r="Q8" s="1003"/>
      <c r="R8" s="1003"/>
      <c r="S8" s="1003"/>
      <c r="T8" s="1003"/>
      <c r="U8" s="1003"/>
      <c r="V8" s="1003"/>
      <c r="W8" s="1003"/>
      <c r="X8" s="1003"/>
      <c r="Y8" s="1003"/>
      <c r="Z8" s="1003"/>
      <c r="AA8" s="1003"/>
      <c r="AB8" s="1003"/>
    </row>
    <row r="9">
      <c r="A9" s="1003"/>
      <c r="B9" s="983">
        <v>4.0</v>
      </c>
      <c r="C9" s="984" t="str">
        <f>'Project NPV, PI &amp; EVA'!C18</f>
        <v>#REF!</v>
      </c>
      <c r="D9" s="984" t="str">
        <f>'Project NPV, PI &amp; EVA'!C9</f>
        <v>#REF!</v>
      </c>
      <c r="E9" s="984" t="str">
        <f t="shared" si="1"/>
        <v>#REF!</v>
      </c>
      <c r="F9" s="984">
        <f t="shared" si="3"/>
        <v>0.1444258667</v>
      </c>
      <c r="G9" s="1058"/>
      <c r="H9" s="984" t="str">
        <f t="shared" si="2"/>
        <v>#REF!</v>
      </c>
      <c r="I9" s="1003"/>
      <c r="J9" s="1003"/>
      <c r="K9" s="1003"/>
      <c r="L9" s="1003"/>
      <c r="M9" s="1003"/>
      <c r="N9" s="1003"/>
      <c r="O9" s="1003"/>
      <c r="P9" s="1003"/>
      <c r="Q9" s="1003"/>
      <c r="R9" s="1003"/>
      <c r="S9" s="1003"/>
      <c r="T9" s="1003"/>
      <c r="U9" s="1003"/>
      <c r="V9" s="1003"/>
      <c r="W9" s="1003"/>
      <c r="X9" s="1003"/>
      <c r="Y9" s="1003"/>
      <c r="Z9" s="1003"/>
      <c r="AA9" s="1003"/>
      <c r="AB9" s="1003"/>
    </row>
    <row r="10">
      <c r="A10" s="1003"/>
      <c r="B10" s="983">
        <v>5.0</v>
      </c>
      <c r="C10" s="984" t="str">
        <f>'Project NPV, PI &amp; EVA'!C19</f>
        <v>#REF!</v>
      </c>
      <c r="D10" s="984" t="str">
        <f>'Project NPV, PI &amp; EVA'!C10</f>
        <v>#REF!</v>
      </c>
      <c r="E10" s="984" t="str">
        <f t="shared" si="1"/>
        <v>#REF!</v>
      </c>
      <c r="F10" s="984">
        <f t="shared" si="3"/>
        <v>0.07577512185</v>
      </c>
      <c r="G10" s="1058"/>
      <c r="H10" s="984" t="str">
        <f t="shared" si="2"/>
        <v>#REF!</v>
      </c>
      <c r="I10" s="1003"/>
      <c r="J10" s="1003"/>
      <c r="K10" s="1003"/>
      <c r="L10" s="1003"/>
      <c r="M10" s="1003"/>
      <c r="N10" s="1003"/>
      <c r="O10" s="1003"/>
      <c r="P10" s="1003"/>
      <c r="Q10" s="1003"/>
      <c r="R10" s="1003"/>
      <c r="S10" s="1003"/>
      <c r="T10" s="1003"/>
      <c r="U10" s="1003"/>
      <c r="V10" s="1003"/>
      <c r="W10" s="1003"/>
      <c r="X10" s="1003"/>
      <c r="Y10" s="1003"/>
      <c r="Z10" s="1003"/>
      <c r="AA10" s="1003"/>
      <c r="AB10" s="1003"/>
    </row>
    <row r="11">
      <c r="A11" s="1003"/>
      <c r="B11" s="983">
        <v>6.0</v>
      </c>
      <c r="C11" s="984" t="str">
        <f>'Project NPV, PI &amp; EVA'!C20</f>
        <v>#REF!</v>
      </c>
      <c r="D11" s="984">
        <v>0.0</v>
      </c>
      <c r="E11" s="984" t="str">
        <f t="shared" si="1"/>
        <v>#REF!</v>
      </c>
      <c r="F11" s="984">
        <f t="shared" si="3"/>
        <v>0.03975651468</v>
      </c>
      <c r="G11" s="1058"/>
      <c r="H11" s="984" t="str">
        <f t="shared" si="2"/>
        <v>#REF!</v>
      </c>
      <c r="I11" s="1003"/>
      <c r="J11" s="1003"/>
      <c r="K11" s="1003"/>
      <c r="L11" s="1003"/>
      <c r="M11" s="1003"/>
      <c r="N11" s="1003"/>
      <c r="O11" s="1003"/>
      <c r="P11" s="1003"/>
      <c r="Q11" s="1003"/>
      <c r="R11" s="1003"/>
      <c r="S11" s="1003"/>
      <c r="T11" s="1003"/>
      <c r="U11" s="1003"/>
      <c r="V11" s="1003"/>
      <c r="W11" s="1003"/>
      <c r="X11" s="1003"/>
      <c r="Y11" s="1003"/>
      <c r="Z11" s="1003"/>
      <c r="AA11" s="1003"/>
      <c r="AB11" s="1003"/>
    </row>
    <row r="12">
      <c r="A12" s="1003"/>
      <c r="B12" s="983">
        <v>7.0</v>
      </c>
      <c r="C12" s="1018" t="str">
        <f>'Project NPV, PI &amp; EVA'!C21</f>
        <v>#REF!</v>
      </c>
      <c r="D12" s="1018">
        <v>0.0</v>
      </c>
      <c r="E12" s="1018" t="str">
        <f t="shared" si="1"/>
        <v>#REF!</v>
      </c>
      <c r="F12" s="984">
        <f t="shared" si="3"/>
        <v>0.02085883098</v>
      </c>
      <c r="G12" s="1059"/>
      <c r="H12" s="984" t="str">
        <f t="shared" si="2"/>
        <v>#REF!</v>
      </c>
      <c r="I12" s="1003"/>
      <c r="J12" s="1003"/>
      <c r="K12" s="1003"/>
      <c r="L12" s="1003"/>
      <c r="M12" s="1003"/>
      <c r="N12" s="1003"/>
      <c r="O12" s="1003"/>
      <c r="P12" s="1003"/>
      <c r="Q12" s="1003"/>
      <c r="R12" s="1003"/>
      <c r="S12" s="1003"/>
      <c r="T12" s="1003"/>
      <c r="U12" s="1003"/>
      <c r="V12" s="1003"/>
      <c r="W12" s="1003"/>
      <c r="X12" s="1003"/>
      <c r="Y12" s="1003"/>
      <c r="Z12" s="1003"/>
      <c r="AA12" s="1003"/>
      <c r="AB12" s="1003"/>
    </row>
    <row r="13">
      <c r="A13" s="1003"/>
      <c r="B13" s="994">
        <v>8.0</v>
      </c>
      <c r="C13" s="1020" t="str">
        <f>'Project NPV, PI &amp; EVA'!C22</f>
        <v>#REF!</v>
      </c>
      <c r="D13" s="1020">
        <v>0.0</v>
      </c>
      <c r="E13" s="1020" t="str">
        <f t="shared" si="1"/>
        <v>#REF!</v>
      </c>
      <c r="F13" s="1020">
        <f t="shared" si="3"/>
        <v>0.01094388765</v>
      </c>
      <c r="G13" s="1060"/>
      <c r="H13" s="1020" t="str">
        <f t="shared" si="2"/>
        <v>#REF!</v>
      </c>
      <c r="I13" s="1003"/>
      <c r="J13" s="1003"/>
      <c r="K13" s="1003"/>
      <c r="L13" s="1003"/>
      <c r="M13" s="1003"/>
      <c r="N13" s="1003"/>
      <c r="O13" s="1003"/>
      <c r="P13" s="1003"/>
      <c r="Q13" s="1003"/>
      <c r="R13" s="1003"/>
      <c r="S13" s="1003"/>
      <c r="T13" s="1003"/>
      <c r="U13" s="1003"/>
      <c r="V13" s="1003"/>
      <c r="W13" s="1003"/>
      <c r="X13" s="1003"/>
      <c r="Y13" s="1003"/>
      <c r="Z13" s="1003"/>
      <c r="AA13" s="1003"/>
      <c r="AB13" s="1003"/>
    </row>
    <row r="14">
      <c r="A14" s="1003"/>
      <c r="B14" s="1003"/>
      <c r="C14" s="1057"/>
      <c r="D14" s="1057"/>
      <c r="E14" s="1057"/>
      <c r="F14" s="1061" t="s">
        <v>995</v>
      </c>
      <c r="G14" s="1003"/>
      <c r="H14" s="1020" t="str">
        <f>SUM(H6:H13)</f>
        <v>#REF!</v>
      </c>
      <c r="I14" s="1003"/>
      <c r="J14" s="1003"/>
      <c r="K14" s="1003"/>
      <c r="L14" s="1003"/>
      <c r="M14" s="1003"/>
      <c r="N14" s="1003"/>
      <c r="O14" s="1003"/>
      <c r="P14" s="1003"/>
      <c r="Q14" s="1003"/>
      <c r="R14" s="1003"/>
      <c r="S14" s="1003"/>
      <c r="T14" s="1003"/>
      <c r="U14" s="1003"/>
      <c r="V14" s="1003"/>
      <c r="W14" s="1003"/>
      <c r="X14" s="1003"/>
      <c r="Y14" s="1003"/>
      <c r="Z14" s="1003"/>
      <c r="AA14" s="1003"/>
      <c r="AB14" s="1003"/>
    </row>
    <row r="15">
      <c r="A15" s="1003"/>
      <c r="B15" s="1003"/>
      <c r="C15" s="1057"/>
      <c r="D15" s="1057"/>
      <c r="E15" s="1057"/>
      <c r="F15" s="1057"/>
      <c r="G15" s="1003"/>
      <c r="H15" s="1057"/>
      <c r="I15" s="1003"/>
      <c r="J15" s="1003"/>
      <c r="K15" s="1003"/>
      <c r="L15" s="1003"/>
      <c r="M15" s="1003"/>
      <c r="N15" s="1003"/>
      <c r="O15" s="1003"/>
      <c r="P15" s="1003"/>
      <c r="Q15" s="1003"/>
      <c r="R15" s="1003"/>
      <c r="S15" s="1003"/>
      <c r="T15" s="1003"/>
      <c r="U15" s="1003"/>
      <c r="V15" s="1003"/>
      <c r="W15" s="1003"/>
      <c r="X15" s="1003"/>
      <c r="Y15" s="1003"/>
      <c r="Z15" s="1003"/>
      <c r="AA15" s="1003"/>
      <c r="AB15" s="1003"/>
    </row>
    <row r="16" ht="1.5" customHeight="1">
      <c r="A16" s="1062"/>
      <c r="B16" s="1062"/>
      <c r="C16" s="1062"/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2"/>
      <c r="Q16" s="1062"/>
      <c r="R16" s="1062"/>
      <c r="S16" s="1062"/>
      <c r="T16" s="1062"/>
      <c r="U16" s="1062"/>
      <c r="V16" s="1062"/>
      <c r="W16" s="1062"/>
      <c r="X16" s="1062"/>
      <c r="Y16" s="1062"/>
      <c r="Z16" s="1062"/>
      <c r="AA16" s="1062"/>
      <c r="AB16" s="1062"/>
    </row>
    <row r="17">
      <c r="A17" s="1003"/>
      <c r="B17" s="1003"/>
      <c r="C17" s="1003"/>
      <c r="D17" s="1003"/>
      <c r="E17" s="1003"/>
      <c r="F17" s="1003"/>
      <c r="G17" s="1003"/>
      <c r="H17" s="1003"/>
      <c r="I17" s="1003"/>
      <c r="J17" s="1003"/>
      <c r="K17" s="1003"/>
      <c r="L17" s="1003"/>
      <c r="M17" s="1003"/>
      <c r="N17" s="1003"/>
      <c r="O17" s="1003"/>
      <c r="P17" s="1003"/>
      <c r="Q17" s="1003"/>
      <c r="R17" s="1003"/>
      <c r="S17" s="1003"/>
      <c r="T17" s="1003"/>
      <c r="U17" s="1003"/>
      <c r="V17" s="1003"/>
      <c r="W17" s="1003"/>
      <c r="X17" s="1003"/>
      <c r="Y17" s="1003"/>
      <c r="Z17" s="1003"/>
      <c r="AA17" s="1003"/>
      <c r="AB17" s="1003"/>
    </row>
    <row r="18">
      <c r="A18" s="1003"/>
      <c r="B18" s="1063" t="s">
        <v>996</v>
      </c>
      <c r="C18" s="1008" t="str">
        <f>C20/C22</f>
        <v>#REF!</v>
      </c>
      <c r="D18" s="1003"/>
      <c r="E18" s="1003"/>
      <c r="F18" s="1003"/>
      <c r="G18" s="1003"/>
      <c r="H18" s="1003"/>
      <c r="I18" s="1003"/>
      <c r="J18" s="1003"/>
      <c r="K18" s="1003"/>
      <c r="L18" s="1003"/>
      <c r="M18" s="1003"/>
      <c r="N18" s="1003"/>
      <c r="O18" s="1003"/>
      <c r="P18" s="1003"/>
      <c r="Q18" s="1003"/>
      <c r="R18" s="1003"/>
      <c r="S18" s="1003"/>
      <c r="T18" s="1003"/>
      <c r="U18" s="1003"/>
      <c r="V18" s="1003"/>
      <c r="W18" s="1003"/>
      <c r="X18" s="1003"/>
      <c r="Y18" s="1003"/>
      <c r="Z18" s="1003"/>
      <c r="AA18" s="1003"/>
      <c r="AB18" s="1003"/>
    </row>
    <row r="19">
      <c r="A19" s="1003"/>
      <c r="B19" s="1003"/>
      <c r="C19" s="1057"/>
      <c r="D19" s="1003"/>
      <c r="E19" s="1003"/>
      <c r="F19" s="1003"/>
      <c r="G19" s="1003"/>
      <c r="H19" s="1003"/>
      <c r="I19" s="1003"/>
      <c r="J19" s="1003"/>
      <c r="K19" s="1003"/>
      <c r="L19" s="1003"/>
      <c r="M19" s="1003"/>
      <c r="N19" s="1003"/>
      <c r="O19" s="1003"/>
      <c r="P19" s="1003"/>
      <c r="Q19" s="1003"/>
      <c r="R19" s="1003"/>
      <c r="S19" s="1003"/>
      <c r="T19" s="1003"/>
      <c r="U19" s="1003"/>
      <c r="V19" s="1003"/>
      <c r="W19" s="1003"/>
      <c r="X19" s="1003"/>
      <c r="Y19" s="1003"/>
      <c r="Z19" s="1003"/>
      <c r="AA19" s="1003"/>
      <c r="AB19" s="1003"/>
    </row>
    <row r="20">
      <c r="A20" s="1003"/>
      <c r="B20" s="978" t="s">
        <v>997</v>
      </c>
      <c r="C20" s="1064">
        <f>'Project Financing'!H4</f>
        <v>21.598213</v>
      </c>
      <c r="D20" s="1003"/>
      <c r="E20" s="1003"/>
      <c r="F20" s="1003"/>
      <c r="G20" s="1003"/>
      <c r="H20" s="1003"/>
      <c r="I20" s="1003"/>
      <c r="J20" s="1003"/>
      <c r="K20" s="1003"/>
      <c r="L20" s="1003"/>
      <c r="M20" s="1003"/>
      <c r="N20" s="1003"/>
      <c r="O20" s="1003"/>
      <c r="P20" s="1003"/>
      <c r="Q20" s="1003"/>
      <c r="R20" s="1003"/>
      <c r="S20" s="1003"/>
      <c r="T20" s="1003"/>
      <c r="U20" s="1003"/>
      <c r="V20" s="1003"/>
      <c r="W20" s="1003"/>
      <c r="X20" s="1003"/>
      <c r="Y20" s="1003"/>
      <c r="Z20" s="1003"/>
      <c r="AA20" s="1003"/>
      <c r="AB20" s="1003"/>
    </row>
    <row r="21">
      <c r="A21" s="1003"/>
      <c r="B21" s="1003"/>
      <c r="C21" s="1057"/>
      <c r="D21" s="1003"/>
      <c r="E21" s="1003"/>
      <c r="F21" s="1003"/>
      <c r="G21" s="1003"/>
      <c r="H21" s="1003"/>
      <c r="I21" s="1003"/>
      <c r="J21" s="1003"/>
      <c r="K21" s="1003"/>
      <c r="L21" s="1003"/>
      <c r="M21" s="1003"/>
      <c r="N21" s="1003"/>
      <c r="O21" s="1003"/>
      <c r="P21" s="1003"/>
      <c r="Q21" s="1003"/>
      <c r="R21" s="1003"/>
      <c r="S21" s="1003"/>
      <c r="T21" s="1003"/>
      <c r="U21" s="1003"/>
      <c r="V21" s="1003"/>
      <c r="W21" s="1003"/>
      <c r="X21" s="1003"/>
      <c r="Y21" s="1003"/>
      <c r="Z21" s="1003"/>
      <c r="AA21" s="1003"/>
      <c r="AB21" s="1003"/>
    </row>
    <row r="22">
      <c r="A22" s="1003"/>
      <c r="B22" s="978" t="s">
        <v>998</v>
      </c>
      <c r="C22" s="1064" t="str">
        <f>'Profit &amp; Loss Ac'!C36+'Profit &amp; Loss Ac'!C28</f>
        <v>#REF!</v>
      </c>
      <c r="D22" s="1003"/>
      <c r="E22" s="1003"/>
      <c r="F22" s="1003"/>
      <c r="G22" s="1003"/>
      <c r="H22" s="1003"/>
      <c r="I22" s="1003"/>
      <c r="J22" s="1003"/>
      <c r="K22" s="1003"/>
      <c r="L22" s="1003"/>
      <c r="M22" s="1003"/>
      <c r="N22" s="1003"/>
      <c r="O22" s="1003"/>
      <c r="P22" s="1003"/>
      <c r="Q22" s="1003"/>
      <c r="R22" s="1003"/>
      <c r="S22" s="1003"/>
      <c r="T22" s="1003"/>
      <c r="U22" s="1003"/>
      <c r="V22" s="1003"/>
      <c r="W22" s="1003"/>
      <c r="X22" s="1003"/>
      <c r="Y22" s="1003"/>
      <c r="Z22" s="1003"/>
      <c r="AA22" s="1003"/>
      <c r="AB22" s="1003"/>
    </row>
    <row r="23">
      <c r="A23" s="1003"/>
      <c r="B23" s="1003"/>
      <c r="C23" s="1057"/>
      <c r="D23" s="1057"/>
      <c r="E23" s="1057"/>
      <c r="F23" s="1057"/>
      <c r="G23" s="1003"/>
      <c r="H23" s="1057"/>
      <c r="I23" s="1003"/>
      <c r="J23" s="1003"/>
      <c r="K23" s="1003"/>
      <c r="L23" s="1003"/>
      <c r="M23" s="1003"/>
      <c r="N23" s="1003"/>
      <c r="O23" s="1003"/>
      <c r="P23" s="1003"/>
      <c r="Q23" s="1003"/>
      <c r="R23" s="1003"/>
      <c r="S23" s="1003"/>
      <c r="T23" s="1003"/>
      <c r="U23" s="1003"/>
      <c r="V23" s="1003"/>
      <c r="W23" s="1003"/>
      <c r="X23" s="1003"/>
      <c r="Y23" s="1003"/>
      <c r="Z23" s="1003"/>
      <c r="AA23" s="1003"/>
      <c r="AB23" s="1003"/>
    </row>
    <row r="24" ht="1.5" customHeight="1">
      <c r="A24" s="1062"/>
      <c r="B24" s="1062"/>
      <c r="C24" s="1062"/>
      <c r="D24" s="1062"/>
      <c r="E24" s="1062"/>
      <c r="F24" s="1062"/>
      <c r="G24" s="1062"/>
      <c r="H24" s="1062"/>
      <c r="I24" s="1062"/>
      <c r="J24" s="1062"/>
      <c r="K24" s="1062"/>
      <c r="L24" s="1062"/>
      <c r="M24" s="1062"/>
      <c r="N24" s="1062"/>
      <c r="O24" s="1062"/>
      <c r="P24" s="1062"/>
      <c r="Q24" s="1062"/>
      <c r="R24" s="1062"/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</row>
    <row r="25">
      <c r="A25" s="1003"/>
      <c r="B25" s="1003"/>
      <c r="C25" s="1003"/>
      <c r="D25" s="1003"/>
      <c r="E25" s="1003"/>
      <c r="F25" s="1003"/>
      <c r="G25" s="1003"/>
      <c r="H25" s="1003"/>
      <c r="I25" s="1003"/>
      <c r="J25" s="1003"/>
      <c r="K25" s="1003"/>
      <c r="L25" s="1003"/>
      <c r="M25" s="1003"/>
      <c r="N25" s="1003"/>
      <c r="O25" s="1003"/>
      <c r="P25" s="1003"/>
      <c r="Q25" s="1003"/>
      <c r="R25" s="1003"/>
      <c r="S25" s="1003"/>
      <c r="T25" s="1003"/>
      <c r="U25" s="1003"/>
      <c r="V25" s="1003"/>
      <c r="W25" s="1003"/>
      <c r="X25" s="1003"/>
      <c r="Y25" s="1003"/>
      <c r="Z25" s="1003"/>
      <c r="AA25" s="1003"/>
      <c r="AB25" s="1003"/>
    </row>
    <row r="26">
      <c r="A26" s="1003"/>
      <c r="B26" s="1063" t="s">
        <v>999</v>
      </c>
      <c r="C26" s="1008" t="str">
        <f>B31+((C28-F31)/(F32-F31))</f>
        <v>#REF!</v>
      </c>
      <c r="D26" s="1003"/>
      <c r="E26" s="1003"/>
      <c r="F26" s="1003"/>
      <c r="G26" s="1003"/>
      <c r="H26" s="1003"/>
      <c r="I26" s="1003"/>
      <c r="J26" s="1003"/>
      <c r="K26" s="1003"/>
      <c r="L26" s="1003"/>
      <c r="M26" s="1003"/>
      <c r="N26" s="1003"/>
      <c r="O26" s="1003"/>
      <c r="P26" s="1003"/>
      <c r="Q26" s="1003"/>
      <c r="R26" s="1003"/>
      <c r="S26" s="1003"/>
      <c r="T26" s="1003"/>
      <c r="U26" s="1003"/>
      <c r="V26" s="1003"/>
      <c r="W26" s="1003"/>
      <c r="X26" s="1003"/>
      <c r="Y26" s="1003"/>
      <c r="Z26" s="1003"/>
      <c r="AA26" s="1003"/>
      <c r="AB26" s="1003"/>
    </row>
    <row r="27">
      <c r="A27" s="1003"/>
      <c r="B27" s="1003"/>
      <c r="C27" s="1057"/>
      <c r="D27" s="1003"/>
      <c r="E27" s="1003"/>
      <c r="F27" s="1003"/>
      <c r="G27" s="1003"/>
      <c r="H27" s="1003"/>
      <c r="I27" s="1003"/>
      <c r="J27" s="1003"/>
      <c r="K27" s="1003"/>
      <c r="L27" s="1003"/>
      <c r="M27" s="1003"/>
      <c r="N27" s="1003"/>
      <c r="O27" s="1003"/>
      <c r="P27" s="1003"/>
      <c r="Q27" s="1003"/>
      <c r="R27" s="1003"/>
      <c r="S27" s="1003"/>
      <c r="T27" s="1003"/>
      <c r="U27" s="1003"/>
      <c r="V27" s="1003"/>
      <c r="W27" s="1003"/>
      <c r="X27" s="1003"/>
      <c r="Y27" s="1003"/>
      <c r="Z27" s="1003"/>
      <c r="AA27" s="1003"/>
      <c r="AB27" s="1003"/>
    </row>
    <row r="28">
      <c r="A28" s="1003"/>
      <c r="B28" s="978" t="s">
        <v>997</v>
      </c>
      <c r="C28" s="1065">
        <f>'Project Financing'!H4</f>
        <v>21.598213</v>
      </c>
      <c r="D28" s="1003"/>
      <c r="E28" s="1003"/>
      <c r="F28" s="1003"/>
      <c r="G28" s="1003"/>
      <c r="H28" s="1003"/>
      <c r="I28" s="1003"/>
      <c r="J28" s="1003"/>
      <c r="K28" s="1003"/>
      <c r="L28" s="1003"/>
      <c r="M28" s="1003"/>
      <c r="N28" s="1003"/>
      <c r="O28" s="1003"/>
      <c r="P28" s="1003"/>
      <c r="Q28" s="1003"/>
      <c r="R28" s="1003"/>
      <c r="S28" s="1003"/>
      <c r="T28" s="1003"/>
      <c r="U28" s="1003"/>
      <c r="V28" s="1003"/>
      <c r="W28" s="1003"/>
      <c r="X28" s="1003"/>
      <c r="Y28" s="1003"/>
      <c r="Z28" s="1003"/>
      <c r="AA28" s="1003"/>
      <c r="AB28" s="1003"/>
    </row>
    <row r="29">
      <c r="A29" s="1003"/>
      <c r="B29" s="1003"/>
      <c r="C29" s="1066"/>
      <c r="D29" s="1003"/>
      <c r="E29" s="1003"/>
      <c r="F29" s="1003"/>
      <c r="G29" s="1003"/>
      <c r="H29" s="1003"/>
      <c r="I29" s="1003"/>
      <c r="J29" s="1003"/>
      <c r="K29" s="1003"/>
      <c r="L29" s="1003"/>
      <c r="M29" s="1003"/>
      <c r="N29" s="1003"/>
      <c r="O29" s="1003"/>
      <c r="P29" s="1003"/>
      <c r="Q29" s="1003"/>
      <c r="R29" s="1003"/>
      <c r="S29" s="1003"/>
      <c r="T29" s="1003"/>
      <c r="U29" s="1003"/>
      <c r="V29" s="1003"/>
      <c r="W29" s="1003"/>
      <c r="X29" s="1003"/>
      <c r="Y29" s="1003"/>
      <c r="Z29" s="1003"/>
      <c r="AA29" s="1003"/>
      <c r="AB29" s="1003"/>
    </row>
    <row r="30">
      <c r="A30" s="1003"/>
      <c r="B30" s="1055" t="s">
        <v>319</v>
      </c>
      <c r="C30" s="1055" t="s">
        <v>966</v>
      </c>
      <c r="D30" s="1055" t="s">
        <v>1000</v>
      </c>
      <c r="E30" s="1055" t="s">
        <v>1001</v>
      </c>
      <c r="F30" s="1055" t="s">
        <v>1002</v>
      </c>
      <c r="G30" s="1003"/>
      <c r="H30" s="1003"/>
      <c r="I30" s="1003"/>
      <c r="J30" s="1003"/>
      <c r="K30" s="1003"/>
      <c r="L30" s="1003"/>
      <c r="M30" s="1003"/>
      <c r="N30" s="1003"/>
      <c r="O30" s="1003"/>
      <c r="P30" s="1003"/>
      <c r="Q30" s="1003"/>
      <c r="R30" s="1003"/>
      <c r="S30" s="1003"/>
      <c r="T30" s="1003"/>
      <c r="U30" s="1003"/>
      <c r="V30" s="1003"/>
      <c r="W30" s="1003"/>
      <c r="X30" s="1003"/>
      <c r="Y30" s="1003"/>
      <c r="Z30" s="1003"/>
      <c r="AA30" s="1003"/>
      <c r="AB30" s="1003"/>
    </row>
    <row r="31">
      <c r="A31" s="1003"/>
      <c r="B31" s="983">
        <v>1.0</v>
      </c>
      <c r="C31" s="984" t="str">
        <f>'Project NPV, PI &amp; EVA'!C16</f>
        <v>#REF!</v>
      </c>
      <c r="D31" s="984">
        <f>'Project NPV, PI &amp; EVA'!D16</f>
        <v>0.9174311927</v>
      </c>
      <c r="E31" s="984" t="str">
        <f t="shared" ref="E31:E37" si="4">D31*C31</f>
        <v>#REF!</v>
      </c>
      <c r="F31" s="984" t="str">
        <f>E31</f>
        <v>#REF!</v>
      </c>
      <c r="G31" s="1067" t="str">
        <f t="shared" ref="G31:G38" si="5">If(F31&gt;$C$28,B31," ")</f>
        <v>#REF!</v>
      </c>
      <c r="H31" s="1003"/>
      <c r="I31" s="1003"/>
      <c r="J31" s="1003"/>
      <c r="K31" s="1003"/>
      <c r="L31" s="1003"/>
      <c r="M31" s="1003"/>
      <c r="N31" s="1003"/>
      <c r="O31" s="1003"/>
      <c r="P31" s="1003"/>
      <c r="Q31" s="1003"/>
      <c r="R31" s="1003"/>
      <c r="S31" s="1003"/>
      <c r="T31" s="1003"/>
      <c r="U31" s="1003"/>
      <c r="V31" s="1003"/>
      <c r="W31" s="1003"/>
      <c r="X31" s="1003"/>
      <c r="Y31" s="1003"/>
      <c r="Z31" s="1003"/>
      <c r="AA31" s="1003"/>
      <c r="AB31" s="1003"/>
    </row>
    <row r="32">
      <c r="A32" s="1003"/>
      <c r="B32" s="983">
        <v>2.0</v>
      </c>
      <c r="C32" s="984" t="str">
        <f>'Project NPV, PI &amp; EVA'!C17</f>
        <v>#REF!</v>
      </c>
      <c r="D32" s="984" t="str">
        <f>'Project NPV, PI &amp; EVA'!D17</f>
        <v>#REF!</v>
      </c>
      <c r="E32" s="984" t="str">
        <f t="shared" si="4"/>
        <v>#REF!</v>
      </c>
      <c r="F32" s="984" t="str">
        <f t="shared" ref="F32:F37" si="6">F31+E32</f>
        <v>#REF!</v>
      </c>
      <c r="G32" s="1067" t="str">
        <f t="shared" si="5"/>
        <v>#REF!</v>
      </c>
      <c r="H32" s="1003"/>
      <c r="I32" s="1003"/>
      <c r="J32" s="1003"/>
      <c r="K32" s="1003"/>
      <c r="L32" s="1003"/>
      <c r="M32" s="1003"/>
      <c r="N32" s="1003"/>
      <c r="O32" s="1003"/>
      <c r="P32" s="1003"/>
      <c r="Q32" s="1003"/>
      <c r="R32" s="1003"/>
      <c r="S32" s="1003"/>
      <c r="T32" s="1003"/>
      <c r="U32" s="1003"/>
      <c r="V32" s="1003"/>
      <c r="W32" s="1003"/>
      <c r="X32" s="1003"/>
      <c r="Y32" s="1003"/>
      <c r="Z32" s="1003"/>
      <c r="AA32" s="1003"/>
      <c r="AB32" s="1003"/>
    </row>
    <row r="33">
      <c r="A33" s="1003"/>
      <c r="B33" s="983">
        <v>3.0</v>
      </c>
      <c r="C33" s="984" t="str">
        <f>'Project NPV, PI &amp; EVA'!C18</f>
        <v>#REF!</v>
      </c>
      <c r="D33" s="984" t="str">
        <f>'Project NPV, PI &amp; EVA'!D18</f>
        <v>#REF!</v>
      </c>
      <c r="E33" s="984" t="str">
        <f t="shared" si="4"/>
        <v>#REF!</v>
      </c>
      <c r="F33" s="984" t="str">
        <f t="shared" si="6"/>
        <v>#REF!</v>
      </c>
      <c r="G33" s="1067" t="str">
        <f t="shared" si="5"/>
        <v>#REF!</v>
      </c>
      <c r="H33" s="1003"/>
      <c r="I33" s="1003"/>
      <c r="J33" s="1003"/>
      <c r="K33" s="1003"/>
      <c r="L33" s="1003"/>
      <c r="M33" s="1003"/>
      <c r="N33" s="1003"/>
      <c r="O33" s="1003"/>
      <c r="P33" s="1003"/>
      <c r="Q33" s="1003"/>
      <c r="R33" s="1003"/>
      <c r="S33" s="1003"/>
      <c r="T33" s="1003"/>
      <c r="U33" s="1003"/>
      <c r="V33" s="1003"/>
      <c r="W33" s="1003"/>
      <c r="X33" s="1003"/>
      <c r="Y33" s="1003"/>
      <c r="Z33" s="1003"/>
      <c r="AA33" s="1003"/>
      <c r="AB33" s="1003"/>
    </row>
    <row r="34">
      <c r="A34" s="1003"/>
      <c r="B34" s="983">
        <v>4.0</v>
      </c>
      <c r="C34" s="984" t="str">
        <f>'Project NPV, PI &amp; EVA'!C19</f>
        <v>#REF!</v>
      </c>
      <c r="D34" s="984" t="str">
        <f>'Project NPV, PI &amp; EVA'!D19</f>
        <v>#REF!</v>
      </c>
      <c r="E34" s="984" t="str">
        <f t="shared" si="4"/>
        <v>#REF!</v>
      </c>
      <c r="F34" s="984" t="str">
        <f t="shared" si="6"/>
        <v>#REF!</v>
      </c>
      <c r="G34" s="1067" t="str">
        <f t="shared" si="5"/>
        <v>#REF!</v>
      </c>
      <c r="H34" s="1003"/>
      <c r="I34" s="1003"/>
      <c r="J34" s="1003"/>
      <c r="K34" s="1003"/>
      <c r="L34" s="1003"/>
      <c r="M34" s="1003"/>
      <c r="N34" s="1003"/>
      <c r="O34" s="1003"/>
      <c r="P34" s="1003"/>
      <c r="Q34" s="1003"/>
      <c r="R34" s="1003"/>
      <c r="S34" s="1003"/>
      <c r="T34" s="1003"/>
      <c r="U34" s="1003"/>
      <c r="V34" s="1003"/>
      <c r="W34" s="1003"/>
      <c r="X34" s="1003"/>
      <c r="Y34" s="1003"/>
      <c r="Z34" s="1003"/>
      <c r="AA34" s="1003"/>
      <c r="AB34" s="1003"/>
    </row>
    <row r="35">
      <c r="A35" s="1003"/>
      <c r="B35" s="983">
        <v>5.0</v>
      </c>
      <c r="C35" s="984" t="str">
        <f>'Project NPV, PI &amp; EVA'!C20</f>
        <v>#REF!</v>
      </c>
      <c r="D35" s="984" t="str">
        <f>'Project NPV, PI &amp; EVA'!D20</f>
        <v>#REF!</v>
      </c>
      <c r="E35" s="984" t="str">
        <f t="shared" si="4"/>
        <v>#REF!</v>
      </c>
      <c r="F35" s="984" t="str">
        <f t="shared" si="6"/>
        <v>#REF!</v>
      </c>
      <c r="G35" s="1067" t="str">
        <f t="shared" si="5"/>
        <v>#REF!</v>
      </c>
      <c r="H35" s="1003"/>
      <c r="I35" s="1003"/>
      <c r="J35" s="1003"/>
      <c r="K35" s="1003"/>
      <c r="L35" s="1003"/>
      <c r="M35" s="1003"/>
      <c r="N35" s="1003"/>
      <c r="O35" s="1003"/>
      <c r="P35" s="1003"/>
      <c r="Q35" s="1003"/>
      <c r="R35" s="1003"/>
      <c r="S35" s="1003"/>
      <c r="T35" s="1003"/>
      <c r="U35" s="1003"/>
      <c r="V35" s="1003"/>
      <c r="W35" s="1003"/>
      <c r="X35" s="1003"/>
      <c r="Y35" s="1003"/>
      <c r="Z35" s="1003"/>
      <c r="AA35" s="1003"/>
      <c r="AB35" s="1003"/>
    </row>
    <row r="36">
      <c r="A36" s="1003"/>
      <c r="B36" s="983">
        <v>6.0</v>
      </c>
      <c r="C36" s="984" t="str">
        <f>'Project NPV, PI &amp; EVA'!C21</f>
        <v>#REF!</v>
      </c>
      <c r="D36" s="984" t="str">
        <f>'Project NPV, PI &amp; EVA'!D21</f>
        <v>#REF!</v>
      </c>
      <c r="E36" s="984" t="str">
        <f t="shared" si="4"/>
        <v>#REF!</v>
      </c>
      <c r="F36" s="984" t="str">
        <f t="shared" si="6"/>
        <v>#REF!</v>
      </c>
      <c r="G36" s="1067" t="str">
        <f t="shared" si="5"/>
        <v>#REF!</v>
      </c>
      <c r="H36" s="1003"/>
      <c r="I36" s="1003"/>
      <c r="J36" s="1003"/>
      <c r="K36" s="1003"/>
      <c r="L36" s="1003"/>
      <c r="M36" s="1003"/>
      <c r="N36" s="1003"/>
      <c r="O36" s="1003"/>
      <c r="P36" s="1003"/>
      <c r="Q36" s="1003"/>
      <c r="R36" s="1003"/>
      <c r="S36" s="1003"/>
      <c r="T36" s="1003"/>
      <c r="U36" s="1003"/>
      <c r="V36" s="1003"/>
      <c r="W36" s="1003"/>
      <c r="X36" s="1003"/>
      <c r="Y36" s="1003"/>
      <c r="Z36" s="1003"/>
      <c r="AA36" s="1003"/>
      <c r="AB36" s="1003"/>
    </row>
    <row r="37">
      <c r="A37" s="1003"/>
      <c r="B37" s="994">
        <v>7.0</v>
      </c>
      <c r="C37" s="1020" t="str">
        <f>'Project NPV, PI &amp; EVA'!C22</f>
        <v>#REF!</v>
      </c>
      <c r="D37" s="1020" t="str">
        <f>'Project NPV, PI &amp; EVA'!D22</f>
        <v>#REF!</v>
      </c>
      <c r="E37" s="1020" t="str">
        <f t="shared" si="4"/>
        <v>#REF!</v>
      </c>
      <c r="F37" s="1020" t="str">
        <f t="shared" si="6"/>
        <v>#REF!</v>
      </c>
      <c r="G37" s="1067" t="str">
        <f t="shared" si="5"/>
        <v>#REF!</v>
      </c>
      <c r="H37" s="1003"/>
      <c r="I37" s="1003"/>
      <c r="J37" s="1003"/>
      <c r="K37" s="1003"/>
      <c r="L37" s="1003"/>
      <c r="M37" s="1003"/>
      <c r="N37" s="1003"/>
      <c r="O37" s="1003"/>
      <c r="P37" s="1003"/>
      <c r="Q37" s="1003"/>
      <c r="R37" s="1003"/>
      <c r="S37" s="1003"/>
      <c r="T37" s="1003"/>
      <c r="U37" s="1003"/>
      <c r="V37" s="1003"/>
      <c r="W37" s="1003"/>
      <c r="X37" s="1003"/>
      <c r="Y37" s="1003"/>
      <c r="Z37" s="1003"/>
      <c r="AA37" s="1003"/>
      <c r="AB37" s="1003"/>
    </row>
    <row r="38">
      <c r="A38" s="1003"/>
      <c r="B38" s="1003"/>
      <c r="C38" s="1057"/>
      <c r="D38" s="1057"/>
      <c r="E38" s="995" t="str">
        <f>SUM(E31:E37)</f>
        <v>#REF!</v>
      </c>
      <c r="F38" s="1057"/>
      <c r="G38" s="1067" t="str">
        <f t="shared" si="5"/>
        <v> </v>
      </c>
      <c r="H38" s="1003"/>
      <c r="I38" s="1003"/>
      <c r="J38" s="1003"/>
      <c r="K38" s="1003"/>
      <c r="L38" s="1003"/>
      <c r="M38" s="1003"/>
      <c r="N38" s="1003"/>
      <c r="O38" s="1003"/>
      <c r="P38" s="1003"/>
      <c r="Q38" s="1003"/>
      <c r="R38" s="1003"/>
      <c r="S38" s="1003"/>
      <c r="T38" s="1003"/>
      <c r="U38" s="1003"/>
      <c r="V38" s="1003"/>
      <c r="W38" s="1003"/>
      <c r="X38" s="1003"/>
      <c r="Y38" s="1003"/>
      <c r="Z38" s="1003"/>
      <c r="AA38" s="1003"/>
      <c r="AB38" s="1003"/>
    </row>
    <row r="39">
      <c r="A39" s="1003"/>
      <c r="B39" s="1003"/>
      <c r="C39" s="1057"/>
      <c r="D39" s="1057"/>
      <c r="E39" s="1057"/>
      <c r="F39" s="1057"/>
      <c r="G39" s="1003"/>
      <c r="H39" s="1003"/>
      <c r="I39" s="1003"/>
      <c r="J39" s="1003"/>
      <c r="K39" s="1003"/>
      <c r="L39" s="1003"/>
      <c r="M39" s="1003"/>
      <c r="N39" s="1003"/>
      <c r="O39" s="1003"/>
      <c r="P39" s="1003"/>
      <c r="Q39" s="1003"/>
      <c r="R39" s="1003"/>
      <c r="S39" s="1003"/>
      <c r="T39" s="1003"/>
      <c r="U39" s="1003"/>
      <c r="V39" s="1003"/>
      <c r="W39" s="1003"/>
      <c r="X39" s="1003"/>
      <c r="Y39" s="1003"/>
      <c r="Z39" s="1003"/>
      <c r="AA39" s="1003"/>
      <c r="AB39" s="1003"/>
    </row>
    <row r="40">
      <c r="A40" s="1003"/>
      <c r="B40" s="1003"/>
      <c r="C40" s="1057"/>
      <c r="D40" s="1057"/>
      <c r="E40" s="1057"/>
      <c r="F40" s="1057"/>
      <c r="G40" s="1003"/>
      <c r="H40" s="1003"/>
      <c r="I40" s="1003"/>
      <c r="J40" s="1003"/>
      <c r="K40" s="1003"/>
      <c r="L40" s="1003"/>
      <c r="M40" s="1003"/>
      <c r="N40" s="1003"/>
      <c r="O40" s="1003"/>
      <c r="P40" s="1003"/>
      <c r="Q40" s="1003"/>
      <c r="R40" s="1003"/>
      <c r="S40" s="1003"/>
      <c r="T40" s="1003"/>
      <c r="U40" s="1003"/>
      <c r="V40" s="1003"/>
      <c r="W40" s="1003"/>
      <c r="X40" s="1003"/>
      <c r="Y40" s="1003"/>
      <c r="Z40" s="1003"/>
      <c r="AA40" s="1003"/>
      <c r="AB40" s="1003"/>
    </row>
    <row r="41">
      <c r="A41" s="1003"/>
      <c r="B41" s="1003"/>
      <c r="C41" s="1003"/>
      <c r="D41" s="1003"/>
      <c r="E41" s="1057"/>
      <c r="F41" s="1003"/>
      <c r="G41" s="1003"/>
      <c r="H41" s="1003"/>
      <c r="I41" s="1003"/>
      <c r="J41" s="1003"/>
      <c r="K41" s="1003"/>
      <c r="L41" s="1003"/>
      <c r="M41" s="1003"/>
      <c r="N41" s="1003"/>
      <c r="O41" s="1003"/>
      <c r="P41" s="1003"/>
      <c r="Q41" s="1003"/>
      <c r="R41" s="1003"/>
      <c r="S41" s="1003"/>
      <c r="T41" s="1003"/>
      <c r="U41" s="1003"/>
      <c r="V41" s="1003"/>
      <c r="W41" s="1003"/>
      <c r="X41" s="1003"/>
      <c r="Y41" s="1003"/>
      <c r="Z41" s="1003"/>
      <c r="AA41" s="1003"/>
      <c r="AB41" s="1003"/>
    </row>
    <row r="42">
      <c r="A42" s="1003"/>
      <c r="B42" s="1003"/>
      <c r="C42" s="1003"/>
      <c r="D42" s="1003"/>
      <c r="E42" s="1003"/>
      <c r="F42" s="1003"/>
      <c r="G42" s="1003"/>
      <c r="H42" s="1003"/>
      <c r="I42" s="1003"/>
      <c r="J42" s="1003"/>
      <c r="K42" s="1003"/>
      <c r="L42" s="1003"/>
      <c r="M42" s="1003"/>
      <c r="N42" s="1003"/>
      <c r="O42" s="1003"/>
      <c r="P42" s="1003"/>
      <c r="Q42" s="1003"/>
      <c r="R42" s="1003"/>
      <c r="S42" s="1003"/>
      <c r="T42" s="1003"/>
      <c r="U42" s="1003"/>
      <c r="V42" s="1003"/>
      <c r="W42" s="1003"/>
      <c r="X42" s="1003"/>
      <c r="Y42" s="1003"/>
      <c r="Z42" s="1003"/>
      <c r="AA42" s="1003"/>
      <c r="AB42" s="1003"/>
    </row>
    <row r="43">
      <c r="A43" s="1003"/>
      <c r="B43" s="1003"/>
      <c r="C43" s="1003"/>
      <c r="D43" s="1003"/>
      <c r="E43" s="1003"/>
      <c r="F43" s="1003"/>
      <c r="G43" s="1003"/>
      <c r="H43" s="1003"/>
      <c r="I43" s="1003"/>
      <c r="J43" s="1003"/>
      <c r="K43" s="1003"/>
      <c r="L43" s="1003"/>
      <c r="M43" s="1003"/>
      <c r="N43" s="1003"/>
      <c r="O43" s="1003"/>
      <c r="P43" s="1003"/>
      <c r="Q43" s="1003"/>
      <c r="R43" s="1003"/>
      <c r="S43" s="1003"/>
      <c r="T43" s="1003"/>
      <c r="U43" s="1003"/>
      <c r="V43" s="1003"/>
      <c r="W43" s="1003"/>
      <c r="X43" s="1003"/>
      <c r="Y43" s="1003"/>
      <c r="Z43" s="1003"/>
      <c r="AA43" s="1003"/>
      <c r="AB43" s="1003"/>
    </row>
    <row r="44">
      <c r="A44" s="1003"/>
      <c r="B44" s="1003"/>
      <c r="C44" s="1003"/>
      <c r="D44" s="1003"/>
      <c r="E44" s="1003"/>
      <c r="F44" s="1003"/>
      <c r="G44" s="1003"/>
      <c r="H44" s="1003"/>
      <c r="I44" s="1003"/>
      <c r="J44" s="1003"/>
      <c r="K44" s="1003"/>
      <c r="L44" s="1003"/>
      <c r="M44" s="1003"/>
      <c r="N44" s="1003"/>
      <c r="O44" s="1003"/>
      <c r="P44" s="1003"/>
      <c r="Q44" s="1003"/>
      <c r="R44" s="1003"/>
      <c r="S44" s="1003"/>
      <c r="T44" s="1003"/>
      <c r="U44" s="1003"/>
      <c r="V44" s="1003"/>
      <c r="W44" s="1003"/>
      <c r="X44" s="1003"/>
      <c r="Y44" s="1003"/>
      <c r="Z44" s="1003"/>
      <c r="AA44" s="1003"/>
      <c r="AB44" s="1003"/>
    </row>
    <row r="45">
      <c r="A45" s="1003"/>
      <c r="B45" s="1003"/>
      <c r="C45" s="1003"/>
      <c r="D45" s="1003"/>
      <c r="E45" s="1003"/>
      <c r="F45" s="1003"/>
      <c r="G45" s="1003"/>
      <c r="H45" s="1003"/>
      <c r="I45" s="1003"/>
      <c r="J45" s="1003"/>
      <c r="K45" s="1003"/>
      <c r="L45" s="1003"/>
      <c r="M45" s="1003"/>
      <c r="N45" s="1003"/>
      <c r="O45" s="1003"/>
      <c r="P45" s="1003"/>
      <c r="Q45" s="1003"/>
      <c r="R45" s="1003"/>
      <c r="S45" s="1003"/>
      <c r="T45" s="1003"/>
      <c r="U45" s="1003"/>
      <c r="V45" s="1003"/>
      <c r="W45" s="1003"/>
      <c r="X45" s="1003"/>
      <c r="Y45" s="1003"/>
      <c r="Z45" s="1003"/>
      <c r="AA45" s="1003"/>
      <c r="AB45" s="1003"/>
    </row>
    <row r="46">
      <c r="A46" s="1003"/>
      <c r="B46" s="1003"/>
      <c r="C46" s="1003"/>
      <c r="D46" s="1003"/>
      <c r="E46" s="1003"/>
      <c r="F46" s="1003"/>
      <c r="G46" s="1003"/>
      <c r="H46" s="1003"/>
      <c r="I46" s="1003"/>
      <c r="J46" s="1003"/>
      <c r="K46" s="1003"/>
      <c r="L46" s="1003"/>
      <c r="M46" s="1003"/>
      <c r="N46" s="1003"/>
      <c r="O46" s="1003"/>
      <c r="P46" s="1003"/>
      <c r="Q46" s="1003"/>
      <c r="R46" s="1003"/>
      <c r="S46" s="1003"/>
      <c r="T46" s="1003"/>
      <c r="U46" s="1003"/>
      <c r="V46" s="1003"/>
      <c r="W46" s="1003"/>
      <c r="X46" s="1003"/>
      <c r="Y46" s="1003"/>
      <c r="Z46" s="1003"/>
      <c r="AA46" s="1003"/>
      <c r="AB46" s="1003"/>
    </row>
    <row r="47">
      <c r="A47" s="1003"/>
      <c r="B47" s="1003"/>
      <c r="C47" s="1003"/>
      <c r="D47" s="1003"/>
      <c r="E47" s="1003"/>
      <c r="F47" s="1003"/>
      <c r="G47" s="1003"/>
      <c r="H47" s="1003"/>
      <c r="I47" s="1003"/>
      <c r="J47" s="1003"/>
      <c r="K47" s="1003"/>
      <c r="L47" s="1003"/>
      <c r="M47" s="1003"/>
      <c r="N47" s="1003"/>
      <c r="O47" s="1003"/>
      <c r="P47" s="1003"/>
      <c r="Q47" s="1003"/>
      <c r="R47" s="1003"/>
      <c r="S47" s="1003"/>
      <c r="T47" s="1003"/>
      <c r="U47" s="1003"/>
      <c r="V47" s="1003"/>
      <c r="W47" s="1003"/>
      <c r="X47" s="1003"/>
      <c r="Y47" s="1003"/>
      <c r="Z47" s="1003"/>
      <c r="AA47" s="1003"/>
      <c r="AB47" s="1003"/>
    </row>
    <row r="48">
      <c r="A48" s="1003"/>
      <c r="B48" s="1003"/>
      <c r="C48" s="1003"/>
      <c r="D48" s="1003"/>
      <c r="E48" s="1003"/>
      <c r="F48" s="1003"/>
      <c r="G48" s="1003"/>
      <c r="H48" s="1003"/>
      <c r="I48" s="1003"/>
      <c r="J48" s="1003"/>
      <c r="K48" s="1003"/>
      <c r="L48" s="1003"/>
      <c r="M48" s="1003"/>
      <c r="N48" s="1003"/>
      <c r="O48" s="1003"/>
      <c r="P48" s="1003"/>
      <c r="Q48" s="1003"/>
      <c r="R48" s="1003"/>
      <c r="S48" s="1003"/>
      <c r="T48" s="1003"/>
      <c r="U48" s="1003"/>
      <c r="V48" s="1003"/>
      <c r="W48" s="1003"/>
      <c r="X48" s="1003"/>
      <c r="Y48" s="1003"/>
      <c r="Z48" s="1003"/>
      <c r="AA48" s="1003"/>
      <c r="AB48" s="1003"/>
    </row>
    <row r="49">
      <c r="A49" s="1003"/>
      <c r="B49" s="1003"/>
      <c r="C49" s="1003"/>
      <c r="D49" s="1003"/>
      <c r="E49" s="1003"/>
      <c r="F49" s="1003"/>
      <c r="G49" s="1003"/>
      <c r="H49" s="1003"/>
      <c r="I49" s="1003"/>
      <c r="J49" s="1003"/>
      <c r="K49" s="1003"/>
      <c r="L49" s="1003"/>
      <c r="M49" s="1003"/>
      <c r="N49" s="1003"/>
      <c r="O49" s="1003"/>
      <c r="P49" s="1003"/>
      <c r="Q49" s="1003"/>
      <c r="R49" s="1003"/>
      <c r="S49" s="1003"/>
      <c r="T49" s="1003"/>
      <c r="U49" s="1003"/>
      <c r="V49" s="1003"/>
      <c r="W49" s="1003"/>
      <c r="X49" s="1003"/>
      <c r="Y49" s="1003"/>
      <c r="Z49" s="1003"/>
      <c r="AA49" s="1003"/>
      <c r="AB49" s="1003"/>
    </row>
    <row r="50">
      <c r="A50" s="1003"/>
      <c r="B50" s="1003"/>
      <c r="C50" s="1003"/>
      <c r="D50" s="1003"/>
      <c r="E50" s="1003"/>
      <c r="F50" s="1003"/>
      <c r="G50" s="1003"/>
      <c r="H50" s="1003"/>
      <c r="I50" s="1003"/>
      <c r="J50" s="1003"/>
      <c r="K50" s="1003"/>
      <c r="L50" s="1003"/>
      <c r="M50" s="1003"/>
      <c r="N50" s="1003"/>
      <c r="O50" s="1003"/>
      <c r="P50" s="1003"/>
      <c r="Q50" s="1003"/>
      <c r="R50" s="1003"/>
      <c r="S50" s="1003"/>
      <c r="T50" s="1003"/>
      <c r="U50" s="1003"/>
      <c r="V50" s="1003"/>
      <c r="W50" s="1003"/>
      <c r="X50" s="1003"/>
      <c r="Y50" s="1003"/>
      <c r="Z50" s="1003"/>
      <c r="AA50" s="1003"/>
      <c r="AB50" s="1003"/>
    </row>
    <row r="51">
      <c r="A51" s="1003"/>
      <c r="B51" s="1003"/>
      <c r="C51" s="1003"/>
      <c r="D51" s="1003"/>
      <c r="E51" s="1003"/>
      <c r="F51" s="1003"/>
      <c r="G51" s="1003"/>
      <c r="H51" s="1003"/>
      <c r="I51" s="1003"/>
      <c r="J51" s="1003"/>
      <c r="K51" s="1003"/>
      <c r="L51" s="1003"/>
      <c r="M51" s="1003"/>
      <c r="N51" s="1003"/>
      <c r="O51" s="1003"/>
      <c r="P51" s="1003"/>
      <c r="Q51" s="1003"/>
      <c r="R51" s="1003"/>
      <c r="S51" s="1003"/>
      <c r="T51" s="1003"/>
      <c r="U51" s="1003"/>
      <c r="V51" s="1003"/>
      <c r="W51" s="1003"/>
      <c r="X51" s="1003"/>
      <c r="Y51" s="1003"/>
      <c r="Z51" s="1003"/>
      <c r="AA51" s="1003"/>
      <c r="AB51" s="1003"/>
    </row>
    <row r="52">
      <c r="A52" s="1003"/>
      <c r="B52" s="1003"/>
      <c r="C52" s="1003"/>
      <c r="D52" s="1003"/>
      <c r="E52" s="1003"/>
      <c r="F52" s="1003"/>
      <c r="G52" s="1003"/>
      <c r="H52" s="1003"/>
      <c r="I52" s="1003"/>
      <c r="J52" s="1003"/>
      <c r="K52" s="1003"/>
      <c r="L52" s="1003"/>
      <c r="M52" s="1003"/>
      <c r="N52" s="1003"/>
      <c r="O52" s="1003"/>
      <c r="P52" s="1003"/>
      <c r="Q52" s="1003"/>
      <c r="R52" s="1003"/>
      <c r="S52" s="1003"/>
      <c r="T52" s="1003"/>
      <c r="U52" s="1003"/>
      <c r="V52" s="1003"/>
      <c r="W52" s="1003"/>
      <c r="X52" s="1003"/>
      <c r="Y52" s="1003"/>
      <c r="Z52" s="1003"/>
      <c r="AA52" s="1003"/>
      <c r="AB52" s="1003"/>
    </row>
    <row r="53">
      <c r="A53" s="1003"/>
      <c r="B53" s="1003"/>
      <c r="C53" s="1003"/>
      <c r="D53" s="1003"/>
      <c r="E53" s="1003"/>
      <c r="F53" s="1003"/>
      <c r="G53" s="1003"/>
      <c r="H53" s="1003"/>
      <c r="I53" s="1003"/>
      <c r="J53" s="1003"/>
      <c r="K53" s="1003"/>
      <c r="L53" s="1003"/>
      <c r="M53" s="1003"/>
      <c r="N53" s="1003"/>
      <c r="O53" s="1003"/>
      <c r="P53" s="1003"/>
      <c r="Q53" s="1003"/>
      <c r="R53" s="1003"/>
      <c r="S53" s="1003"/>
      <c r="T53" s="1003"/>
      <c r="U53" s="1003"/>
      <c r="V53" s="1003"/>
      <c r="W53" s="1003"/>
      <c r="X53" s="1003"/>
      <c r="Y53" s="1003"/>
      <c r="Z53" s="1003"/>
      <c r="AA53" s="1003"/>
      <c r="AB53" s="1003"/>
    </row>
    <row r="54">
      <c r="A54" s="1003"/>
      <c r="B54" s="1003"/>
      <c r="C54" s="1003"/>
      <c r="D54" s="1003"/>
      <c r="E54" s="1003"/>
      <c r="F54" s="1003"/>
      <c r="G54" s="1003"/>
      <c r="H54" s="1003"/>
      <c r="I54" s="1003"/>
      <c r="J54" s="1003"/>
      <c r="K54" s="1003"/>
      <c r="L54" s="1003"/>
      <c r="M54" s="1003"/>
      <c r="N54" s="1003"/>
      <c r="O54" s="1003"/>
      <c r="P54" s="1003"/>
      <c r="Q54" s="1003"/>
      <c r="R54" s="1003"/>
      <c r="S54" s="1003"/>
      <c r="T54" s="1003"/>
      <c r="U54" s="1003"/>
      <c r="V54" s="1003"/>
      <c r="W54" s="1003"/>
      <c r="X54" s="1003"/>
      <c r="Y54" s="1003"/>
      <c r="Z54" s="1003"/>
      <c r="AA54" s="1003"/>
      <c r="AB54" s="1003"/>
    </row>
    <row r="55">
      <c r="A55" s="1003"/>
      <c r="B55" s="1003"/>
      <c r="C55" s="1003"/>
      <c r="D55" s="1003"/>
      <c r="E55" s="1003"/>
      <c r="F55" s="1003"/>
      <c r="G55" s="1003"/>
      <c r="H55" s="1003"/>
      <c r="I55" s="1003"/>
      <c r="J55" s="1003"/>
      <c r="K55" s="1003"/>
      <c r="L55" s="1003"/>
      <c r="M55" s="1003"/>
      <c r="N55" s="1003"/>
      <c r="O55" s="1003"/>
      <c r="P55" s="1003"/>
      <c r="Q55" s="1003"/>
      <c r="R55" s="1003"/>
      <c r="S55" s="1003"/>
      <c r="T55" s="1003"/>
      <c r="U55" s="1003"/>
      <c r="V55" s="1003"/>
      <c r="W55" s="1003"/>
      <c r="X55" s="1003"/>
      <c r="Y55" s="1003"/>
      <c r="Z55" s="1003"/>
      <c r="AA55" s="1003"/>
      <c r="AB55" s="1003"/>
    </row>
    <row r="56">
      <c r="A56" s="1003"/>
      <c r="B56" s="1003"/>
      <c r="C56" s="1003"/>
      <c r="D56" s="1003"/>
      <c r="E56" s="1003"/>
      <c r="F56" s="1003"/>
      <c r="G56" s="1003"/>
      <c r="H56" s="1003"/>
      <c r="I56" s="1003"/>
      <c r="J56" s="1003"/>
      <c r="K56" s="1003"/>
      <c r="L56" s="1003"/>
      <c r="M56" s="1003"/>
      <c r="N56" s="1003"/>
      <c r="O56" s="1003"/>
      <c r="P56" s="1003"/>
      <c r="Q56" s="1003"/>
      <c r="R56" s="1003"/>
      <c r="S56" s="1003"/>
      <c r="T56" s="1003"/>
      <c r="U56" s="1003"/>
      <c r="V56" s="1003"/>
      <c r="W56" s="1003"/>
      <c r="X56" s="1003"/>
      <c r="Y56" s="1003"/>
      <c r="Z56" s="1003"/>
      <c r="AA56" s="1003"/>
      <c r="AB56" s="1003"/>
    </row>
    <row r="57">
      <c r="A57" s="1003"/>
      <c r="B57" s="1003"/>
      <c r="C57" s="1003"/>
      <c r="D57" s="1003"/>
      <c r="E57" s="1003"/>
      <c r="F57" s="1003"/>
      <c r="G57" s="1003"/>
      <c r="H57" s="1003"/>
      <c r="I57" s="1003"/>
      <c r="J57" s="1003"/>
      <c r="K57" s="1003"/>
      <c r="L57" s="1003"/>
      <c r="M57" s="1003"/>
      <c r="N57" s="1003"/>
      <c r="O57" s="1003"/>
      <c r="P57" s="1003"/>
      <c r="Q57" s="1003"/>
      <c r="R57" s="1003"/>
      <c r="S57" s="1003"/>
      <c r="T57" s="1003"/>
      <c r="U57" s="1003"/>
      <c r="V57" s="1003"/>
      <c r="W57" s="1003"/>
      <c r="X57" s="1003"/>
      <c r="Y57" s="1003"/>
      <c r="Z57" s="1003"/>
      <c r="AA57" s="1003"/>
      <c r="AB57" s="1003"/>
    </row>
    <row r="58">
      <c r="A58" s="1003"/>
      <c r="B58" s="1003"/>
      <c r="C58" s="1003"/>
      <c r="D58" s="1003"/>
      <c r="E58" s="1003"/>
      <c r="F58" s="1003"/>
      <c r="G58" s="1003"/>
      <c r="H58" s="1003"/>
      <c r="I58" s="1003"/>
      <c r="J58" s="1003"/>
      <c r="K58" s="1003"/>
      <c r="L58" s="1003"/>
      <c r="M58" s="1003"/>
      <c r="N58" s="1003"/>
      <c r="O58" s="1003"/>
      <c r="P58" s="1003"/>
      <c r="Q58" s="1003"/>
      <c r="R58" s="1003"/>
      <c r="S58" s="1003"/>
      <c r="T58" s="1003"/>
      <c r="U58" s="1003"/>
      <c r="V58" s="1003"/>
      <c r="W58" s="1003"/>
      <c r="X58" s="1003"/>
      <c r="Y58" s="1003"/>
      <c r="Z58" s="1003"/>
      <c r="AA58" s="1003"/>
      <c r="AB58" s="1003"/>
    </row>
    <row r="59">
      <c r="A59" s="1003"/>
      <c r="B59" s="1003"/>
      <c r="C59" s="1003"/>
      <c r="D59" s="1003"/>
      <c r="E59" s="1003"/>
      <c r="F59" s="1003"/>
      <c r="G59" s="1003"/>
      <c r="H59" s="1003"/>
      <c r="I59" s="1003"/>
      <c r="J59" s="1003"/>
      <c r="K59" s="1003"/>
      <c r="L59" s="1003"/>
      <c r="M59" s="1003"/>
      <c r="N59" s="1003"/>
      <c r="O59" s="1003"/>
      <c r="P59" s="1003"/>
      <c r="Q59" s="1003"/>
      <c r="R59" s="1003"/>
      <c r="S59" s="1003"/>
      <c r="T59" s="1003"/>
      <c r="U59" s="1003"/>
      <c r="V59" s="1003"/>
      <c r="W59" s="1003"/>
      <c r="X59" s="1003"/>
      <c r="Y59" s="1003"/>
      <c r="Z59" s="1003"/>
      <c r="AA59" s="1003"/>
      <c r="AB59" s="1003"/>
    </row>
    <row r="60">
      <c r="A60" s="1003"/>
      <c r="B60" s="1003"/>
      <c r="C60" s="1003"/>
      <c r="D60" s="1003"/>
      <c r="E60" s="1003"/>
      <c r="F60" s="1003"/>
      <c r="G60" s="1003"/>
      <c r="H60" s="1003"/>
      <c r="I60" s="1003"/>
      <c r="J60" s="1003"/>
      <c r="K60" s="1003"/>
      <c r="L60" s="1003"/>
      <c r="M60" s="1003"/>
      <c r="N60" s="1003"/>
      <c r="O60" s="1003"/>
      <c r="P60" s="1003"/>
      <c r="Q60" s="1003"/>
      <c r="R60" s="1003"/>
      <c r="S60" s="1003"/>
      <c r="T60" s="1003"/>
      <c r="U60" s="1003"/>
      <c r="V60" s="1003"/>
      <c r="W60" s="1003"/>
      <c r="X60" s="1003"/>
      <c r="Y60" s="1003"/>
      <c r="Z60" s="1003"/>
      <c r="AA60" s="1003"/>
      <c r="AB60" s="1003"/>
    </row>
    <row r="61">
      <c r="A61" s="1003"/>
      <c r="B61" s="1003"/>
      <c r="C61" s="1003"/>
      <c r="D61" s="1003"/>
      <c r="E61" s="1003"/>
      <c r="F61" s="1003"/>
      <c r="G61" s="1003"/>
      <c r="H61" s="1003"/>
      <c r="I61" s="1003"/>
      <c r="J61" s="1003"/>
      <c r="K61" s="1003"/>
      <c r="L61" s="1003"/>
      <c r="M61" s="1003"/>
      <c r="N61" s="1003"/>
      <c r="O61" s="1003"/>
      <c r="P61" s="1003"/>
      <c r="Q61" s="1003"/>
      <c r="R61" s="1003"/>
      <c r="S61" s="1003"/>
      <c r="T61" s="1003"/>
      <c r="U61" s="1003"/>
      <c r="V61" s="1003"/>
      <c r="W61" s="1003"/>
      <c r="X61" s="1003"/>
      <c r="Y61" s="1003"/>
      <c r="Z61" s="1003"/>
      <c r="AA61" s="1003"/>
      <c r="AB61" s="1003"/>
    </row>
    <row r="62">
      <c r="A62" s="1003"/>
      <c r="B62" s="1003"/>
      <c r="C62" s="1003"/>
      <c r="D62" s="1003"/>
      <c r="E62" s="1003"/>
      <c r="F62" s="1003"/>
      <c r="G62" s="1003"/>
      <c r="H62" s="1003"/>
      <c r="I62" s="1003"/>
      <c r="J62" s="1003"/>
      <c r="K62" s="1003"/>
      <c r="L62" s="1003"/>
      <c r="M62" s="1003"/>
      <c r="N62" s="1003"/>
      <c r="O62" s="1003"/>
      <c r="P62" s="1003"/>
      <c r="Q62" s="1003"/>
      <c r="R62" s="1003"/>
      <c r="S62" s="1003"/>
      <c r="T62" s="1003"/>
      <c r="U62" s="1003"/>
      <c r="V62" s="1003"/>
      <c r="W62" s="1003"/>
      <c r="X62" s="1003"/>
      <c r="Y62" s="1003"/>
      <c r="Z62" s="1003"/>
      <c r="AA62" s="1003"/>
      <c r="AB62" s="1003"/>
    </row>
    <row r="63">
      <c r="A63" s="1003"/>
      <c r="B63" s="1003"/>
      <c r="C63" s="1003"/>
      <c r="D63" s="1003"/>
      <c r="E63" s="1003"/>
      <c r="F63" s="1003"/>
      <c r="G63" s="1003"/>
      <c r="H63" s="1003"/>
      <c r="I63" s="1003"/>
      <c r="J63" s="1003"/>
      <c r="K63" s="1003"/>
      <c r="L63" s="1003"/>
      <c r="M63" s="1003"/>
      <c r="N63" s="1003"/>
      <c r="O63" s="1003"/>
      <c r="P63" s="1003"/>
      <c r="Q63" s="1003"/>
      <c r="R63" s="1003"/>
      <c r="S63" s="1003"/>
      <c r="T63" s="1003"/>
      <c r="U63" s="1003"/>
      <c r="V63" s="1003"/>
      <c r="W63" s="1003"/>
      <c r="X63" s="1003"/>
      <c r="Y63" s="1003"/>
      <c r="Z63" s="1003"/>
      <c r="AA63" s="1003"/>
      <c r="AB63" s="1003"/>
    </row>
    <row r="64">
      <c r="A64" s="1003"/>
      <c r="B64" s="1003"/>
      <c r="C64" s="1003"/>
      <c r="D64" s="1003"/>
      <c r="E64" s="1003"/>
      <c r="F64" s="1003"/>
      <c r="G64" s="1003"/>
      <c r="H64" s="1003"/>
      <c r="I64" s="1003"/>
      <c r="J64" s="1003"/>
      <c r="K64" s="1003"/>
      <c r="L64" s="1003"/>
      <c r="M64" s="1003"/>
      <c r="N64" s="1003"/>
      <c r="O64" s="1003"/>
      <c r="P64" s="1003"/>
      <c r="Q64" s="1003"/>
      <c r="R64" s="1003"/>
      <c r="S64" s="1003"/>
      <c r="T64" s="1003"/>
      <c r="U64" s="1003"/>
      <c r="V64" s="1003"/>
      <c r="W64" s="1003"/>
      <c r="X64" s="1003"/>
      <c r="Y64" s="1003"/>
      <c r="Z64" s="1003"/>
      <c r="AA64" s="1003"/>
      <c r="AB64" s="1003"/>
    </row>
    <row r="65">
      <c r="A65" s="1003"/>
      <c r="B65" s="1003"/>
      <c r="C65" s="1003"/>
      <c r="D65" s="1003"/>
      <c r="E65" s="1003"/>
      <c r="F65" s="1003"/>
      <c r="G65" s="1003"/>
      <c r="H65" s="1003"/>
      <c r="I65" s="1003"/>
      <c r="J65" s="1003"/>
      <c r="K65" s="1003"/>
      <c r="L65" s="1003"/>
      <c r="M65" s="1003"/>
      <c r="N65" s="1003"/>
      <c r="O65" s="1003"/>
      <c r="P65" s="1003"/>
      <c r="Q65" s="1003"/>
      <c r="R65" s="1003"/>
      <c r="S65" s="1003"/>
      <c r="T65" s="1003"/>
      <c r="U65" s="1003"/>
      <c r="V65" s="1003"/>
      <c r="W65" s="1003"/>
      <c r="X65" s="1003"/>
      <c r="Y65" s="1003"/>
      <c r="Z65" s="1003"/>
      <c r="AA65" s="1003"/>
      <c r="AB65" s="1003"/>
    </row>
    <row r="66">
      <c r="A66" s="1003"/>
      <c r="B66" s="1003"/>
      <c r="C66" s="1003"/>
      <c r="D66" s="1003"/>
      <c r="E66" s="1003"/>
      <c r="F66" s="1003"/>
      <c r="G66" s="1003"/>
      <c r="H66" s="1003"/>
      <c r="I66" s="1003"/>
      <c r="J66" s="1003"/>
      <c r="K66" s="1003"/>
      <c r="L66" s="1003"/>
      <c r="M66" s="1003"/>
      <c r="N66" s="1003"/>
      <c r="O66" s="1003"/>
      <c r="P66" s="1003"/>
      <c r="Q66" s="1003"/>
      <c r="R66" s="1003"/>
      <c r="S66" s="1003"/>
      <c r="T66" s="1003"/>
      <c r="U66" s="1003"/>
      <c r="V66" s="1003"/>
      <c r="W66" s="1003"/>
      <c r="X66" s="1003"/>
      <c r="Y66" s="1003"/>
      <c r="Z66" s="1003"/>
      <c r="AA66" s="1003"/>
      <c r="AB66" s="1003"/>
    </row>
    <row r="67">
      <c r="A67" s="1003"/>
      <c r="B67" s="1003"/>
      <c r="C67" s="1003"/>
      <c r="D67" s="1003"/>
      <c r="E67" s="1003"/>
      <c r="F67" s="1003"/>
      <c r="G67" s="1003"/>
      <c r="H67" s="1003"/>
      <c r="I67" s="1003"/>
      <c r="J67" s="1003"/>
      <c r="K67" s="1003"/>
      <c r="L67" s="1003"/>
      <c r="M67" s="1003"/>
      <c r="N67" s="1003"/>
      <c r="O67" s="1003"/>
      <c r="P67" s="1003"/>
      <c r="Q67" s="1003"/>
      <c r="R67" s="1003"/>
      <c r="S67" s="1003"/>
      <c r="T67" s="1003"/>
      <c r="U67" s="1003"/>
      <c r="V67" s="1003"/>
      <c r="W67" s="1003"/>
      <c r="X67" s="1003"/>
      <c r="Y67" s="1003"/>
      <c r="Z67" s="1003"/>
      <c r="AA67" s="1003"/>
      <c r="AB67" s="1003"/>
    </row>
    <row r="68">
      <c r="A68" s="1003"/>
      <c r="B68" s="1003"/>
      <c r="C68" s="1003"/>
      <c r="D68" s="1003"/>
      <c r="E68" s="1003"/>
      <c r="F68" s="1003"/>
      <c r="G68" s="1003"/>
      <c r="H68" s="1003"/>
      <c r="I68" s="1003"/>
      <c r="J68" s="1003"/>
      <c r="K68" s="1003"/>
      <c r="L68" s="1003"/>
      <c r="M68" s="1003"/>
      <c r="N68" s="1003"/>
      <c r="O68" s="1003"/>
      <c r="P68" s="1003"/>
      <c r="Q68" s="1003"/>
      <c r="R68" s="1003"/>
      <c r="S68" s="1003"/>
      <c r="T68" s="1003"/>
      <c r="U68" s="1003"/>
      <c r="V68" s="1003"/>
      <c r="W68" s="1003"/>
      <c r="X68" s="1003"/>
      <c r="Y68" s="1003"/>
      <c r="Z68" s="1003"/>
      <c r="AA68" s="1003"/>
      <c r="AB68" s="1003"/>
    </row>
    <row r="69">
      <c r="A69" s="1003"/>
      <c r="B69" s="1003"/>
      <c r="C69" s="1003"/>
      <c r="D69" s="1003"/>
      <c r="E69" s="1003"/>
      <c r="F69" s="1003"/>
      <c r="G69" s="1003"/>
      <c r="H69" s="1003"/>
      <c r="I69" s="1003"/>
      <c r="J69" s="1003"/>
      <c r="K69" s="1003"/>
      <c r="L69" s="1003"/>
      <c r="M69" s="1003"/>
      <c r="N69" s="1003"/>
      <c r="O69" s="1003"/>
      <c r="P69" s="1003"/>
      <c r="Q69" s="1003"/>
      <c r="R69" s="1003"/>
      <c r="S69" s="1003"/>
      <c r="T69" s="1003"/>
      <c r="U69" s="1003"/>
      <c r="V69" s="1003"/>
      <c r="W69" s="1003"/>
      <c r="X69" s="1003"/>
      <c r="Y69" s="1003"/>
      <c r="Z69" s="1003"/>
      <c r="AA69" s="1003"/>
      <c r="AB69" s="1003"/>
    </row>
    <row r="70">
      <c r="A70" s="1003"/>
      <c r="B70" s="1003"/>
      <c r="C70" s="1003"/>
      <c r="D70" s="1003"/>
      <c r="E70" s="1003"/>
      <c r="F70" s="1003"/>
      <c r="G70" s="1003"/>
      <c r="H70" s="1003"/>
      <c r="I70" s="1003"/>
      <c r="J70" s="1003"/>
      <c r="K70" s="1003"/>
      <c r="L70" s="1003"/>
      <c r="M70" s="1003"/>
      <c r="N70" s="1003"/>
      <c r="O70" s="1003"/>
      <c r="P70" s="1003"/>
      <c r="Q70" s="1003"/>
      <c r="R70" s="1003"/>
      <c r="S70" s="1003"/>
      <c r="T70" s="1003"/>
      <c r="U70" s="1003"/>
      <c r="V70" s="1003"/>
      <c r="W70" s="1003"/>
      <c r="X70" s="1003"/>
      <c r="Y70" s="1003"/>
      <c r="Z70" s="1003"/>
      <c r="AA70" s="1003"/>
      <c r="AB70" s="1003"/>
    </row>
    <row r="71">
      <c r="A71" s="1003"/>
      <c r="B71" s="1003"/>
      <c r="C71" s="1003"/>
      <c r="D71" s="1003"/>
      <c r="E71" s="1003"/>
      <c r="F71" s="1003"/>
      <c r="G71" s="1003"/>
      <c r="H71" s="1003"/>
      <c r="I71" s="1003"/>
      <c r="J71" s="1003"/>
      <c r="K71" s="1003"/>
      <c r="L71" s="1003"/>
      <c r="M71" s="1003"/>
      <c r="N71" s="1003"/>
      <c r="O71" s="1003"/>
      <c r="P71" s="1003"/>
      <c r="Q71" s="1003"/>
      <c r="R71" s="1003"/>
      <c r="S71" s="1003"/>
      <c r="T71" s="1003"/>
      <c r="U71" s="1003"/>
      <c r="V71" s="1003"/>
      <c r="W71" s="1003"/>
      <c r="X71" s="1003"/>
      <c r="Y71" s="1003"/>
      <c r="Z71" s="1003"/>
      <c r="AA71" s="1003"/>
      <c r="AB71" s="1003"/>
    </row>
    <row r="72">
      <c r="A72" s="1003"/>
      <c r="B72" s="1003"/>
      <c r="C72" s="1003"/>
      <c r="D72" s="1003"/>
      <c r="E72" s="1003"/>
      <c r="F72" s="1003"/>
      <c r="G72" s="1003"/>
      <c r="H72" s="1003"/>
      <c r="I72" s="1003"/>
      <c r="J72" s="1003"/>
      <c r="K72" s="1003"/>
      <c r="L72" s="1003"/>
      <c r="M72" s="1003"/>
      <c r="N72" s="1003"/>
      <c r="O72" s="1003"/>
      <c r="P72" s="1003"/>
      <c r="Q72" s="1003"/>
      <c r="R72" s="1003"/>
      <c r="S72" s="1003"/>
      <c r="T72" s="1003"/>
      <c r="U72" s="1003"/>
      <c r="V72" s="1003"/>
      <c r="W72" s="1003"/>
      <c r="X72" s="1003"/>
      <c r="Y72" s="1003"/>
      <c r="Z72" s="1003"/>
      <c r="AA72" s="1003"/>
      <c r="AB72" s="1003"/>
    </row>
    <row r="73">
      <c r="A73" s="1003"/>
      <c r="B73" s="1003"/>
      <c r="C73" s="1003"/>
      <c r="D73" s="1003"/>
      <c r="E73" s="1003"/>
      <c r="F73" s="1003"/>
      <c r="G73" s="1003"/>
      <c r="H73" s="1003"/>
      <c r="I73" s="1003"/>
      <c r="J73" s="1003"/>
      <c r="K73" s="1003"/>
      <c r="L73" s="1003"/>
      <c r="M73" s="1003"/>
      <c r="N73" s="1003"/>
      <c r="O73" s="1003"/>
      <c r="P73" s="1003"/>
      <c r="Q73" s="1003"/>
      <c r="R73" s="1003"/>
      <c r="S73" s="1003"/>
      <c r="T73" s="1003"/>
      <c r="U73" s="1003"/>
      <c r="V73" s="1003"/>
      <c r="W73" s="1003"/>
      <c r="X73" s="1003"/>
      <c r="Y73" s="1003"/>
      <c r="Z73" s="1003"/>
      <c r="AA73" s="1003"/>
      <c r="AB73" s="1003"/>
    </row>
    <row r="74">
      <c r="A74" s="1003"/>
      <c r="B74" s="1003"/>
      <c r="C74" s="1003"/>
      <c r="D74" s="1003"/>
      <c r="E74" s="1003"/>
      <c r="F74" s="1003"/>
      <c r="G74" s="1003"/>
      <c r="H74" s="1003"/>
      <c r="I74" s="1003"/>
      <c r="J74" s="1003"/>
      <c r="K74" s="1003"/>
      <c r="L74" s="1003"/>
      <c r="M74" s="1003"/>
      <c r="N74" s="1003"/>
      <c r="O74" s="1003"/>
      <c r="P74" s="1003"/>
      <c r="Q74" s="1003"/>
      <c r="R74" s="1003"/>
      <c r="S74" s="1003"/>
      <c r="T74" s="1003"/>
      <c r="U74" s="1003"/>
      <c r="V74" s="1003"/>
      <c r="W74" s="1003"/>
      <c r="X74" s="1003"/>
      <c r="Y74" s="1003"/>
      <c r="Z74" s="1003"/>
      <c r="AA74" s="1003"/>
      <c r="AB74" s="1003"/>
    </row>
    <row r="75">
      <c r="A75" s="1003"/>
      <c r="B75" s="1003"/>
      <c r="C75" s="1003"/>
      <c r="D75" s="1003"/>
      <c r="E75" s="1003"/>
      <c r="F75" s="1003"/>
      <c r="G75" s="1003"/>
      <c r="H75" s="1003"/>
      <c r="I75" s="1003"/>
      <c r="J75" s="1003"/>
      <c r="K75" s="1003"/>
      <c r="L75" s="1003"/>
      <c r="M75" s="1003"/>
      <c r="N75" s="1003"/>
      <c r="O75" s="1003"/>
      <c r="P75" s="1003"/>
      <c r="Q75" s="1003"/>
      <c r="R75" s="1003"/>
      <c r="S75" s="1003"/>
      <c r="T75" s="1003"/>
      <c r="U75" s="1003"/>
      <c r="V75" s="1003"/>
      <c r="W75" s="1003"/>
      <c r="X75" s="1003"/>
      <c r="Y75" s="1003"/>
      <c r="Z75" s="1003"/>
      <c r="AA75" s="1003"/>
      <c r="AB75" s="1003"/>
    </row>
    <row r="76">
      <c r="A76" s="1003"/>
      <c r="B76" s="1003"/>
      <c r="C76" s="1003"/>
      <c r="D76" s="1003"/>
      <c r="E76" s="1003"/>
      <c r="F76" s="1003"/>
      <c r="G76" s="1003"/>
      <c r="H76" s="1003"/>
      <c r="I76" s="1003"/>
      <c r="J76" s="1003"/>
      <c r="K76" s="1003"/>
      <c r="L76" s="1003"/>
      <c r="M76" s="1003"/>
      <c r="N76" s="1003"/>
      <c r="O76" s="1003"/>
      <c r="P76" s="1003"/>
      <c r="Q76" s="1003"/>
      <c r="R76" s="1003"/>
      <c r="S76" s="1003"/>
      <c r="T76" s="1003"/>
      <c r="U76" s="1003"/>
      <c r="V76" s="1003"/>
      <c r="W76" s="1003"/>
      <c r="X76" s="1003"/>
      <c r="Y76" s="1003"/>
      <c r="Z76" s="1003"/>
      <c r="AA76" s="1003"/>
      <c r="AB76" s="1003"/>
    </row>
    <row r="77">
      <c r="A77" s="1003"/>
      <c r="B77" s="1003"/>
      <c r="C77" s="1003"/>
      <c r="D77" s="1003"/>
      <c r="E77" s="1003"/>
      <c r="F77" s="1003"/>
      <c r="G77" s="1003"/>
      <c r="H77" s="1003"/>
      <c r="I77" s="1003"/>
      <c r="J77" s="1003"/>
      <c r="K77" s="1003"/>
      <c r="L77" s="1003"/>
      <c r="M77" s="1003"/>
      <c r="N77" s="1003"/>
      <c r="O77" s="1003"/>
      <c r="P77" s="1003"/>
      <c r="Q77" s="1003"/>
      <c r="R77" s="1003"/>
      <c r="S77" s="1003"/>
      <c r="T77" s="1003"/>
      <c r="U77" s="1003"/>
      <c r="V77" s="1003"/>
      <c r="W77" s="1003"/>
      <c r="X77" s="1003"/>
      <c r="Y77" s="1003"/>
      <c r="Z77" s="1003"/>
      <c r="AA77" s="1003"/>
      <c r="AB77" s="1003"/>
    </row>
    <row r="78">
      <c r="A78" s="1003"/>
      <c r="B78" s="1003"/>
      <c r="C78" s="1003"/>
      <c r="D78" s="1003"/>
      <c r="E78" s="1003"/>
      <c r="F78" s="1003"/>
      <c r="G78" s="1003"/>
      <c r="H78" s="1003"/>
      <c r="I78" s="1003"/>
      <c r="J78" s="1003"/>
      <c r="K78" s="1003"/>
      <c r="L78" s="1003"/>
      <c r="M78" s="1003"/>
      <c r="N78" s="1003"/>
      <c r="O78" s="1003"/>
      <c r="P78" s="1003"/>
      <c r="Q78" s="1003"/>
      <c r="R78" s="1003"/>
      <c r="S78" s="1003"/>
      <c r="T78" s="1003"/>
      <c r="U78" s="1003"/>
      <c r="V78" s="1003"/>
      <c r="W78" s="1003"/>
      <c r="X78" s="1003"/>
      <c r="Y78" s="1003"/>
      <c r="Z78" s="1003"/>
      <c r="AA78" s="1003"/>
      <c r="AB78" s="1003"/>
    </row>
    <row r="79">
      <c r="A79" s="1003"/>
      <c r="B79" s="1003"/>
      <c r="C79" s="1003"/>
      <c r="D79" s="1003"/>
      <c r="E79" s="1003"/>
      <c r="F79" s="1003"/>
      <c r="G79" s="1003"/>
      <c r="H79" s="1003"/>
      <c r="I79" s="1003"/>
      <c r="J79" s="1003"/>
      <c r="K79" s="1003"/>
      <c r="L79" s="1003"/>
      <c r="M79" s="1003"/>
      <c r="N79" s="1003"/>
      <c r="O79" s="1003"/>
      <c r="P79" s="1003"/>
      <c r="Q79" s="1003"/>
      <c r="R79" s="1003"/>
      <c r="S79" s="1003"/>
      <c r="T79" s="1003"/>
      <c r="U79" s="1003"/>
      <c r="V79" s="1003"/>
      <c r="W79" s="1003"/>
      <c r="X79" s="1003"/>
      <c r="Y79" s="1003"/>
      <c r="Z79" s="1003"/>
      <c r="AA79" s="1003"/>
      <c r="AB79" s="1003"/>
    </row>
    <row r="80">
      <c r="A80" s="1003"/>
      <c r="B80" s="1003"/>
      <c r="C80" s="1003"/>
      <c r="D80" s="1003"/>
      <c r="E80" s="1003"/>
      <c r="F80" s="1003"/>
      <c r="G80" s="1003"/>
      <c r="H80" s="1003"/>
      <c r="I80" s="1003"/>
      <c r="J80" s="1003"/>
      <c r="K80" s="1003"/>
      <c r="L80" s="1003"/>
      <c r="M80" s="1003"/>
      <c r="N80" s="1003"/>
      <c r="O80" s="1003"/>
      <c r="P80" s="1003"/>
      <c r="Q80" s="1003"/>
      <c r="R80" s="1003"/>
      <c r="S80" s="1003"/>
      <c r="T80" s="1003"/>
      <c r="U80" s="1003"/>
      <c r="V80" s="1003"/>
      <c r="W80" s="1003"/>
      <c r="X80" s="1003"/>
      <c r="Y80" s="1003"/>
      <c r="Z80" s="1003"/>
      <c r="AA80" s="1003"/>
      <c r="AB80" s="1003"/>
    </row>
    <row r="81">
      <c r="A81" s="1003"/>
      <c r="B81" s="1003"/>
      <c r="C81" s="1003"/>
      <c r="D81" s="1003"/>
      <c r="E81" s="1003"/>
      <c r="F81" s="1003"/>
      <c r="G81" s="1003"/>
      <c r="H81" s="1003"/>
      <c r="I81" s="1003"/>
      <c r="J81" s="1003"/>
      <c r="K81" s="1003"/>
      <c r="L81" s="1003"/>
      <c r="M81" s="1003"/>
      <c r="N81" s="1003"/>
      <c r="O81" s="1003"/>
      <c r="P81" s="1003"/>
      <c r="Q81" s="1003"/>
      <c r="R81" s="1003"/>
      <c r="S81" s="1003"/>
      <c r="T81" s="1003"/>
      <c r="U81" s="1003"/>
      <c r="V81" s="1003"/>
      <c r="W81" s="1003"/>
      <c r="X81" s="1003"/>
      <c r="Y81" s="1003"/>
      <c r="Z81" s="1003"/>
      <c r="AA81" s="1003"/>
      <c r="AB81" s="1003"/>
    </row>
    <row r="82">
      <c r="A82" s="1003"/>
      <c r="B82" s="1003"/>
      <c r="C82" s="1003"/>
      <c r="D82" s="1003"/>
      <c r="E82" s="1003"/>
      <c r="F82" s="1003"/>
      <c r="G82" s="1003"/>
      <c r="H82" s="1003"/>
      <c r="I82" s="1003"/>
      <c r="J82" s="1003"/>
      <c r="K82" s="1003"/>
      <c r="L82" s="1003"/>
      <c r="M82" s="1003"/>
      <c r="N82" s="1003"/>
      <c r="O82" s="1003"/>
      <c r="P82" s="1003"/>
      <c r="Q82" s="1003"/>
      <c r="R82" s="1003"/>
      <c r="S82" s="1003"/>
      <c r="T82" s="1003"/>
      <c r="U82" s="1003"/>
      <c r="V82" s="1003"/>
      <c r="W82" s="1003"/>
      <c r="X82" s="1003"/>
      <c r="Y82" s="1003"/>
      <c r="Z82" s="1003"/>
      <c r="AA82" s="1003"/>
      <c r="AB82" s="1003"/>
    </row>
    <row r="83">
      <c r="A83" s="1003"/>
      <c r="B83" s="1003"/>
      <c r="C83" s="1003"/>
      <c r="D83" s="1003"/>
      <c r="E83" s="1003"/>
      <c r="F83" s="1003"/>
      <c r="G83" s="1003"/>
      <c r="H83" s="1003"/>
      <c r="I83" s="1003"/>
      <c r="J83" s="1003"/>
      <c r="K83" s="1003"/>
      <c r="L83" s="1003"/>
      <c r="M83" s="1003"/>
      <c r="N83" s="1003"/>
      <c r="O83" s="1003"/>
      <c r="P83" s="1003"/>
      <c r="Q83" s="1003"/>
      <c r="R83" s="1003"/>
      <c r="S83" s="1003"/>
      <c r="T83" s="1003"/>
      <c r="U83" s="1003"/>
      <c r="V83" s="1003"/>
      <c r="W83" s="1003"/>
      <c r="X83" s="1003"/>
      <c r="Y83" s="1003"/>
      <c r="Z83" s="1003"/>
      <c r="AA83" s="1003"/>
      <c r="AB83" s="1003"/>
    </row>
    <row r="84">
      <c r="A84" s="1003"/>
      <c r="B84" s="1003"/>
      <c r="C84" s="1003"/>
      <c r="D84" s="1003"/>
      <c r="E84" s="1003"/>
      <c r="F84" s="1003"/>
      <c r="G84" s="1003"/>
      <c r="H84" s="1003"/>
      <c r="I84" s="1003"/>
      <c r="J84" s="1003"/>
      <c r="K84" s="1003"/>
      <c r="L84" s="1003"/>
      <c r="M84" s="1003"/>
      <c r="N84" s="1003"/>
      <c r="O84" s="1003"/>
      <c r="P84" s="1003"/>
      <c r="Q84" s="1003"/>
      <c r="R84" s="1003"/>
      <c r="S84" s="1003"/>
      <c r="T84" s="1003"/>
      <c r="U84" s="1003"/>
      <c r="V84" s="1003"/>
      <c r="W84" s="1003"/>
      <c r="X84" s="1003"/>
      <c r="Y84" s="1003"/>
      <c r="Z84" s="1003"/>
      <c r="AA84" s="1003"/>
      <c r="AB84" s="1003"/>
    </row>
    <row r="85">
      <c r="A85" s="1003"/>
      <c r="B85" s="1003"/>
      <c r="C85" s="1003"/>
      <c r="D85" s="1003"/>
      <c r="E85" s="1003"/>
      <c r="F85" s="1003"/>
      <c r="G85" s="1003"/>
      <c r="H85" s="1003"/>
      <c r="I85" s="1003"/>
      <c r="J85" s="1003"/>
      <c r="K85" s="1003"/>
      <c r="L85" s="1003"/>
      <c r="M85" s="1003"/>
      <c r="N85" s="1003"/>
      <c r="O85" s="1003"/>
      <c r="P85" s="1003"/>
      <c r="Q85" s="1003"/>
      <c r="R85" s="1003"/>
      <c r="S85" s="1003"/>
      <c r="T85" s="1003"/>
      <c r="U85" s="1003"/>
      <c r="V85" s="1003"/>
      <c r="W85" s="1003"/>
      <c r="X85" s="1003"/>
      <c r="Y85" s="1003"/>
      <c r="Z85" s="1003"/>
      <c r="AA85" s="1003"/>
      <c r="AB85" s="1003"/>
    </row>
    <row r="86">
      <c r="A86" s="1003"/>
      <c r="B86" s="1003"/>
      <c r="C86" s="1003"/>
      <c r="D86" s="1003"/>
      <c r="E86" s="1003"/>
      <c r="F86" s="1003"/>
      <c r="G86" s="1003"/>
      <c r="H86" s="1003"/>
      <c r="I86" s="1003"/>
      <c r="J86" s="1003"/>
      <c r="K86" s="1003"/>
      <c r="L86" s="1003"/>
      <c r="M86" s="1003"/>
      <c r="N86" s="1003"/>
      <c r="O86" s="1003"/>
      <c r="P86" s="1003"/>
      <c r="Q86" s="1003"/>
      <c r="R86" s="1003"/>
      <c r="S86" s="1003"/>
      <c r="T86" s="1003"/>
      <c r="U86" s="1003"/>
      <c r="V86" s="1003"/>
      <c r="W86" s="1003"/>
      <c r="X86" s="1003"/>
      <c r="Y86" s="1003"/>
      <c r="Z86" s="1003"/>
      <c r="AA86" s="1003"/>
      <c r="AB86" s="1003"/>
    </row>
    <row r="87">
      <c r="A87" s="1003"/>
      <c r="B87" s="1003"/>
      <c r="C87" s="1003"/>
      <c r="D87" s="1003"/>
      <c r="E87" s="1003"/>
      <c r="F87" s="1003"/>
      <c r="G87" s="1003"/>
      <c r="H87" s="1003"/>
      <c r="I87" s="1003"/>
      <c r="J87" s="1003"/>
      <c r="K87" s="1003"/>
      <c r="L87" s="1003"/>
      <c r="M87" s="1003"/>
      <c r="N87" s="1003"/>
      <c r="O87" s="1003"/>
      <c r="P87" s="1003"/>
      <c r="Q87" s="1003"/>
      <c r="R87" s="1003"/>
      <c r="S87" s="1003"/>
      <c r="T87" s="1003"/>
      <c r="U87" s="1003"/>
      <c r="V87" s="1003"/>
      <c r="W87" s="1003"/>
      <c r="X87" s="1003"/>
      <c r="Y87" s="1003"/>
      <c r="Z87" s="1003"/>
      <c r="AA87" s="1003"/>
      <c r="AB87" s="1003"/>
    </row>
    <row r="88">
      <c r="A88" s="1003"/>
      <c r="B88" s="1003"/>
      <c r="C88" s="1003"/>
      <c r="D88" s="1003"/>
      <c r="E88" s="1003"/>
      <c r="F88" s="1003"/>
      <c r="G88" s="1003"/>
      <c r="H88" s="1003"/>
      <c r="I88" s="1003"/>
      <c r="J88" s="1003"/>
      <c r="K88" s="1003"/>
      <c r="L88" s="1003"/>
      <c r="M88" s="1003"/>
      <c r="N88" s="1003"/>
      <c r="O88" s="1003"/>
      <c r="P88" s="1003"/>
      <c r="Q88" s="1003"/>
      <c r="R88" s="1003"/>
      <c r="S88" s="1003"/>
      <c r="T88" s="1003"/>
      <c r="U88" s="1003"/>
      <c r="V88" s="1003"/>
      <c r="W88" s="1003"/>
      <c r="X88" s="1003"/>
      <c r="Y88" s="1003"/>
      <c r="Z88" s="1003"/>
      <c r="AA88" s="1003"/>
      <c r="AB88" s="1003"/>
    </row>
    <row r="89">
      <c r="A89" s="1003"/>
      <c r="B89" s="1003"/>
      <c r="C89" s="1003"/>
      <c r="D89" s="1003"/>
      <c r="E89" s="1003"/>
      <c r="F89" s="1003"/>
      <c r="G89" s="1003"/>
      <c r="H89" s="1003"/>
      <c r="I89" s="1003"/>
      <c r="J89" s="1003"/>
      <c r="K89" s="1003"/>
      <c r="L89" s="1003"/>
      <c r="M89" s="1003"/>
      <c r="N89" s="1003"/>
      <c r="O89" s="1003"/>
      <c r="P89" s="1003"/>
      <c r="Q89" s="1003"/>
      <c r="R89" s="1003"/>
      <c r="S89" s="1003"/>
      <c r="T89" s="1003"/>
      <c r="U89" s="1003"/>
      <c r="V89" s="1003"/>
      <c r="W89" s="1003"/>
      <c r="X89" s="1003"/>
      <c r="Y89" s="1003"/>
      <c r="Z89" s="1003"/>
      <c r="AA89" s="1003"/>
      <c r="AB89" s="1003"/>
    </row>
    <row r="90">
      <c r="A90" s="1003"/>
      <c r="B90" s="1003"/>
      <c r="C90" s="1003"/>
      <c r="D90" s="1003"/>
      <c r="E90" s="1003"/>
      <c r="F90" s="1003"/>
      <c r="G90" s="1003"/>
      <c r="H90" s="1003"/>
      <c r="I90" s="1003"/>
      <c r="J90" s="1003"/>
      <c r="K90" s="1003"/>
      <c r="L90" s="1003"/>
      <c r="M90" s="1003"/>
      <c r="N90" s="1003"/>
      <c r="O90" s="1003"/>
      <c r="P90" s="1003"/>
      <c r="Q90" s="1003"/>
      <c r="R90" s="1003"/>
      <c r="S90" s="1003"/>
      <c r="T90" s="1003"/>
      <c r="U90" s="1003"/>
      <c r="V90" s="1003"/>
      <c r="W90" s="1003"/>
      <c r="X90" s="1003"/>
      <c r="Y90" s="1003"/>
      <c r="Z90" s="1003"/>
      <c r="AA90" s="1003"/>
      <c r="AB90" s="1003"/>
    </row>
    <row r="91">
      <c r="A91" s="1003"/>
      <c r="B91" s="1003"/>
      <c r="C91" s="1003"/>
      <c r="D91" s="1003"/>
      <c r="E91" s="1003"/>
      <c r="F91" s="1003"/>
      <c r="G91" s="1003"/>
      <c r="H91" s="1003"/>
      <c r="I91" s="1003"/>
      <c r="J91" s="1003"/>
      <c r="K91" s="1003"/>
      <c r="L91" s="1003"/>
      <c r="M91" s="1003"/>
      <c r="N91" s="1003"/>
      <c r="O91" s="1003"/>
      <c r="P91" s="1003"/>
      <c r="Q91" s="1003"/>
      <c r="R91" s="1003"/>
      <c r="S91" s="1003"/>
      <c r="T91" s="1003"/>
      <c r="U91" s="1003"/>
      <c r="V91" s="1003"/>
      <c r="W91" s="1003"/>
      <c r="X91" s="1003"/>
      <c r="Y91" s="1003"/>
      <c r="Z91" s="1003"/>
      <c r="AA91" s="1003"/>
      <c r="AB91" s="1003"/>
    </row>
    <row r="92">
      <c r="A92" s="1003"/>
      <c r="B92" s="1003"/>
      <c r="C92" s="1003"/>
      <c r="D92" s="1003"/>
      <c r="E92" s="1003"/>
      <c r="F92" s="1003"/>
      <c r="G92" s="1003"/>
      <c r="H92" s="1003"/>
      <c r="I92" s="1003"/>
      <c r="J92" s="1003"/>
      <c r="K92" s="1003"/>
      <c r="L92" s="1003"/>
      <c r="M92" s="1003"/>
      <c r="N92" s="1003"/>
      <c r="O92" s="1003"/>
      <c r="P92" s="1003"/>
      <c r="Q92" s="1003"/>
      <c r="R92" s="1003"/>
      <c r="S92" s="1003"/>
      <c r="T92" s="1003"/>
      <c r="U92" s="1003"/>
      <c r="V92" s="1003"/>
      <c r="W92" s="1003"/>
      <c r="X92" s="1003"/>
      <c r="Y92" s="1003"/>
      <c r="Z92" s="1003"/>
      <c r="AA92" s="1003"/>
      <c r="AB92" s="1003"/>
    </row>
    <row r="93">
      <c r="A93" s="1003"/>
      <c r="B93" s="1003"/>
      <c r="C93" s="1003"/>
      <c r="D93" s="1003"/>
      <c r="E93" s="1003"/>
      <c r="F93" s="1003"/>
      <c r="G93" s="1003"/>
      <c r="H93" s="1003"/>
      <c r="I93" s="1003"/>
      <c r="J93" s="1003"/>
      <c r="K93" s="1003"/>
      <c r="L93" s="1003"/>
      <c r="M93" s="1003"/>
      <c r="N93" s="1003"/>
      <c r="O93" s="1003"/>
      <c r="P93" s="1003"/>
      <c r="Q93" s="1003"/>
      <c r="R93" s="1003"/>
      <c r="S93" s="1003"/>
      <c r="T93" s="1003"/>
      <c r="U93" s="1003"/>
      <c r="V93" s="1003"/>
      <c r="W93" s="1003"/>
      <c r="X93" s="1003"/>
      <c r="Y93" s="1003"/>
      <c r="Z93" s="1003"/>
      <c r="AA93" s="1003"/>
      <c r="AB93" s="1003"/>
    </row>
    <row r="94">
      <c r="A94" s="1003"/>
      <c r="B94" s="1003"/>
      <c r="C94" s="1003"/>
      <c r="D94" s="1003"/>
      <c r="E94" s="1003"/>
      <c r="F94" s="1003"/>
      <c r="G94" s="1003"/>
      <c r="H94" s="1003"/>
      <c r="I94" s="1003"/>
      <c r="J94" s="1003"/>
      <c r="K94" s="1003"/>
      <c r="L94" s="1003"/>
      <c r="M94" s="1003"/>
      <c r="N94" s="1003"/>
      <c r="O94" s="1003"/>
      <c r="P94" s="1003"/>
      <c r="Q94" s="1003"/>
      <c r="R94" s="1003"/>
      <c r="S94" s="1003"/>
      <c r="T94" s="1003"/>
      <c r="U94" s="1003"/>
      <c r="V94" s="1003"/>
      <c r="W94" s="1003"/>
      <c r="X94" s="1003"/>
      <c r="Y94" s="1003"/>
      <c r="Z94" s="1003"/>
      <c r="AA94" s="1003"/>
      <c r="AB94" s="1003"/>
    </row>
    <row r="95">
      <c r="A95" s="1003"/>
      <c r="B95" s="1003"/>
      <c r="C95" s="1003"/>
      <c r="D95" s="1003"/>
      <c r="E95" s="1003"/>
      <c r="F95" s="1003"/>
      <c r="G95" s="1003"/>
      <c r="H95" s="1003"/>
      <c r="I95" s="1003"/>
      <c r="J95" s="1003"/>
      <c r="K95" s="1003"/>
      <c r="L95" s="1003"/>
      <c r="M95" s="1003"/>
      <c r="N95" s="1003"/>
      <c r="O95" s="1003"/>
      <c r="P95" s="1003"/>
      <c r="Q95" s="1003"/>
      <c r="R95" s="1003"/>
      <c r="S95" s="1003"/>
      <c r="T95" s="1003"/>
      <c r="U95" s="1003"/>
      <c r="V95" s="1003"/>
      <c r="W95" s="1003"/>
      <c r="X95" s="1003"/>
      <c r="Y95" s="1003"/>
      <c r="Z95" s="1003"/>
      <c r="AA95" s="1003"/>
      <c r="AB95" s="1003"/>
    </row>
    <row r="96">
      <c r="A96" s="1003"/>
      <c r="B96" s="1003"/>
      <c r="C96" s="1003"/>
      <c r="D96" s="1003"/>
      <c r="E96" s="1003"/>
      <c r="F96" s="1003"/>
      <c r="G96" s="1003"/>
      <c r="H96" s="1003"/>
      <c r="I96" s="1003"/>
      <c r="J96" s="1003"/>
      <c r="K96" s="1003"/>
      <c r="L96" s="1003"/>
      <c r="M96" s="1003"/>
      <c r="N96" s="1003"/>
      <c r="O96" s="1003"/>
      <c r="P96" s="1003"/>
      <c r="Q96" s="1003"/>
      <c r="R96" s="1003"/>
      <c r="S96" s="1003"/>
      <c r="T96" s="1003"/>
      <c r="U96" s="1003"/>
      <c r="V96" s="1003"/>
      <c r="W96" s="1003"/>
      <c r="X96" s="1003"/>
      <c r="Y96" s="1003"/>
      <c r="Z96" s="1003"/>
      <c r="AA96" s="1003"/>
      <c r="AB96" s="1003"/>
    </row>
    <row r="97">
      <c r="A97" s="1003"/>
      <c r="B97" s="1003"/>
      <c r="C97" s="1003"/>
      <c r="D97" s="1003"/>
      <c r="E97" s="1003"/>
      <c r="F97" s="1003"/>
      <c r="G97" s="1003"/>
      <c r="H97" s="1003"/>
      <c r="I97" s="1003"/>
      <c r="J97" s="1003"/>
      <c r="K97" s="1003"/>
      <c r="L97" s="1003"/>
      <c r="M97" s="1003"/>
      <c r="N97" s="1003"/>
      <c r="O97" s="1003"/>
      <c r="P97" s="1003"/>
      <c r="Q97" s="1003"/>
      <c r="R97" s="1003"/>
      <c r="S97" s="1003"/>
      <c r="T97" s="1003"/>
      <c r="U97" s="1003"/>
      <c r="V97" s="1003"/>
      <c r="W97" s="1003"/>
      <c r="X97" s="1003"/>
      <c r="Y97" s="1003"/>
      <c r="Z97" s="1003"/>
      <c r="AA97" s="1003"/>
      <c r="AB97" s="1003"/>
    </row>
    <row r="98">
      <c r="A98" s="1003"/>
      <c r="B98" s="1003"/>
      <c r="C98" s="1003"/>
      <c r="D98" s="1003"/>
      <c r="E98" s="1003"/>
      <c r="F98" s="1003"/>
      <c r="G98" s="1003"/>
      <c r="H98" s="1003"/>
      <c r="I98" s="1003"/>
      <c r="J98" s="1003"/>
      <c r="K98" s="1003"/>
      <c r="L98" s="1003"/>
      <c r="M98" s="1003"/>
      <c r="N98" s="1003"/>
      <c r="O98" s="1003"/>
      <c r="P98" s="1003"/>
      <c r="Q98" s="1003"/>
      <c r="R98" s="1003"/>
      <c r="S98" s="1003"/>
      <c r="T98" s="1003"/>
      <c r="U98" s="1003"/>
      <c r="V98" s="1003"/>
      <c r="W98" s="1003"/>
      <c r="X98" s="1003"/>
      <c r="Y98" s="1003"/>
      <c r="Z98" s="1003"/>
      <c r="AA98" s="1003"/>
      <c r="AB98" s="1003"/>
    </row>
    <row r="99">
      <c r="A99" s="1003"/>
      <c r="B99" s="1003"/>
      <c r="C99" s="1003"/>
      <c r="D99" s="1003"/>
      <c r="E99" s="1003"/>
      <c r="F99" s="1003"/>
      <c r="G99" s="1003"/>
      <c r="H99" s="1003"/>
      <c r="I99" s="1003"/>
      <c r="J99" s="1003"/>
      <c r="K99" s="1003"/>
      <c r="L99" s="1003"/>
      <c r="M99" s="1003"/>
      <c r="N99" s="1003"/>
      <c r="O99" s="1003"/>
      <c r="P99" s="1003"/>
      <c r="Q99" s="1003"/>
      <c r="R99" s="1003"/>
      <c r="S99" s="1003"/>
      <c r="T99" s="1003"/>
      <c r="U99" s="1003"/>
      <c r="V99" s="1003"/>
      <c r="W99" s="1003"/>
      <c r="X99" s="1003"/>
      <c r="Y99" s="1003"/>
      <c r="Z99" s="1003"/>
      <c r="AA99" s="1003"/>
      <c r="AB99" s="1003"/>
    </row>
    <row r="100">
      <c r="A100" s="1003"/>
      <c r="B100" s="1003"/>
      <c r="C100" s="1003"/>
      <c r="D100" s="1003"/>
      <c r="E100" s="1003"/>
      <c r="F100" s="1003"/>
      <c r="G100" s="1003"/>
      <c r="H100" s="1003"/>
      <c r="I100" s="1003"/>
      <c r="J100" s="1003"/>
      <c r="K100" s="1003"/>
      <c r="L100" s="1003"/>
      <c r="M100" s="1003"/>
      <c r="N100" s="1003"/>
      <c r="O100" s="1003"/>
      <c r="P100" s="1003"/>
      <c r="Q100" s="1003"/>
      <c r="R100" s="1003"/>
      <c r="S100" s="1003"/>
      <c r="T100" s="1003"/>
      <c r="U100" s="1003"/>
      <c r="V100" s="1003"/>
      <c r="W100" s="1003"/>
      <c r="X100" s="1003"/>
      <c r="Y100" s="1003"/>
      <c r="Z100" s="1003"/>
      <c r="AA100" s="1003"/>
      <c r="AB100" s="1003"/>
    </row>
    <row r="101">
      <c r="A101" s="1003"/>
      <c r="B101" s="1003"/>
      <c r="C101" s="1003"/>
      <c r="D101" s="1003"/>
      <c r="E101" s="1003"/>
      <c r="F101" s="1003"/>
      <c r="G101" s="1003"/>
      <c r="H101" s="1003"/>
      <c r="I101" s="1003"/>
      <c r="J101" s="1003"/>
      <c r="K101" s="1003"/>
      <c r="L101" s="1003"/>
      <c r="M101" s="1003"/>
      <c r="N101" s="1003"/>
      <c r="O101" s="1003"/>
      <c r="P101" s="1003"/>
      <c r="Q101" s="1003"/>
      <c r="R101" s="1003"/>
      <c r="S101" s="1003"/>
      <c r="T101" s="1003"/>
      <c r="U101" s="1003"/>
      <c r="V101" s="1003"/>
      <c r="W101" s="1003"/>
      <c r="X101" s="1003"/>
      <c r="Y101" s="1003"/>
      <c r="Z101" s="1003"/>
      <c r="AA101" s="1003"/>
      <c r="AB101" s="1003"/>
    </row>
    <row r="102">
      <c r="A102" s="1003"/>
      <c r="B102" s="1003"/>
      <c r="C102" s="1003"/>
      <c r="D102" s="1003"/>
      <c r="E102" s="1003"/>
      <c r="F102" s="1003"/>
      <c r="G102" s="1003"/>
      <c r="H102" s="1003"/>
      <c r="I102" s="1003"/>
      <c r="J102" s="1003"/>
      <c r="K102" s="1003"/>
      <c r="L102" s="1003"/>
      <c r="M102" s="1003"/>
      <c r="N102" s="1003"/>
      <c r="O102" s="1003"/>
      <c r="P102" s="1003"/>
      <c r="Q102" s="1003"/>
      <c r="R102" s="1003"/>
      <c r="S102" s="1003"/>
      <c r="T102" s="1003"/>
      <c r="U102" s="1003"/>
      <c r="V102" s="1003"/>
      <c r="W102" s="1003"/>
      <c r="X102" s="1003"/>
      <c r="Y102" s="1003"/>
      <c r="Z102" s="1003"/>
      <c r="AA102" s="1003"/>
      <c r="AB102" s="1003"/>
    </row>
    <row r="103">
      <c r="A103" s="1003"/>
      <c r="B103" s="1003"/>
      <c r="C103" s="1003"/>
      <c r="D103" s="1003"/>
      <c r="E103" s="1003"/>
      <c r="F103" s="1003"/>
      <c r="G103" s="1003"/>
      <c r="H103" s="1003"/>
      <c r="I103" s="1003"/>
      <c r="J103" s="1003"/>
      <c r="K103" s="1003"/>
      <c r="L103" s="1003"/>
      <c r="M103" s="1003"/>
      <c r="N103" s="1003"/>
      <c r="O103" s="1003"/>
      <c r="P103" s="1003"/>
      <c r="Q103" s="1003"/>
      <c r="R103" s="1003"/>
      <c r="S103" s="1003"/>
      <c r="T103" s="1003"/>
      <c r="U103" s="1003"/>
      <c r="V103" s="1003"/>
      <c r="W103" s="1003"/>
      <c r="X103" s="1003"/>
      <c r="Y103" s="1003"/>
      <c r="Z103" s="1003"/>
      <c r="AA103" s="1003"/>
      <c r="AB103" s="1003"/>
    </row>
    <row r="104">
      <c r="A104" s="1003"/>
      <c r="B104" s="1003"/>
      <c r="C104" s="1003"/>
      <c r="D104" s="1003"/>
      <c r="E104" s="1003"/>
      <c r="F104" s="1003"/>
      <c r="G104" s="1003"/>
      <c r="H104" s="1003"/>
      <c r="I104" s="1003"/>
      <c r="J104" s="1003"/>
      <c r="K104" s="1003"/>
      <c r="L104" s="1003"/>
      <c r="M104" s="1003"/>
      <c r="N104" s="1003"/>
      <c r="O104" s="1003"/>
      <c r="P104" s="1003"/>
      <c r="Q104" s="1003"/>
      <c r="R104" s="1003"/>
      <c r="S104" s="1003"/>
      <c r="T104" s="1003"/>
      <c r="U104" s="1003"/>
      <c r="V104" s="1003"/>
      <c r="W104" s="1003"/>
      <c r="X104" s="1003"/>
      <c r="Y104" s="1003"/>
      <c r="Z104" s="1003"/>
      <c r="AA104" s="1003"/>
      <c r="AB104" s="1003"/>
    </row>
    <row r="105">
      <c r="A105" s="1003"/>
      <c r="B105" s="1003"/>
      <c r="C105" s="1003"/>
      <c r="D105" s="1003"/>
      <c r="E105" s="1003"/>
      <c r="F105" s="1003"/>
      <c r="G105" s="1003"/>
      <c r="H105" s="1003"/>
      <c r="I105" s="1003"/>
      <c r="J105" s="1003"/>
      <c r="K105" s="1003"/>
      <c r="L105" s="1003"/>
      <c r="M105" s="1003"/>
      <c r="N105" s="1003"/>
      <c r="O105" s="1003"/>
      <c r="P105" s="1003"/>
      <c r="Q105" s="1003"/>
      <c r="R105" s="1003"/>
      <c r="S105" s="1003"/>
      <c r="T105" s="1003"/>
      <c r="U105" s="1003"/>
      <c r="V105" s="1003"/>
      <c r="W105" s="1003"/>
      <c r="X105" s="1003"/>
      <c r="Y105" s="1003"/>
      <c r="Z105" s="1003"/>
      <c r="AA105" s="1003"/>
      <c r="AB105" s="1003"/>
    </row>
    <row r="106">
      <c r="A106" s="1003"/>
      <c r="B106" s="1003"/>
      <c r="C106" s="1003"/>
      <c r="D106" s="1003"/>
      <c r="E106" s="1003"/>
      <c r="F106" s="1003"/>
      <c r="G106" s="1003"/>
      <c r="H106" s="1003"/>
      <c r="I106" s="1003"/>
      <c r="J106" s="1003"/>
      <c r="K106" s="1003"/>
      <c r="L106" s="1003"/>
      <c r="M106" s="1003"/>
      <c r="N106" s="1003"/>
      <c r="O106" s="1003"/>
      <c r="P106" s="1003"/>
      <c r="Q106" s="1003"/>
      <c r="R106" s="1003"/>
      <c r="S106" s="1003"/>
      <c r="T106" s="1003"/>
      <c r="U106" s="1003"/>
      <c r="V106" s="1003"/>
      <c r="W106" s="1003"/>
      <c r="X106" s="1003"/>
      <c r="Y106" s="1003"/>
      <c r="Z106" s="1003"/>
      <c r="AA106" s="1003"/>
      <c r="AB106" s="1003"/>
    </row>
    <row r="107">
      <c r="A107" s="1003"/>
      <c r="B107" s="1003"/>
      <c r="C107" s="1003"/>
      <c r="D107" s="1003"/>
      <c r="E107" s="1003"/>
      <c r="F107" s="1003"/>
      <c r="G107" s="1003"/>
      <c r="H107" s="1003"/>
      <c r="I107" s="1003"/>
      <c r="J107" s="1003"/>
      <c r="K107" s="1003"/>
      <c r="L107" s="1003"/>
      <c r="M107" s="1003"/>
      <c r="N107" s="1003"/>
      <c r="O107" s="1003"/>
      <c r="P107" s="1003"/>
      <c r="Q107" s="1003"/>
      <c r="R107" s="1003"/>
      <c r="S107" s="1003"/>
      <c r="T107" s="1003"/>
      <c r="U107" s="1003"/>
      <c r="V107" s="1003"/>
      <c r="W107" s="1003"/>
      <c r="X107" s="1003"/>
      <c r="Y107" s="1003"/>
      <c r="Z107" s="1003"/>
      <c r="AA107" s="1003"/>
      <c r="AB107" s="1003"/>
    </row>
    <row r="108">
      <c r="A108" s="1003"/>
      <c r="B108" s="1003"/>
      <c r="C108" s="1003"/>
      <c r="D108" s="1003"/>
      <c r="E108" s="1003"/>
      <c r="F108" s="1003"/>
      <c r="G108" s="1003"/>
      <c r="H108" s="1003"/>
      <c r="I108" s="1003"/>
      <c r="J108" s="1003"/>
      <c r="K108" s="1003"/>
      <c r="L108" s="1003"/>
      <c r="M108" s="1003"/>
      <c r="N108" s="1003"/>
      <c r="O108" s="1003"/>
      <c r="P108" s="1003"/>
      <c r="Q108" s="1003"/>
      <c r="R108" s="1003"/>
      <c r="S108" s="1003"/>
      <c r="T108" s="1003"/>
      <c r="U108" s="1003"/>
      <c r="V108" s="1003"/>
      <c r="W108" s="1003"/>
      <c r="X108" s="1003"/>
      <c r="Y108" s="1003"/>
      <c r="Z108" s="1003"/>
      <c r="AA108" s="1003"/>
      <c r="AB108" s="1003"/>
    </row>
    <row r="109">
      <c r="A109" s="1003"/>
      <c r="B109" s="1003"/>
      <c r="C109" s="1003"/>
      <c r="D109" s="1003"/>
      <c r="E109" s="1003"/>
      <c r="F109" s="1003"/>
      <c r="G109" s="1003"/>
      <c r="H109" s="1003"/>
      <c r="I109" s="1003"/>
      <c r="J109" s="1003"/>
      <c r="K109" s="1003"/>
      <c r="L109" s="1003"/>
      <c r="M109" s="1003"/>
      <c r="N109" s="1003"/>
      <c r="O109" s="1003"/>
      <c r="P109" s="1003"/>
      <c r="Q109" s="1003"/>
      <c r="R109" s="1003"/>
      <c r="S109" s="1003"/>
      <c r="T109" s="1003"/>
      <c r="U109" s="1003"/>
      <c r="V109" s="1003"/>
      <c r="W109" s="1003"/>
      <c r="X109" s="1003"/>
      <c r="Y109" s="1003"/>
      <c r="Z109" s="1003"/>
      <c r="AA109" s="1003"/>
      <c r="AB109" s="1003"/>
    </row>
    <row r="110">
      <c r="A110" s="1003"/>
      <c r="B110" s="1003"/>
      <c r="C110" s="1003"/>
      <c r="D110" s="1003"/>
      <c r="E110" s="1003"/>
      <c r="F110" s="1003"/>
      <c r="G110" s="1003"/>
      <c r="H110" s="1003"/>
      <c r="I110" s="1003"/>
      <c r="J110" s="1003"/>
      <c r="K110" s="1003"/>
      <c r="L110" s="1003"/>
      <c r="M110" s="1003"/>
      <c r="N110" s="1003"/>
      <c r="O110" s="1003"/>
      <c r="P110" s="1003"/>
      <c r="Q110" s="1003"/>
      <c r="R110" s="1003"/>
      <c r="S110" s="1003"/>
      <c r="T110" s="1003"/>
      <c r="U110" s="1003"/>
      <c r="V110" s="1003"/>
      <c r="W110" s="1003"/>
      <c r="X110" s="1003"/>
      <c r="Y110" s="1003"/>
      <c r="Z110" s="1003"/>
      <c r="AA110" s="1003"/>
      <c r="AB110" s="1003"/>
    </row>
    <row r="111">
      <c r="A111" s="1003"/>
      <c r="B111" s="1003"/>
      <c r="C111" s="1003"/>
      <c r="D111" s="1003"/>
      <c r="E111" s="1003"/>
      <c r="F111" s="1003"/>
      <c r="G111" s="1003"/>
      <c r="H111" s="1003"/>
      <c r="I111" s="1003"/>
      <c r="J111" s="1003"/>
      <c r="K111" s="1003"/>
      <c r="L111" s="1003"/>
      <c r="M111" s="1003"/>
      <c r="N111" s="1003"/>
      <c r="O111" s="1003"/>
      <c r="P111" s="1003"/>
      <c r="Q111" s="1003"/>
      <c r="R111" s="1003"/>
      <c r="S111" s="1003"/>
      <c r="T111" s="1003"/>
      <c r="U111" s="1003"/>
      <c r="V111" s="1003"/>
      <c r="W111" s="1003"/>
      <c r="X111" s="1003"/>
      <c r="Y111" s="1003"/>
      <c r="Z111" s="1003"/>
      <c r="AA111" s="1003"/>
      <c r="AB111" s="1003"/>
    </row>
    <row r="112">
      <c r="A112" s="1003"/>
      <c r="B112" s="1003"/>
      <c r="C112" s="1003"/>
      <c r="D112" s="1003"/>
      <c r="E112" s="1003"/>
      <c r="F112" s="1003"/>
      <c r="G112" s="1003"/>
      <c r="H112" s="1003"/>
      <c r="I112" s="1003"/>
      <c r="J112" s="1003"/>
      <c r="K112" s="1003"/>
      <c r="L112" s="1003"/>
      <c r="M112" s="1003"/>
      <c r="N112" s="1003"/>
      <c r="O112" s="1003"/>
      <c r="P112" s="1003"/>
      <c r="Q112" s="1003"/>
      <c r="R112" s="1003"/>
      <c r="S112" s="1003"/>
      <c r="T112" s="1003"/>
      <c r="U112" s="1003"/>
      <c r="V112" s="1003"/>
      <c r="W112" s="1003"/>
      <c r="X112" s="1003"/>
      <c r="Y112" s="1003"/>
      <c r="Z112" s="1003"/>
      <c r="AA112" s="1003"/>
      <c r="AB112" s="1003"/>
    </row>
    <row r="113">
      <c r="A113" s="1003"/>
      <c r="B113" s="1003"/>
      <c r="C113" s="1003"/>
      <c r="D113" s="1003"/>
      <c r="E113" s="1003"/>
      <c r="F113" s="1003"/>
      <c r="G113" s="1003"/>
      <c r="H113" s="1003"/>
      <c r="I113" s="1003"/>
      <c r="J113" s="1003"/>
      <c r="K113" s="1003"/>
      <c r="L113" s="1003"/>
      <c r="M113" s="1003"/>
      <c r="N113" s="1003"/>
      <c r="O113" s="1003"/>
      <c r="P113" s="1003"/>
      <c r="Q113" s="1003"/>
      <c r="R113" s="1003"/>
      <c r="S113" s="1003"/>
      <c r="T113" s="1003"/>
      <c r="U113" s="1003"/>
      <c r="V113" s="1003"/>
      <c r="W113" s="1003"/>
      <c r="X113" s="1003"/>
      <c r="Y113" s="1003"/>
      <c r="Z113" s="1003"/>
      <c r="AA113" s="1003"/>
      <c r="AB113" s="1003"/>
    </row>
    <row r="114">
      <c r="A114" s="1003"/>
      <c r="B114" s="1003"/>
      <c r="C114" s="1003"/>
      <c r="D114" s="1003"/>
      <c r="E114" s="1003"/>
      <c r="F114" s="1003"/>
      <c r="G114" s="1003"/>
      <c r="H114" s="1003"/>
      <c r="I114" s="1003"/>
      <c r="J114" s="1003"/>
      <c r="K114" s="1003"/>
      <c r="L114" s="1003"/>
      <c r="M114" s="1003"/>
      <c r="N114" s="1003"/>
      <c r="O114" s="1003"/>
      <c r="P114" s="1003"/>
      <c r="Q114" s="1003"/>
      <c r="R114" s="1003"/>
      <c r="S114" s="1003"/>
      <c r="T114" s="1003"/>
      <c r="U114" s="1003"/>
      <c r="V114" s="1003"/>
      <c r="W114" s="1003"/>
      <c r="X114" s="1003"/>
      <c r="Y114" s="1003"/>
      <c r="Z114" s="1003"/>
      <c r="AA114" s="1003"/>
      <c r="AB114" s="1003"/>
    </row>
    <row r="115">
      <c r="A115" s="1003"/>
      <c r="B115" s="1003"/>
      <c r="C115" s="1003"/>
      <c r="D115" s="1003"/>
      <c r="E115" s="1003"/>
      <c r="F115" s="1003"/>
      <c r="G115" s="1003"/>
      <c r="H115" s="1003"/>
      <c r="I115" s="1003"/>
      <c r="J115" s="1003"/>
      <c r="K115" s="1003"/>
      <c r="L115" s="1003"/>
      <c r="M115" s="1003"/>
      <c r="N115" s="1003"/>
      <c r="O115" s="1003"/>
      <c r="P115" s="1003"/>
      <c r="Q115" s="1003"/>
      <c r="R115" s="1003"/>
      <c r="S115" s="1003"/>
      <c r="T115" s="1003"/>
      <c r="U115" s="1003"/>
      <c r="V115" s="1003"/>
      <c r="W115" s="1003"/>
      <c r="X115" s="1003"/>
      <c r="Y115" s="1003"/>
      <c r="Z115" s="1003"/>
      <c r="AA115" s="1003"/>
      <c r="AB115" s="1003"/>
    </row>
    <row r="116">
      <c r="A116" s="1003"/>
      <c r="B116" s="1003"/>
      <c r="C116" s="1003"/>
      <c r="D116" s="1003"/>
      <c r="E116" s="1003"/>
      <c r="F116" s="1003"/>
      <c r="G116" s="1003"/>
      <c r="H116" s="1003"/>
      <c r="I116" s="1003"/>
      <c r="J116" s="1003"/>
      <c r="K116" s="1003"/>
      <c r="L116" s="1003"/>
      <c r="M116" s="1003"/>
      <c r="N116" s="1003"/>
      <c r="O116" s="1003"/>
      <c r="P116" s="1003"/>
      <c r="Q116" s="1003"/>
      <c r="R116" s="1003"/>
      <c r="S116" s="1003"/>
      <c r="T116" s="1003"/>
      <c r="U116" s="1003"/>
      <c r="V116" s="1003"/>
      <c r="W116" s="1003"/>
      <c r="X116" s="1003"/>
      <c r="Y116" s="1003"/>
      <c r="Z116" s="1003"/>
      <c r="AA116" s="1003"/>
      <c r="AB116" s="1003"/>
    </row>
    <row r="117">
      <c r="A117" s="1003"/>
      <c r="B117" s="1003"/>
      <c r="C117" s="1003"/>
      <c r="D117" s="1003"/>
      <c r="E117" s="1003"/>
      <c r="F117" s="1003"/>
      <c r="G117" s="1003"/>
      <c r="H117" s="1003"/>
      <c r="I117" s="1003"/>
      <c r="J117" s="1003"/>
      <c r="K117" s="1003"/>
      <c r="L117" s="1003"/>
      <c r="M117" s="1003"/>
      <c r="N117" s="1003"/>
      <c r="O117" s="1003"/>
      <c r="P117" s="1003"/>
      <c r="Q117" s="1003"/>
      <c r="R117" s="1003"/>
      <c r="S117" s="1003"/>
      <c r="T117" s="1003"/>
      <c r="U117" s="1003"/>
      <c r="V117" s="1003"/>
      <c r="W117" s="1003"/>
      <c r="X117" s="1003"/>
      <c r="Y117" s="1003"/>
      <c r="Z117" s="1003"/>
      <c r="AA117" s="1003"/>
      <c r="AB117" s="1003"/>
    </row>
    <row r="118">
      <c r="A118" s="1003"/>
      <c r="B118" s="1003"/>
      <c r="C118" s="1003"/>
      <c r="D118" s="1003"/>
      <c r="E118" s="1003"/>
      <c r="F118" s="1003"/>
      <c r="G118" s="1003"/>
      <c r="H118" s="1003"/>
      <c r="I118" s="1003"/>
      <c r="J118" s="1003"/>
      <c r="K118" s="1003"/>
      <c r="L118" s="1003"/>
      <c r="M118" s="1003"/>
      <c r="N118" s="1003"/>
      <c r="O118" s="1003"/>
      <c r="P118" s="1003"/>
      <c r="Q118" s="1003"/>
      <c r="R118" s="1003"/>
      <c r="S118" s="1003"/>
      <c r="T118" s="1003"/>
      <c r="U118" s="1003"/>
      <c r="V118" s="1003"/>
      <c r="W118" s="1003"/>
      <c r="X118" s="1003"/>
      <c r="Y118" s="1003"/>
      <c r="Z118" s="1003"/>
      <c r="AA118" s="1003"/>
      <c r="AB118" s="1003"/>
    </row>
    <row r="119">
      <c r="A119" s="1003"/>
      <c r="B119" s="1003"/>
      <c r="C119" s="1003"/>
      <c r="D119" s="1003"/>
      <c r="E119" s="1003"/>
      <c r="F119" s="1003"/>
      <c r="G119" s="1003"/>
      <c r="H119" s="1003"/>
      <c r="I119" s="1003"/>
      <c r="J119" s="1003"/>
      <c r="K119" s="1003"/>
      <c r="L119" s="1003"/>
      <c r="M119" s="1003"/>
      <c r="N119" s="1003"/>
      <c r="O119" s="1003"/>
      <c r="P119" s="1003"/>
      <c r="Q119" s="1003"/>
      <c r="R119" s="1003"/>
      <c r="S119" s="1003"/>
      <c r="T119" s="1003"/>
      <c r="U119" s="1003"/>
      <c r="V119" s="1003"/>
      <c r="W119" s="1003"/>
      <c r="X119" s="1003"/>
      <c r="Y119" s="1003"/>
      <c r="Z119" s="1003"/>
      <c r="AA119" s="1003"/>
      <c r="AB119" s="1003"/>
    </row>
    <row r="120">
      <c r="A120" s="1003"/>
      <c r="B120" s="1003"/>
      <c r="C120" s="1003"/>
      <c r="D120" s="1003"/>
      <c r="E120" s="1003"/>
      <c r="F120" s="1003"/>
      <c r="G120" s="1003"/>
      <c r="H120" s="1003"/>
      <c r="I120" s="1003"/>
      <c r="J120" s="1003"/>
      <c r="K120" s="1003"/>
      <c r="L120" s="1003"/>
      <c r="M120" s="1003"/>
      <c r="N120" s="1003"/>
      <c r="O120" s="1003"/>
      <c r="P120" s="1003"/>
      <c r="Q120" s="1003"/>
      <c r="R120" s="1003"/>
      <c r="S120" s="1003"/>
      <c r="T120" s="1003"/>
      <c r="U120" s="1003"/>
      <c r="V120" s="1003"/>
      <c r="W120" s="1003"/>
      <c r="X120" s="1003"/>
      <c r="Y120" s="1003"/>
      <c r="Z120" s="1003"/>
      <c r="AA120" s="1003"/>
      <c r="AB120" s="1003"/>
    </row>
    <row r="121">
      <c r="A121" s="1003"/>
      <c r="B121" s="1003"/>
      <c r="C121" s="1003"/>
      <c r="D121" s="1003"/>
      <c r="E121" s="1003"/>
      <c r="F121" s="1003"/>
      <c r="G121" s="1003"/>
      <c r="H121" s="1003"/>
      <c r="I121" s="1003"/>
      <c r="J121" s="1003"/>
      <c r="K121" s="1003"/>
      <c r="L121" s="1003"/>
      <c r="M121" s="1003"/>
      <c r="N121" s="1003"/>
      <c r="O121" s="1003"/>
      <c r="P121" s="1003"/>
      <c r="Q121" s="1003"/>
      <c r="R121" s="1003"/>
      <c r="S121" s="1003"/>
      <c r="T121" s="1003"/>
      <c r="U121" s="1003"/>
      <c r="V121" s="1003"/>
      <c r="W121" s="1003"/>
      <c r="X121" s="1003"/>
      <c r="Y121" s="1003"/>
      <c r="Z121" s="1003"/>
      <c r="AA121" s="1003"/>
      <c r="AB121" s="1003"/>
    </row>
    <row r="122">
      <c r="A122" s="1003"/>
      <c r="B122" s="1003"/>
      <c r="C122" s="1003"/>
      <c r="D122" s="1003"/>
      <c r="E122" s="1003"/>
      <c r="F122" s="1003"/>
      <c r="G122" s="1003"/>
      <c r="H122" s="1003"/>
      <c r="I122" s="1003"/>
      <c r="J122" s="1003"/>
      <c r="K122" s="1003"/>
      <c r="L122" s="1003"/>
      <c r="M122" s="1003"/>
      <c r="N122" s="1003"/>
      <c r="O122" s="1003"/>
      <c r="P122" s="1003"/>
      <c r="Q122" s="1003"/>
      <c r="R122" s="1003"/>
      <c r="S122" s="1003"/>
      <c r="T122" s="1003"/>
      <c r="U122" s="1003"/>
      <c r="V122" s="1003"/>
      <c r="W122" s="1003"/>
      <c r="X122" s="1003"/>
      <c r="Y122" s="1003"/>
      <c r="Z122" s="1003"/>
      <c r="AA122" s="1003"/>
      <c r="AB122" s="1003"/>
    </row>
    <row r="123">
      <c r="A123" s="1003"/>
      <c r="B123" s="1003"/>
      <c r="C123" s="1003"/>
      <c r="D123" s="1003"/>
      <c r="E123" s="1003"/>
      <c r="F123" s="1003"/>
      <c r="G123" s="1003"/>
      <c r="H123" s="1003"/>
      <c r="I123" s="1003"/>
      <c r="J123" s="1003"/>
      <c r="K123" s="1003"/>
      <c r="L123" s="1003"/>
      <c r="M123" s="1003"/>
      <c r="N123" s="1003"/>
      <c r="O123" s="1003"/>
      <c r="P123" s="1003"/>
      <c r="Q123" s="1003"/>
      <c r="R123" s="1003"/>
      <c r="S123" s="1003"/>
      <c r="T123" s="1003"/>
      <c r="U123" s="1003"/>
      <c r="V123" s="1003"/>
      <c r="W123" s="1003"/>
      <c r="X123" s="1003"/>
      <c r="Y123" s="1003"/>
      <c r="Z123" s="1003"/>
      <c r="AA123" s="1003"/>
      <c r="AB123" s="1003"/>
    </row>
    <row r="124">
      <c r="A124" s="1003"/>
      <c r="B124" s="1003"/>
      <c r="C124" s="1003"/>
      <c r="D124" s="1003"/>
      <c r="E124" s="1003"/>
      <c r="F124" s="1003"/>
      <c r="G124" s="1003"/>
      <c r="H124" s="1003"/>
      <c r="I124" s="1003"/>
      <c r="J124" s="1003"/>
      <c r="K124" s="1003"/>
      <c r="L124" s="1003"/>
      <c r="M124" s="1003"/>
      <c r="N124" s="1003"/>
      <c r="O124" s="1003"/>
      <c r="P124" s="1003"/>
      <c r="Q124" s="1003"/>
      <c r="R124" s="1003"/>
      <c r="S124" s="1003"/>
      <c r="T124" s="1003"/>
      <c r="U124" s="1003"/>
      <c r="V124" s="1003"/>
      <c r="W124" s="1003"/>
      <c r="X124" s="1003"/>
      <c r="Y124" s="1003"/>
      <c r="Z124" s="1003"/>
      <c r="AA124" s="1003"/>
      <c r="AB124" s="1003"/>
    </row>
    <row r="125">
      <c r="A125" s="1003"/>
      <c r="B125" s="1003"/>
      <c r="C125" s="1003"/>
      <c r="D125" s="1003"/>
      <c r="E125" s="1003"/>
      <c r="F125" s="1003"/>
      <c r="G125" s="1003"/>
      <c r="H125" s="1003"/>
      <c r="I125" s="1003"/>
      <c r="J125" s="1003"/>
      <c r="K125" s="1003"/>
      <c r="L125" s="1003"/>
      <c r="M125" s="1003"/>
      <c r="N125" s="1003"/>
      <c r="O125" s="1003"/>
      <c r="P125" s="1003"/>
      <c r="Q125" s="1003"/>
      <c r="R125" s="1003"/>
      <c r="S125" s="1003"/>
      <c r="T125" s="1003"/>
      <c r="U125" s="1003"/>
      <c r="V125" s="1003"/>
      <c r="W125" s="1003"/>
      <c r="X125" s="1003"/>
      <c r="Y125" s="1003"/>
      <c r="Z125" s="1003"/>
      <c r="AA125" s="1003"/>
      <c r="AB125" s="1003"/>
    </row>
    <row r="126">
      <c r="A126" s="1003"/>
      <c r="B126" s="1003"/>
      <c r="C126" s="1003"/>
      <c r="D126" s="1003"/>
      <c r="E126" s="1003"/>
      <c r="F126" s="1003"/>
      <c r="G126" s="1003"/>
      <c r="H126" s="1003"/>
      <c r="I126" s="1003"/>
      <c r="J126" s="1003"/>
      <c r="K126" s="1003"/>
      <c r="L126" s="1003"/>
      <c r="M126" s="1003"/>
      <c r="N126" s="1003"/>
      <c r="O126" s="1003"/>
      <c r="P126" s="1003"/>
      <c r="Q126" s="1003"/>
      <c r="R126" s="1003"/>
      <c r="S126" s="1003"/>
      <c r="T126" s="1003"/>
      <c r="U126" s="1003"/>
      <c r="V126" s="1003"/>
      <c r="W126" s="1003"/>
      <c r="X126" s="1003"/>
      <c r="Y126" s="1003"/>
      <c r="Z126" s="1003"/>
      <c r="AA126" s="1003"/>
      <c r="AB126" s="1003"/>
    </row>
    <row r="127">
      <c r="A127" s="1003"/>
      <c r="B127" s="1003"/>
      <c r="C127" s="1003"/>
      <c r="D127" s="1003"/>
      <c r="E127" s="1003"/>
      <c r="F127" s="1003"/>
      <c r="G127" s="1003"/>
      <c r="H127" s="1003"/>
      <c r="I127" s="1003"/>
      <c r="J127" s="1003"/>
      <c r="K127" s="1003"/>
      <c r="L127" s="1003"/>
      <c r="M127" s="1003"/>
      <c r="N127" s="1003"/>
      <c r="O127" s="1003"/>
      <c r="P127" s="1003"/>
      <c r="Q127" s="1003"/>
      <c r="R127" s="1003"/>
      <c r="S127" s="1003"/>
      <c r="T127" s="1003"/>
      <c r="U127" s="1003"/>
      <c r="V127" s="1003"/>
      <c r="W127" s="1003"/>
      <c r="X127" s="1003"/>
      <c r="Y127" s="1003"/>
      <c r="Z127" s="1003"/>
      <c r="AA127" s="1003"/>
      <c r="AB127" s="1003"/>
    </row>
    <row r="128">
      <c r="A128" s="1003"/>
      <c r="B128" s="1003"/>
      <c r="C128" s="1003"/>
      <c r="D128" s="1003"/>
      <c r="E128" s="1003"/>
      <c r="F128" s="1003"/>
      <c r="G128" s="1003"/>
      <c r="H128" s="1003"/>
      <c r="I128" s="1003"/>
      <c r="J128" s="1003"/>
      <c r="K128" s="1003"/>
      <c r="L128" s="1003"/>
      <c r="M128" s="1003"/>
      <c r="N128" s="1003"/>
      <c r="O128" s="1003"/>
      <c r="P128" s="1003"/>
      <c r="Q128" s="1003"/>
      <c r="R128" s="1003"/>
      <c r="S128" s="1003"/>
      <c r="T128" s="1003"/>
      <c r="U128" s="1003"/>
      <c r="V128" s="1003"/>
      <c r="W128" s="1003"/>
      <c r="X128" s="1003"/>
      <c r="Y128" s="1003"/>
      <c r="Z128" s="1003"/>
      <c r="AA128" s="1003"/>
      <c r="AB128" s="1003"/>
    </row>
    <row r="129">
      <c r="A129" s="1003"/>
      <c r="B129" s="1003"/>
      <c r="C129" s="1003"/>
      <c r="D129" s="1003"/>
      <c r="E129" s="1003"/>
      <c r="F129" s="1003"/>
      <c r="G129" s="1003"/>
      <c r="H129" s="1003"/>
      <c r="I129" s="1003"/>
      <c r="J129" s="1003"/>
      <c r="K129" s="1003"/>
      <c r="L129" s="1003"/>
      <c r="M129" s="1003"/>
      <c r="N129" s="1003"/>
      <c r="O129" s="1003"/>
      <c r="P129" s="1003"/>
      <c r="Q129" s="1003"/>
      <c r="R129" s="1003"/>
      <c r="S129" s="1003"/>
      <c r="T129" s="1003"/>
      <c r="U129" s="1003"/>
      <c r="V129" s="1003"/>
      <c r="W129" s="1003"/>
      <c r="X129" s="1003"/>
      <c r="Y129" s="1003"/>
      <c r="Z129" s="1003"/>
      <c r="AA129" s="1003"/>
      <c r="AB129" s="1003"/>
    </row>
    <row r="130">
      <c r="A130" s="1003"/>
      <c r="B130" s="1003"/>
      <c r="C130" s="1003"/>
      <c r="D130" s="1003"/>
      <c r="E130" s="1003"/>
      <c r="F130" s="1003"/>
      <c r="G130" s="1003"/>
      <c r="H130" s="1003"/>
      <c r="I130" s="1003"/>
      <c r="J130" s="1003"/>
      <c r="K130" s="1003"/>
      <c r="L130" s="1003"/>
      <c r="M130" s="1003"/>
      <c r="N130" s="1003"/>
      <c r="O130" s="1003"/>
      <c r="P130" s="1003"/>
      <c r="Q130" s="1003"/>
      <c r="R130" s="1003"/>
      <c r="S130" s="1003"/>
      <c r="T130" s="1003"/>
      <c r="U130" s="1003"/>
      <c r="V130" s="1003"/>
      <c r="W130" s="1003"/>
      <c r="X130" s="1003"/>
      <c r="Y130" s="1003"/>
      <c r="Z130" s="1003"/>
      <c r="AA130" s="1003"/>
      <c r="AB130" s="1003"/>
    </row>
    <row r="131">
      <c r="A131" s="1003"/>
      <c r="B131" s="1003"/>
      <c r="C131" s="1003"/>
      <c r="D131" s="1003"/>
      <c r="E131" s="1003"/>
      <c r="F131" s="1003"/>
      <c r="G131" s="1003"/>
      <c r="H131" s="1003"/>
      <c r="I131" s="1003"/>
      <c r="J131" s="1003"/>
      <c r="K131" s="1003"/>
      <c r="L131" s="1003"/>
      <c r="M131" s="1003"/>
      <c r="N131" s="1003"/>
      <c r="O131" s="1003"/>
      <c r="P131" s="1003"/>
      <c r="Q131" s="1003"/>
      <c r="R131" s="1003"/>
      <c r="S131" s="1003"/>
      <c r="T131" s="1003"/>
      <c r="U131" s="1003"/>
      <c r="V131" s="1003"/>
      <c r="W131" s="1003"/>
      <c r="X131" s="1003"/>
      <c r="Y131" s="1003"/>
      <c r="Z131" s="1003"/>
      <c r="AA131" s="1003"/>
      <c r="AB131" s="1003"/>
    </row>
    <row r="132">
      <c r="A132" s="1003"/>
      <c r="B132" s="1003"/>
      <c r="C132" s="1003"/>
      <c r="D132" s="1003"/>
      <c r="E132" s="1003"/>
      <c r="F132" s="1003"/>
      <c r="G132" s="1003"/>
      <c r="H132" s="1003"/>
      <c r="I132" s="1003"/>
      <c r="J132" s="1003"/>
      <c r="K132" s="1003"/>
      <c r="L132" s="1003"/>
      <c r="M132" s="1003"/>
      <c r="N132" s="1003"/>
      <c r="O132" s="1003"/>
      <c r="P132" s="1003"/>
      <c r="Q132" s="1003"/>
      <c r="R132" s="1003"/>
      <c r="S132" s="1003"/>
      <c r="T132" s="1003"/>
      <c r="U132" s="1003"/>
      <c r="V132" s="1003"/>
      <c r="W132" s="1003"/>
      <c r="X132" s="1003"/>
      <c r="Y132" s="1003"/>
      <c r="Z132" s="1003"/>
      <c r="AA132" s="1003"/>
      <c r="AB132" s="1003"/>
    </row>
    <row r="133">
      <c r="A133" s="1003"/>
      <c r="B133" s="1003"/>
      <c r="C133" s="1003"/>
      <c r="D133" s="1003"/>
      <c r="E133" s="1003"/>
      <c r="F133" s="1003"/>
      <c r="G133" s="1003"/>
      <c r="H133" s="1003"/>
      <c r="I133" s="1003"/>
      <c r="J133" s="1003"/>
      <c r="K133" s="1003"/>
      <c r="L133" s="1003"/>
      <c r="M133" s="1003"/>
      <c r="N133" s="1003"/>
      <c r="O133" s="1003"/>
      <c r="P133" s="1003"/>
      <c r="Q133" s="1003"/>
      <c r="R133" s="1003"/>
      <c r="S133" s="1003"/>
      <c r="T133" s="1003"/>
      <c r="U133" s="1003"/>
      <c r="V133" s="1003"/>
      <c r="W133" s="1003"/>
      <c r="X133" s="1003"/>
      <c r="Y133" s="1003"/>
      <c r="Z133" s="1003"/>
      <c r="AA133" s="1003"/>
      <c r="AB133" s="1003"/>
    </row>
    <row r="134">
      <c r="A134" s="1003"/>
      <c r="B134" s="1003"/>
      <c r="C134" s="1003"/>
      <c r="D134" s="1003"/>
      <c r="E134" s="1003"/>
      <c r="F134" s="1003"/>
      <c r="G134" s="1003"/>
      <c r="H134" s="1003"/>
      <c r="I134" s="1003"/>
      <c r="J134" s="1003"/>
      <c r="K134" s="1003"/>
      <c r="L134" s="1003"/>
      <c r="M134" s="1003"/>
      <c r="N134" s="1003"/>
      <c r="O134" s="1003"/>
      <c r="P134" s="1003"/>
      <c r="Q134" s="1003"/>
      <c r="R134" s="1003"/>
      <c r="S134" s="1003"/>
      <c r="T134" s="1003"/>
      <c r="U134" s="1003"/>
      <c r="V134" s="1003"/>
      <c r="W134" s="1003"/>
      <c r="X134" s="1003"/>
      <c r="Y134" s="1003"/>
      <c r="Z134" s="1003"/>
      <c r="AA134" s="1003"/>
      <c r="AB134" s="1003"/>
    </row>
    <row r="135">
      <c r="A135" s="1003"/>
      <c r="B135" s="1003"/>
      <c r="C135" s="1003"/>
      <c r="D135" s="1003"/>
      <c r="E135" s="1003"/>
      <c r="F135" s="1003"/>
      <c r="G135" s="1003"/>
      <c r="H135" s="1003"/>
      <c r="I135" s="1003"/>
      <c r="J135" s="1003"/>
      <c r="K135" s="1003"/>
      <c r="L135" s="1003"/>
      <c r="M135" s="1003"/>
      <c r="N135" s="1003"/>
      <c r="O135" s="1003"/>
      <c r="P135" s="1003"/>
      <c r="Q135" s="1003"/>
      <c r="R135" s="1003"/>
      <c r="S135" s="1003"/>
      <c r="T135" s="1003"/>
      <c r="U135" s="1003"/>
      <c r="V135" s="1003"/>
      <c r="W135" s="1003"/>
      <c r="X135" s="1003"/>
      <c r="Y135" s="1003"/>
      <c r="Z135" s="1003"/>
      <c r="AA135" s="1003"/>
      <c r="AB135" s="1003"/>
    </row>
    <row r="136">
      <c r="A136" s="1003"/>
      <c r="B136" s="1003"/>
      <c r="C136" s="1003"/>
      <c r="D136" s="1003"/>
      <c r="E136" s="1003"/>
      <c r="F136" s="1003"/>
      <c r="G136" s="1003"/>
      <c r="H136" s="1003"/>
      <c r="I136" s="1003"/>
      <c r="J136" s="1003"/>
      <c r="K136" s="1003"/>
      <c r="L136" s="1003"/>
      <c r="M136" s="1003"/>
      <c r="N136" s="1003"/>
      <c r="O136" s="1003"/>
      <c r="P136" s="1003"/>
      <c r="Q136" s="1003"/>
      <c r="R136" s="1003"/>
      <c r="S136" s="1003"/>
      <c r="T136" s="1003"/>
      <c r="U136" s="1003"/>
      <c r="V136" s="1003"/>
      <c r="W136" s="1003"/>
      <c r="X136" s="1003"/>
      <c r="Y136" s="1003"/>
      <c r="Z136" s="1003"/>
      <c r="AA136" s="1003"/>
      <c r="AB136" s="1003"/>
    </row>
    <row r="137">
      <c r="A137" s="1003"/>
      <c r="B137" s="1003"/>
      <c r="C137" s="1003"/>
      <c r="D137" s="1003"/>
      <c r="E137" s="1003"/>
      <c r="F137" s="1003"/>
      <c r="G137" s="1003"/>
      <c r="H137" s="1003"/>
      <c r="I137" s="1003"/>
      <c r="J137" s="1003"/>
      <c r="K137" s="1003"/>
      <c r="L137" s="1003"/>
      <c r="M137" s="1003"/>
      <c r="N137" s="1003"/>
      <c r="O137" s="1003"/>
      <c r="P137" s="1003"/>
      <c r="Q137" s="1003"/>
      <c r="R137" s="1003"/>
      <c r="S137" s="1003"/>
      <c r="T137" s="1003"/>
      <c r="U137" s="1003"/>
      <c r="V137" s="1003"/>
      <c r="W137" s="1003"/>
      <c r="X137" s="1003"/>
      <c r="Y137" s="1003"/>
      <c r="Z137" s="1003"/>
      <c r="AA137" s="1003"/>
      <c r="AB137" s="1003"/>
    </row>
    <row r="138">
      <c r="A138" s="1003"/>
      <c r="B138" s="1003"/>
      <c r="C138" s="1003"/>
      <c r="D138" s="1003"/>
      <c r="E138" s="1003"/>
      <c r="F138" s="1003"/>
      <c r="G138" s="1003"/>
      <c r="H138" s="1003"/>
      <c r="I138" s="1003"/>
      <c r="J138" s="1003"/>
      <c r="K138" s="1003"/>
      <c r="L138" s="1003"/>
      <c r="M138" s="1003"/>
      <c r="N138" s="1003"/>
      <c r="O138" s="1003"/>
      <c r="P138" s="1003"/>
      <c r="Q138" s="1003"/>
      <c r="R138" s="1003"/>
      <c r="S138" s="1003"/>
      <c r="T138" s="1003"/>
      <c r="U138" s="1003"/>
      <c r="V138" s="1003"/>
      <c r="W138" s="1003"/>
      <c r="X138" s="1003"/>
      <c r="Y138" s="1003"/>
      <c r="Z138" s="1003"/>
      <c r="AA138" s="1003"/>
      <c r="AB138" s="1003"/>
    </row>
    <row r="139">
      <c r="A139" s="1003"/>
      <c r="B139" s="1003"/>
      <c r="C139" s="1003"/>
      <c r="D139" s="1003"/>
      <c r="E139" s="1003"/>
      <c r="F139" s="1003"/>
      <c r="G139" s="1003"/>
      <c r="H139" s="1003"/>
      <c r="I139" s="1003"/>
      <c r="J139" s="1003"/>
      <c r="K139" s="1003"/>
      <c r="L139" s="1003"/>
      <c r="M139" s="1003"/>
      <c r="N139" s="1003"/>
      <c r="O139" s="1003"/>
      <c r="P139" s="1003"/>
      <c r="Q139" s="1003"/>
      <c r="R139" s="1003"/>
      <c r="S139" s="1003"/>
      <c r="T139" s="1003"/>
      <c r="U139" s="1003"/>
      <c r="V139" s="1003"/>
      <c r="W139" s="1003"/>
      <c r="X139" s="1003"/>
      <c r="Y139" s="1003"/>
      <c r="Z139" s="1003"/>
      <c r="AA139" s="1003"/>
      <c r="AB139" s="1003"/>
    </row>
    <row r="140">
      <c r="A140" s="1003"/>
      <c r="B140" s="1003"/>
      <c r="C140" s="1003"/>
      <c r="D140" s="1003"/>
      <c r="E140" s="1003"/>
      <c r="F140" s="1003"/>
      <c r="G140" s="1003"/>
      <c r="H140" s="1003"/>
      <c r="I140" s="1003"/>
      <c r="J140" s="1003"/>
      <c r="K140" s="1003"/>
      <c r="L140" s="1003"/>
      <c r="M140" s="1003"/>
      <c r="N140" s="1003"/>
      <c r="O140" s="1003"/>
      <c r="P140" s="1003"/>
      <c r="Q140" s="1003"/>
      <c r="R140" s="1003"/>
      <c r="S140" s="1003"/>
      <c r="T140" s="1003"/>
      <c r="U140" s="1003"/>
      <c r="V140" s="1003"/>
      <c r="W140" s="1003"/>
      <c r="X140" s="1003"/>
      <c r="Y140" s="1003"/>
      <c r="Z140" s="1003"/>
      <c r="AA140" s="1003"/>
      <c r="AB140" s="1003"/>
    </row>
    <row r="141">
      <c r="A141" s="1003"/>
      <c r="B141" s="1003"/>
      <c r="C141" s="1003"/>
      <c r="D141" s="1003"/>
      <c r="E141" s="1003"/>
      <c r="F141" s="1003"/>
      <c r="G141" s="1003"/>
      <c r="H141" s="1003"/>
      <c r="I141" s="1003"/>
      <c r="J141" s="1003"/>
      <c r="K141" s="1003"/>
      <c r="L141" s="1003"/>
      <c r="M141" s="1003"/>
      <c r="N141" s="1003"/>
      <c r="O141" s="1003"/>
      <c r="P141" s="1003"/>
      <c r="Q141" s="1003"/>
      <c r="R141" s="1003"/>
      <c r="S141" s="1003"/>
      <c r="T141" s="1003"/>
      <c r="U141" s="1003"/>
      <c r="V141" s="1003"/>
      <c r="W141" s="1003"/>
      <c r="X141" s="1003"/>
      <c r="Y141" s="1003"/>
      <c r="Z141" s="1003"/>
      <c r="AA141" s="1003"/>
      <c r="AB141" s="1003"/>
    </row>
    <row r="142">
      <c r="A142" s="1003"/>
      <c r="B142" s="1003"/>
      <c r="C142" s="1003"/>
      <c r="D142" s="1003"/>
      <c r="E142" s="1003"/>
      <c r="F142" s="1003"/>
      <c r="G142" s="1003"/>
      <c r="H142" s="1003"/>
      <c r="I142" s="1003"/>
      <c r="J142" s="1003"/>
      <c r="K142" s="1003"/>
      <c r="L142" s="1003"/>
      <c r="M142" s="1003"/>
      <c r="N142" s="1003"/>
      <c r="O142" s="1003"/>
      <c r="P142" s="1003"/>
      <c r="Q142" s="1003"/>
      <c r="R142" s="1003"/>
      <c r="S142" s="1003"/>
      <c r="T142" s="1003"/>
      <c r="U142" s="1003"/>
      <c r="V142" s="1003"/>
      <c r="W142" s="1003"/>
      <c r="X142" s="1003"/>
      <c r="Y142" s="1003"/>
      <c r="Z142" s="1003"/>
      <c r="AA142" s="1003"/>
      <c r="AB142" s="1003"/>
    </row>
    <row r="143">
      <c r="A143" s="1003"/>
      <c r="B143" s="1003"/>
      <c r="C143" s="1003"/>
      <c r="D143" s="1003"/>
      <c r="E143" s="1003"/>
      <c r="F143" s="1003"/>
      <c r="G143" s="1003"/>
      <c r="H143" s="1003"/>
      <c r="I143" s="1003"/>
      <c r="J143" s="1003"/>
      <c r="K143" s="1003"/>
      <c r="L143" s="1003"/>
      <c r="M143" s="1003"/>
      <c r="N143" s="1003"/>
      <c r="O143" s="1003"/>
      <c r="P143" s="1003"/>
      <c r="Q143" s="1003"/>
      <c r="R143" s="1003"/>
      <c r="S143" s="1003"/>
      <c r="T143" s="1003"/>
      <c r="U143" s="1003"/>
      <c r="V143" s="1003"/>
      <c r="W143" s="1003"/>
      <c r="X143" s="1003"/>
      <c r="Y143" s="1003"/>
      <c r="Z143" s="1003"/>
      <c r="AA143" s="1003"/>
      <c r="AB143" s="1003"/>
    </row>
    <row r="144">
      <c r="A144" s="1003"/>
      <c r="B144" s="1003"/>
      <c r="C144" s="1003"/>
      <c r="D144" s="1003"/>
      <c r="E144" s="1003"/>
      <c r="F144" s="1003"/>
      <c r="G144" s="1003"/>
      <c r="H144" s="1003"/>
      <c r="I144" s="1003"/>
      <c r="J144" s="1003"/>
      <c r="K144" s="1003"/>
      <c r="L144" s="1003"/>
      <c r="M144" s="1003"/>
      <c r="N144" s="1003"/>
      <c r="O144" s="1003"/>
      <c r="P144" s="1003"/>
      <c r="Q144" s="1003"/>
      <c r="R144" s="1003"/>
      <c r="S144" s="1003"/>
      <c r="T144" s="1003"/>
      <c r="U144" s="1003"/>
      <c r="V144" s="1003"/>
      <c r="W144" s="1003"/>
      <c r="X144" s="1003"/>
      <c r="Y144" s="1003"/>
      <c r="Z144" s="1003"/>
      <c r="AA144" s="1003"/>
      <c r="AB144" s="1003"/>
    </row>
    <row r="145">
      <c r="A145" s="1003"/>
      <c r="B145" s="1003"/>
      <c r="C145" s="1003"/>
      <c r="D145" s="1003"/>
      <c r="E145" s="1003"/>
      <c r="F145" s="1003"/>
      <c r="G145" s="1003"/>
      <c r="H145" s="1003"/>
      <c r="I145" s="1003"/>
      <c r="J145" s="1003"/>
      <c r="K145" s="1003"/>
      <c r="L145" s="1003"/>
      <c r="M145" s="1003"/>
      <c r="N145" s="1003"/>
      <c r="O145" s="1003"/>
      <c r="P145" s="1003"/>
      <c r="Q145" s="1003"/>
      <c r="R145" s="1003"/>
      <c r="S145" s="1003"/>
      <c r="T145" s="1003"/>
      <c r="U145" s="1003"/>
      <c r="V145" s="1003"/>
      <c r="W145" s="1003"/>
      <c r="X145" s="1003"/>
      <c r="Y145" s="1003"/>
      <c r="Z145" s="1003"/>
      <c r="AA145" s="1003"/>
      <c r="AB145" s="1003"/>
    </row>
    <row r="146">
      <c r="A146" s="1003"/>
      <c r="B146" s="1003"/>
      <c r="C146" s="1003"/>
      <c r="D146" s="1003"/>
      <c r="E146" s="1003"/>
      <c r="F146" s="1003"/>
      <c r="G146" s="1003"/>
      <c r="H146" s="1003"/>
      <c r="I146" s="1003"/>
      <c r="J146" s="1003"/>
      <c r="K146" s="1003"/>
      <c r="L146" s="1003"/>
      <c r="M146" s="1003"/>
      <c r="N146" s="1003"/>
      <c r="O146" s="1003"/>
      <c r="P146" s="1003"/>
      <c r="Q146" s="1003"/>
      <c r="R146" s="1003"/>
      <c r="S146" s="1003"/>
      <c r="T146" s="1003"/>
      <c r="U146" s="1003"/>
      <c r="V146" s="1003"/>
      <c r="W146" s="1003"/>
      <c r="X146" s="1003"/>
      <c r="Y146" s="1003"/>
      <c r="Z146" s="1003"/>
      <c r="AA146" s="1003"/>
      <c r="AB146" s="1003"/>
    </row>
    <row r="147">
      <c r="A147" s="1003"/>
      <c r="B147" s="1003"/>
      <c r="C147" s="1003"/>
      <c r="D147" s="1003"/>
      <c r="E147" s="1003"/>
      <c r="F147" s="1003"/>
      <c r="G147" s="1003"/>
      <c r="H147" s="1003"/>
      <c r="I147" s="1003"/>
      <c r="J147" s="1003"/>
      <c r="K147" s="1003"/>
      <c r="L147" s="1003"/>
      <c r="M147" s="1003"/>
      <c r="N147" s="1003"/>
      <c r="O147" s="1003"/>
      <c r="P147" s="1003"/>
      <c r="Q147" s="1003"/>
      <c r="R147" s="1003"/>
      <c r="S147" s="1003"/>
      <c r="T147" s="1003"/>
      <c r="U147" s="1003"/>
      <c r="V147" s="1003"/>
      <c r="W147" s="1003"/>
      <c r="X147" s="1003"/>
      <c r="Y147" s="1003"/>
      <c r="Z147" s="1003"/>
      <c r="AA147" s="1003"/>
      <c r="AB147" s="1003"/>
    </row>
    <row r="148">
      <c r="A148" s="1003"/>
      <c r="B148" s="1003"/>
      <c r="C148" s="1003"/>
      <c r="D148" s="1003"/>
      <c r="E148" s="1003"/>
      <c r="F148" s="1003"/>
      <c r="G148" s="1003"/>
      <c r="H148" s="1003"/>
      <c r="I148" s="1003"/>
      <c r="J148" s="1003"/>
      <c r="K148" s="1003"/>
      <c r="L148" s="1003"/>
      <c r="M148" s="1003"/>
      <c r="N148" s="1003"/>
      <c r="O148" s="1003"/>
      <c r="P148" s="1003"/>
      <c r="Q148" s="1003"/>
      <c r="R148" s="1003"/>
      <c r="S148" s="1003"/>
      <c r="T148" s="1003"/>
      <c r="U148" s="1003"/>
      <c r="V148" s="1003"/>
      <c r="W148" s="1003"/>
      <c r="X148" s="1003"/>
      <c r="Y148" s="1003"/>
      <c r="Z148" s="1003"/>
      <c r="AA148" s="1003"/>
      <c r="AB148" s="1003"/>
    </row>
    <row r="149">
      <c r="A149" s="1003"/>
      <c r="B149" s="1003"/>
      <c r="C149" s="1003"/>
      <c r="D149" s="1003"/>
      <c r="E149" s="1003"/>
      <c r="F149" s="1003"/>
      <c r="G149" s="1003"/>
      <c r="H149" s="1003"/>
      <c r="I149" s="1003"/>
      <c r="J149" s="1003"/>
      <c r="K149" s="1003"/>
      <c r="L149" s="1003"/>
      <c r="M149" s="1003"/>
      <c r="N149" s="1003"/>
      <c r="O149" s="1003"/>
      <c r="P149" s="1003"/>
      <c r="Q149" s="1003"/>
      <c r="R149" s="1003"/>
      <c r="S149" s="1003"/>
      <c r="T149" s="1003"/>
      <c r="U149" s="1003"/>
      <c r="V149" s="1003"/>
      <c r="W149" s="1003"/>
      <c r="X149" s="1003"/>
      <c r="Y149" s="1003"/>
      <c r="Z149" s="1003"/>
      <c r="AA149" s="1003"/>
      <c r="AB149" s="1003"/>
    </row>
    <row r="150">
      <c r="A150" s="1003"/>
      <c r="B150" s="1003"/>
      <c r="C150" s="1003"/>
      <c r="D150" s="1003"/>
      <c r="E150" s="1003"/>
      <c r="F150" s="1003"/>
      <c r="G150" s="1003"/>
      <c r="H150" s="1003"/>
      <c r="I150" s="1003"/>
      <c r="J150" s="1003"/>
      <c r="K150" s="1003"/>
      <c r="L150" s="1003"/>
      <c r="M150" s="1003"/>
      <c r="N150" s="1003"/>
      <c r="O150" s="1003"/>
      <c r="P150" s="1003"/>
      <c r="Q150" s="1003"/>
      <c r="R150" s="1003"/>
      <c r="S150" s="1003"/>
      <c r="T150" s="1003"/>
      <c r="U150" s="1003"/>
      <c r="V150" s="1003"/>
      <c r="W150" s="1003"/>
      <c r="X150" s="1003"/>
      <c r="Y150" s="1003"/>
      <c r="Z150" s="1003"/>
      <c r="AA150" s="1003"/>
      <c r="AB150" s="1003"/>
    </row>
    <row r="151">
      <c r="A151" s="1003"/>
      <c r="B151" s="1003"/>
      <c r="C151" s="1003"/>
      <c r="D151" s="1003"/>
      <c r="E151" s="1003"/>
      <c r="F151" s="1003"/>
      <c r="G151" s="1003"/>
      <c r="H151" s="1003"/>
      <c r="I151" s="1003"/>
      <c r="J151" s="1003"/>
      <c r="K151" s="1003"/>
      <c r="L151" s="1003"/>
      <c r="M151" s="1003"/>
      <c r="N151" s="1003"/>
      <c r="O151" s="1003"/>
      <c r="P151" s="1003"/>
      <c r="Q151" s="1003"/>
      <c r="R151" s="1003"/>
      <c r="S151" s="1003"/>
      <c r="T151" s="1003"/>
      <c r="U151" s="1003"/>
      <c r="V151" s="1003"/>
      <c r="W151" s="1003"/>
      <c r="X151" s="1003"/>
      <c r="Y151" s="1003"/>
      <c r="Z151" s="1003"/>
      <c r="AA151" s="1003"/>
      <c r="AB151" s="1003"/>
    </row>
    <row r="152">
      <c r="A152" s="1003"/>
      <c r="B152" s="1003"/>
      <c r="C152" s="1003"/>
      <c r="D152" s="1003"/>
      <c r="E152" s="1003"/>
      <c r="F152" s="1003"/>
      <c r="G152" s="1003"/>
      <c r="H152" s="1003"/>
      <c r="I152" s="1003"/>
      <c r="J152" s="1003"/>
      <c r="K152" s="1003"/>
      <c r="L152" s="1003"/>
      <c r="M152" s="1003"/>
      <c r="N152" s="1003"/>
      <c r="O152" s="1003"/>
      <c r="P152" s="1003"/>
      <c r="Q152" s="1003"/>
      <c r="R152" s="1003"/>
      <c r="S152" s="1003"/>
      <c r="T152" s="1003"/>
      <c r="U152" s="1003"/>
      <c r="V152" s="1003"/>
      <c r="W152" s="1003"/>
      <c r="X152" s="1003"/>
      <c r="Y152" s="1003"/>
      <c r="Z152" s="1003"/>
      <c r="AA152" s="1003"/>
      <c r="AB152" s="1003"/>
    </row>
    <row r="153">
      <c r="A153" s="1003"/>
      <c r="B153" s="1003"/>
      <c r="C153" s="1003"/>
      <c r="D153" s="1003"/>
      <c r="E153" s="1003"/>
      <c r="F153" s="1003"/>
      <c r="G153" s="1003"/>
      <c r="H153" s="1003"/>
      <c r="I153" s="1003"/>
      <c r="J153" s="1003"/>
      <c r="K153" s="1003"/>
      <c r="L153" s="1003"/>
      <c r="M153" s="1003"/>
      <c r="N153" s="1003"/>
      <c r="O153" s="1003"/>
      <c r="P153" s="1003"/>
      <c r="Q153" s="1003"/>
      <c r="R153" s="1003"/>
      <c r="S153" s="1003"/>
      <c r="T153" s="1003"/>
      <c r="U153" s="1003"/>
      <c r="V153" s="1003"/>
      <c r="W153" s="1003"/>
      <c r="X153" s="1003"/>
      <c r="Y153" s="1003"/>
      <c r="Z153" s="1003"/>
      <c r="AA153" s="1003"/>
      <c r="AB153" s="1003"/>
    </row>
    <row r="154">
      <c r="A154" s="1003"/>
      <c r="B154" s="1003"/>
      <c r="C154" s="1003"/>
      <c r="D154" s="1003"/>
      <c r="E154" s="1003"/>
      <c r="F154" s="1003"/>
      <c r="G154" s="1003"/>
      <c r="H154" s="1003"/>
      <c r="I154" s="1003"/>
      <c r="J154" s="1003"/>
      <c r="K154" s="1003"/>
      <c r="L154" s="1003"/>
      <c r="M154" s="1003"/>
      <c r="N154" s="1003"/>
      <c r="O154" s="1003"/>
      <c r="P154" s="1003"/>
      <c r="Q154" s="1003"/>
      <c r="R154" s="1003"/>
      <c r="S154" s="1003"/>
      <c r="T154" s="1003"/>
      <c r="U154" s="1003"/>
      <c r="V154" s="1003"/>
      <c r="W154" s="1003"/>
      <c r="X154" s="1003"/>
      <c r="Y154" s="1003"/>
      <c r="Z154" s="1003"/>
      <c r="AA154" s="1003"/>
      <c r="AB154" s="1003"/>
    </row>
    <row r="155">
      <c r="A155" s="1003"/>
      <c r="B155" s="1003"/>
      <c r="C155" s="1003"/>
      <c r="D155" s="1003"/>
      <c r="E155" s="1003"/>
      <c r="F155" s="1003"/>
      <c r="G155" s="1003"/>
      <c r="H155" s="1003"/>
      <c r="I155" s="1003"/>
      <c r="J155" s="1003"/>
      <c r="K155" s="1003"/>
      <c r="L155" s="1003"/>
      <c r="M155" s="1003"/>
      <c r="N155" s="1003"/>
      <c r="O155" s="1003"/>
      <c r="P155" s="1003"/>
      <c r="Q155" s="1003"/>
      <c r="R155" s="1003"/>
      <c r="S155" s="1003"/>
      <c r="T155" s="1003"/>
      <c r="U155" s="1003"/>
      <c r="V155" s="1003"/>
      <c r="W155" s="1003"/>
      <c r="X155" s="1003"/>
      <c r="Y155" s="1003"/>
      <c r="Z155" s="1003"/>
      <c r="AA155" s="1003"/>
      <c r="AB155" s="1003"/>
    </row>
    <row r="156">
      <c r="A156" s="1003"/>
      <c r="B156" s="1003"/>
      <c r="C156" s="1003"/>
      <c r="D156" s="1003"/>
      <c r="E156" s="1003"/>
      <c r="F156" s="1003"/>
      <c r="G156" s="1003"/>
      <c r="H156" s="1003"/>
      <c r="I156" s="1003"/>
      <c r="J156" s="1003"/>
      <c r="K156" s="1003"/>
      <c r="L156" s="1003"/>
      <c r="M156" s="1003"/>
      <c r="N156" s="1003"/>
      <c r="O156" s="1003"/>
      <c r="P156" s="1003"/>
      <c r="Q156" s="1003"/>
      <c r="R156" s="1003"/>
      <c r="S156" s="1003"/>
      <c r="T156" s="1003"/>
      <c r="U156" s="1003"/>
      <c r="V156" s="1003"/>
      <c r="W156" s="1003"/>
      <c r="X156" s="1003"/>
      <c r="Y156" s="1003"/>
      <c r="Z156" s="1003"/>
      <c r="AA156" s="1003"/>
      <c r="AB156" s="1003"/>
    </row>
    <row r="157">
      <c r="A157" s="1003"/>
      <c r="B157" s="1003"/>
      <c r="C157" s="1003"/>
      <c r="D157" s="1003"/>
      <c r="E157" s="1003"/>
      <c r="F157" s="1003"/>
      <c r="G157" s="1003"/>
      <c r="H157" s="1003"/>
      <c r="I157" s="1003"/>
      <c r="J157" s="1003"/>
      <c r="K157" s="1003"/>
      <c r="L157" s="1003"/>
      <c r="M157" s="1003"/>
      <c r="N157" s="1003"/>
      <c r="O157" s="1003"/>
      <c r="P157" s="1003"/>
      <c r="Q157" s="1003"/>
      <c r="R157" s="1003"/>
      <c r="S157" s="1003"/>
      <c r="T157" s="1003"/>
      <c r="U157" s="1003"/>
      <c r="V157" s="1003"/>
      <c r="W157" s="1003"/>
      <c r="X157" s="1003"/>
      <c r="Y157" s="1003"/>
      <c r="Z157" s="1003"/>
      <c r="AA157" s="1003"/>
      <c r="AB157" s="1003"/>
    </row>
    <row r="158">
      <c r="A158" s="1003"/>
      <c r="B158" s="1003"/>
      <c r="C158" s="1003"/>
      <c r="D158" s="1003"/>
      <c r="E158" s="1003"/>
      <c r="F158" s="1003"/>
      <c r="G158" s="1003"/>
      <c r="H158" s="1003"/>
      <c r="I158" s="1003"/>
      <c r="J158" s="1003"/>
      <c r="K158" s="1003"/>
      <c r="L158" s="1003"/>
      <c r="M158" s="1003"/>
      <c r="N158" s="1003"/>
      <c r="O158" s="1003"/>
      <c r="P158" s="1003"/>
      <c r="Q158" s="1003"/>
      <c r="R158" s="1003"/>
      <c r="S158" s="1003"/>
      <c r="T158" s="1003"/>
      <c r="U158" s="1003"/>
      <c r="V158" s="1003"/>
      <c r="W158" s="1003"/>
      <c r="X158" s="1003"/>
      <c r="Y158" s="1003"/>
      <c r="Z158" s="1003"/>
      <c r="AA158" s="1003"/>
      <c r="AB158" s="1003"/>
    </row>
    <row r="159">
      <c r="A159" s="1003"/>
      <c r="B159" s="1003"/>
      <c r="C159" s="1003"/>
      <c r="D159" s="1003"/>
      <c r="E159" s="1003"/>
      <c r="F159" s="1003"/>
      <c r="G159" s="1003"/>
      <c r="H159" s="1003"/>
      <c r="I159" s="1003"/>
      <c r="J159" s="1003"/>
      <c r="K159" s="1003"/>
      <c r="L159" s="1003"/>
      <c r="M159" s="1003"/>
      <c r="N159" s="1003"/>
      <c r="O159" s="1003"/>
      <c r="P159" s="1003"/>
      <c r="Q159" s="1003"/>
      <c r="R159" s="1003"/>
      <c r="S159" s="1003"/>
      <c r="T159" s="1003"/>
      <c r="U159" s="1003"/>
      <c r="V159" s="1003"/>
      <c r="W159" s="1003"/>
      <c r="X159" s="1003"/>
      <c r="Y159" s="1003"/>
      <c r="Z159" s="1003"/>
      <c r="AA159" s="1003"/>
      <c r="AB159" s="1003"/>
    </row>
    <row r="160">
      <c r="A160" s="1003"/>
      <c r="B160" s="1003"/>
      <c r="C160" s="1003"/>
      <c r="D160" s="1003"/>
      <c r="E160" s="1003"/>
      <c r="F160" s="1003"/>
      <c r="G160" s="1003"/>
      <c r="H160" s="1003"/>
      <c r="I160" s="1003"/>
      <c r="J160" s="1003"/>
      <c r="K160" s="1003"/>
      <c r="L160" s="1003"/>
      <c r="M160" s="1003"/>
      <c r="N160" s="1003"/>
      <c r="O160" s="1003"/>
      <c r="P160" s="1003"/>
      <c r="Q160" s="1003"/>
      <c r="R160" s="1003"/>
      <c r="S160" s="1003"/>
      <c r="T160" s="1003"/>
      <c r="U160" s="1003"/>
      <c r="V160" s="1003"/>
      <c r="W160" s="1003"/>
      <c r="X160" s="1003"/>
      <c r="Y160" s="1003"/>
      <c r="Z160" s="1003"/>
      <c r="AA160" s="1003"/>
      <c r="AB160" s="1003"/>
    </row>
    <row r="161">
      <c r="A161" s="1003"/>
      <c r="B161" s="1003"/>
      <c r="C161" s="1003"/>
      <c r="D161" s="1003"/>
      <c r="E161" s="1003"/>
      <c r="F161" s="1003"/>
      <c r="G161" s="1003"/>
      <c r="H161" s="1003"/>
      <c r="I161" s="1003"/>
      <c r="J161" s="1003"/>
      <c r="K161" s="1003"/>
      <c r="L161" s="1003"/>
      <c r="M161" s="1003"/>
      <c r="N161" s="1003"/>
      <c r="O161" s="1003"/>
      <c r="P161" s="1003"/>
      <c r="Q161" s="1003"/>
      <c r="R161" s="1003"/>
      <c r="S161" s="1003"/>
      <c r="T161" s="1003"/>
      <c r="U161" s="1003"/>
      <c r="V161" s="1003"/>
      <c r="W161" s="1003"/>
      <c r="X161" s="1003"/>
      <c r="Y161" s="1003"/>
      <c r="Z161" s="1003"/>
      <c r="AA161" s="1003"/>
      <c r="AB161" s="1003"/>
    </row>
    <row r="162">
      <c r="A162" s="1003"/>
      <c r="B162" s="1003"/>
      <c r="C162" s="1003"/>
      <c r="D162" s="1003"/>
      <c r="E162" s="1003"/>
      <c r="F162" s="1003"/>
      <c r="G162" s="1003"/>
      <c r="H162" s="1003"/>
      <c r="I162" s="1003"/>
      <c r="J162" s="1003"/>
      <c r="K162" s="1003"/>
      <c r="L162" s="1003"/>
      <c r="M162" s="1003"/>
      <c r="N162" s="1003"/>
      <c r="O162" s="1003"/>
      <c r="P162" s="1003"/>
      <c r="Q162" s="1003"/>
      <c r="R162" s="1003"/>
      <c r="S162" s="1003"/>
      <c r="T162" s="1003"/>
      <c r="U162" s="1003"/>
      <c r="V162" s="1003"/>
      <c r="W162" s="1003"/>
      <c r="X162" s="1003"/>
      <c r="Y162" s="1003"/>
      <c r="Z162" s="1003"/>
      <c r="AA162" s="1003"/>
      <c r="AB162" s="1003"/>
    </row>
    <row r="163">
      <c r="A163" s="1003"/>
      <c r="B163" s="1003"/>
      <c r="C163" s="1003"/>
      <c r="D163" s="1003"/>
      <c r="E163" s="1003"/>
      <c r="F163" s="1003"/>
      <c r="G163" s="1003"/>
      <c r="H163" s="1003"/>
      <c r="I163" s="1003"/>
      <c r="J163" s="1003"/>
      <c r="K163" s="1003"/>
      <c r="L163" s="1003"/>
      <c r="M163" s="1003"/>
      <c r="N163" s="1003"/>
      <c r="O163" s="1003"/>
      <c r="P163" s="1003"/>
      <c r="Q163" s="1003"/>
      <c r="R163" s="1003"/>
      <c r="S163" s="1003"/>
      <c r="T163" s="1003"/>
      <c r="U163" s="1003"/>
      <c r="V163" s="1003"/>
      <c r="W163" s="1003"/>
      <c r="X163" s="1003"/>
      <c r="Y163" s="1003"/>
      <c r="Z163" s="1003"/>
      <c r="AA163" s="1003"/>
      <c r="AB163" s="1003"/>
    </row>
    <row r="164">
      <c r="A164" s="1003"/>
      <c r="B164" s="1003"/>
      <c r="C164" s="1003"/>
      <c r="D164" s="1003"/>
      <c r="E164" s="1003"/>
      <c r="F164" s="1003"/>
      <c r="G164" s="1003"/>
      <c r="H164" s="1003"/>
      <c r="I164" s="1003"/>
      <c r="J164" s="1003"/>
      <c r="K164" s="1003"/>
      <c r="L164" s="1003"/>
      <c r="M164" s="1003"/>
      <c r="N164" s="1003"/>
      <c r="O164" s="1003"/>
      <c r="P164" s="1003"/>
      <c r="Q164" s="1003"/>
      <c r="R164" s="1003"/>
      <c r="S164" s="1003"/>
      <c r="T164" s="1003"/>
      <c r="U164" s="1003"/>
      <c r="V164" s="1003"/>
      <c r="W164" s="1003"/>
      <c r="X164" s="1003"/>
      <c r="Y164" s="1003"/>
      <c r="Z164" s="1003"/>
      <c r="AA164" s="1003"/>
      <c r="AB164" s="1003"/>
    </row>
    <row r="165">
      <c r="A165" s="1003"/>
      <c r="B165" s="1003"/>
      <c r="C165" s="1003"/>
      <c r="D165" s="1003"/>
      <c r="E165" s="1003"/>
      <c r="F165" s="1003"/>
      <c r="G165" s="1003"/>
      <c r="H165" s="1003"/>
      <c r="I165" s="1003"/>
      <c r="J165" s="1003"/>
      <c r="K165" s="1003"/>
      <c r="L165" s="1003"/>
      <c r="M165" s="1003"/>
      <c r="N165" s="1003"/>
      <c r="O165" s="1003"/>
      <c r="P165" s="1003"/>
      <c r="Q165" s="1003"/>
      <c r="R165" s="1003"/>
      <c r="S165" s="1003"/>
      <c r="T165" s="1003"/>
      <c r="U165" s="1003"/>
      <c r="V165" s="1003"/>
      <c r="W165" s="1003"/>
      <c r="X165" s="1003"/>
      <c r="Y165" s="1003"/>
      <c r="Z165" s="1003"/>
      <c r="AA165" s="1003"/>
      <c r="AB165" s="1003"/>
    </row>
    <row r="166">
      <c r="A166" s="1003"/>
      <c r="B166" s="1003"/>
      <c r="C166" s="1003"/>
      <c r="D166" s="1003"/>
      <c r="E166" s="1003"/>
      <c r="F166" s="1003"/>
      <c r="G166" s="1003"/>
      <c r="H166" s="1003"/>
      <c r="I166" s="1003"/>
      <c r="J166" s="1003"/>
      <c r="K166" s="1003"/>
      <c r="L166" s="1003"/>
      <c r="M166" s="1003"/>
      <c r="N166" s="1003"/>
      <c r="O166" s="1003"/>
      <c r="P166" s="1003"/>
      <c r="Q166" s="1003"/>
      <c r="R166" s="1003"/>
      <c r="S166" s="1003"/>
      <c r="T166" s="1003"/>
      <c r="U166" s="1003"/>
      <c r="V166" s="1003"/>
      <c r="W166" s="1003"/>
      <c r="X166" s="1003"/>
      <c r="Y166" s="1003"/>
      <c r="Z166" s="1003"/>
      <c r="AA166" s="1003"/>
      <c r="AB166" s="1003"/>
    </row>
    <row r="167">
      <c r="A167" s="1003"/>
      <c r="B167" s="1003"/>
      <c r="C167" s="1003"/>
      <c r="D167" s="1003"/>
      <c r="E167" s="1003"/>
      <c r="F167" s="1003"/>
      <c r="G167" s="1003"/>
      <c r="H167" s="1003"/>
      <c r="I167" s="1003"/>
      <c r="J167" s="1003"/>
      <c r="K167" s="1003"/>
      <c r="L167" s="1003"/>
      <c r="M167" s="1003"/>
      <c r="N167" s="1003"/>
      <c r="O167" s="1003"/>
      <c r="P167" s="1003"/>
      <c r="Q167" s="1003"/>
      <c r="R167" s="1003"/>
      <c r="S167" s="1003"/>
      <c r="T167" s="1003"/>
      <c r="U167" s="1003"/>
      <c r="V167" s="1003"/>
      <c r="W167" s="1003"/>
      <c r="X167" s="1003"/>
      <c r="Y167" s="1003"/>
      <c r="Z167" s="1003"/>
      <c r="AA167" s="1003"/>
      <c r="AB167" s="1003"/>
    </row>
    <row r="168">
      <c r="A168" s="1003"/>
      <c r="B168" s="1003"/>
      <c r="C168" s="1003"/>
      <c r="D168" s="1003"/>
      <c r="E168" s="1003"/>
      <c r="F168" s="1003"/>
      <c r="G168" s="1003"/>
      <c r="H168" s="1003"/>
      <c r="I168" s="1003"/>
      <c r="J168" s="1003"/>
      <c r="K168" s="1003"/>
      <c r="L168" s="1003"/>
      <c r="M168" s="1003"/>
      <c r="N168" s="1003"/>
      <c r="O168" s="1003"/>
      <c r="P168" s="1003"/>
      <c r="Q168" s="1003"/>
      <c r="R168" s="1003"/>
      <c r="S168" s="1003"/>
      <c r="T168" s="1003"/>
      <c r="U168" s="1003"/>
      <c r="V168" s="1003"/>
      <c r="W168" s="1003"/>
      <c r="X168" s="1003"/>
      <c r="Y168" s="1003"/>
      <c r="Z168" s="1003"/>
      <c r="AA168" s="1003"/>
      <c r="AB168" s="1003"/>
    </row>
    <row r="169">
      <c r="A169" s="1003"/>
      <c r="B169" s="1003"/>
      <c r="C169" s="1003"/>
      <c r="D169" s="1003"/>
      <c r="E169" s="1003"/>
      <c r="F169" s="1003"/>
      <c r="G169" s="1003"/>
      <c r="H169" s="1003"/>
      <c r="I169" s="1003"/>
      <c r="J169" s="1003"/>
      <c r="K169" s="1003"/>
      <c r="L169" s="1003"/>
      <c r="M169" s="1003"/>
      <c r="N169" s="1003"/>
      <c r="O169" s="1003"/>
      <c r="P169" s="1003"/>
      <c r="Q169" s="1003"/>
      <c r="R169" s="1003"/>
      <c r="S169" s="1003"/>
      <c r="T169" s="1003"/>
      <c r="U169" s="1003"/>
      <c r="V169" s="1003"/>
      <c r="W169" s="1003"/>
      <c r="X169" s="1003"/>
      <c r="Y169" s="1003"/>
      <c r="Z169" s="1003"/>
      <c r="AA169" s="1003"/>
      <c r="AB169" s="1003"/>
    </row>
    <row r="170">
      <c r="A170" s="1003"/>
      <c r="B170" s="1003"/>
      <c r="C170" s="1003"/>
      <c r="D170" s="1003"/>
      <c r="E170" s="1003"/>
      <c r="F170" s="1003"/>
      <c r="G170" s="1003"/>
      <c r="H170" s="1003"/>
      <c r="I170" s="1003"/>
      <c r="J170" s="1003"/>
      <c r="K170" s="1003"/>
      <c r="L170" s="1003"/>
      <c r="M170" s="1003"/>
      <c r="N170" s="1003"/>
      <c r="O170" s="1003"/>
      <c r="P170" s="1003"/>
      <c r="Q170" s="1003"/>
      <c r="R170" s="1003"/>
      <c r="S170" s="1003"/>
      <c r="T170" s="1003"/>
      <c r="U170" s="1003"/>
      <c r="V170" s="1003"/>
      <c r="W170" s="1003"/>
      <c r="X170" s="1003"/>
      <c r="Y170" s="1003"/>
      <c r="Z170" s="1003"/>
      <c r="AA170" s="1003"/>
      <c r="AB170" s="1003"/>
    </row>
    <row r="171">
      <c r="A171" s="1003"/>
      <c r="B171" s="1003"/>
      <c r="C171" s="1003"/>
      <c r="D171" s="1003"/>
      <c r="E171" s="1003"/>
      <c r="F171" s="1003"/>
      <c r="G171" s="1003"/>
      <c r="H171" s="1003"/>
      <c r="I171" s="1003"/>
      <c r="J171" s="1003"/>
      <c r="K171" s="1003"/>
      <c r="L171" s="1003"/>
      <c r="M171" s="1003"/>
      <c r="N171" s="1003"/>
      <c r="O171" s="1003"/>
      <c r="P171" s="1003"/>
      <c r="Q171" s="1003"/>
      <c r="R171" s="1003"/>
      <c r="S171" s="1003"/>
      <c r="T171" s="1003"/>
      <c r="U171" s="1003"/>
      <c r="V171" s="1003"/>
      <c r="W171" s="1003"/>
      <c r="X171" s="1003"/>
      <c r="Y171" s="1003"/>
      <c r="Z171" s="1003"/>
      <c r="AA171" s="1003"/>
      <c r="AB171" s="1003"/>
    </row>
    <row r="172">
      <c r="A172" s="1003"/>
      <c r="B172" s="1003"/>
      <c r="C172" s="1003"/>
      <c r="D172" s="1003"/>
      <c r="E172" s="1003"/>
      <c r="F172" s="1003"/>
      <c r="G172" s="1003"/>
      <c r="H172" s="1003"/>
      <c r="I172" s="1003"/>
      <c r="J172" s="1003"/>
      <c r="K172" s="1003"/>
      <c r="L172" s="1003"/>
      <c r="M172" s="1003"/>
      <c r="N172" s="1003"/>
      <c r="O172" s="1003"/>
      <c r="P172" s="1003"/>
      <c r="Q172" s="1003"/>
      <c r="R172" s="1003"/>
      <c r="S172" s="1003"/>
      <c r="T172" s="1003"/>
      <c r="U172" s="1003"/>
      <c r="V172" s="1003"/>
      <c r="W172" s="1003"/>
      <c r="X172" s="1003"/>
      <c r="Y172" s="1003"/>
      <c r="Z172" s="1003"/>
      <c r="AA172" s="1003"/>
      <c r="AB172" s="1003"/>
    </row>
    <row r="173">
      <c r="A173" s="1003"/>
      <c r="B173" s="1003"/>
      <c r="C173" s="1003"/>
      <c r="D173" s="1003"/>
      <c r="E173" s="1003"/>
      <c r="F173" s="1003"/>
      <c r="G173" s="1003"/>
      <c r="H173" s="1003"/>
      <c r="I173" s="1003"/>
      <c r="J173" s="1003"/>
      <c r="K173" s="1003"/>
      <c r="L173" s="1003"/>
      <c r="M173" s="1003"/>
      <c r="N173" s="1003"/>
      <c r="O173" s="1003"/>
      <c r="P173" s="1003"/>
      <c r="Q173" s="1003"/>
      <c r="R173" s="1003"/>
      <c r="S173" s="1003"/>
      <c r="T173" s="1003"/>
      <c r="U173" s="1003"/>
      <c r="V173" s="1003"/>
      <c r="W173" s="1003"/>
      <c r="X173" s="1003"/>
      <c r="Y173" s="1003"/>
      <c r="Z173" s="1003"/>
      <c r="AA173" s="1003"/>
      <c r="AB173" s="1003"/>
    </row>
    <row r="174">
      <c r="A174" s="1003"/>
      <c r="B174" s="1003"/>
      <c r="C174" s="1003"/>
      <c r="D174" s="1003"/>
      <c r="E174" s="1003"/>
      <c r="F174" s="1003"/>
      <c r="G174" s="1003"/>
      <c r="H174" s="1003"/>
      <c r="I174" s="1003"/>
      <c r="J174" s="1003"/>
      <c r="K174" s="1003"/>
      <c r="L174" s="1003"/>
      <c r="M174" s="1003"/>
      <c r="N174" s="1003"/>
      <c r="O174" s="1003"/>
      <c r="P174" s="1003"/>
      <c r="Q174" s="1003"/>
      <c r="R174" s="1003"/>
      <c r="S174" s="1003"/>
      <c r="T174" s="1003"/>
      <c r="U174" s="1003"/>
      <c r="V174" s="1003"/>
      <c r="W174" s="1003"/>
      <c r="X174" s="1003"/>
      <c r="Y174" s="1003"/>
      <c r="Z174" s="1003"/>
      <c r="AA174" s="1003"/>
      <c r="AB174" s="1003"/>
    </row>
    <row r="175">
      <c r="A175" s="1003"/>
      <c r="B175" s="1003"/>
      <c r="C175" s="1003"/>
      <c r="D175" s="1003"/>
      <c r="E175" s="1003"/>
      <c r="F175" s="1003"/>
      <c r="G175" s="1003"/>
      <c r="H175" s="1003"/>
      <c r="I175" s="1003"/>
      <c r="J175" s="1003"/>
      <c r="K175" s="1003"/>
      <c r="L175" s="1003"/>
      <c r="M175" s="1003"/>
      <c r="N175" s="1003"/>
      <c r="O175" s="1003"/>
      <c r="P175" s="1003"/>
      <c r="Q175" s="1003"/>
      <c r="R175" s="1003"/>
      <c r="S175" s="1003"/>
      <c r="T175" s="1003"/>
      <c r="U175" s="1003"/>
      <c r="V175" s="1003"/>
      <c r="W175" s="1003"/>
      <c r="X175" s="1003"/>
      <c r="Y175" s="1003"/>
      <c r="Z175" s="1003"/>
      <c r="AA175" s="1003"/>
      <c r="AB175" s="1003"/>
    </row>
    <row r="176">
      <c r="A176" s="1003"/>
      <c r="B176" s="1003"/>
      <c r="C176" s="1003"/>
      <c r="D176" s="1003"/>
      <c r="E176" s="1003"/>
      <c r="F176" s="1003"/>
      <c r="G176" s="1003"/>
      <c r="H176" s="1003"/>
      <c r="I176" s="1003"/>
      <c r="J176" s="1003"/>
      <c r="K176" s="1003"/>
      <c r="L176" s="1003"/>
      <c r="M176" s="1003"/>
      <c r="N176" s="1003"/>
      <c r="O176" s="1003"/>
      <c r="P176" s="1003"/>
      <c r="Q176" s="1003"/>
      <c r="R176" s="1003"/>
      <c r="S176" s="1003"/>
      <c r="T176" s="1003"/>
      <c r="U176" s="1003"/>
      <c r="V176" s="1003"/>
      <c r="W176" s="1003"/>
      <c r="X176" s="1003"/>
      <c r="Y176" s="1003"/>
      <c r="Z176" s="1003"/>
      <c r="AA176" s="1003"/>
      <c r="AB176" s="1003"/>
    </row>
    <row r="177">
      <c r="A177" s="1003"/>
      <c r="B177" s="1003"/>
      <c r="C177" s="1003"/>
      <c r="D177" s="1003"/>
      <c r="E177" s="1003"/>
      <c r="F177" s="1003"/>
      <c r="G177" s="1003"/>
      <c r="H177" s="1003"/>
      <c r="I177" s="1003"/>
      <c r="J177" s="1003"/>
      <c r="K177" s="1003"/>
      <c r="L177" s="1003"/>
      <c r="M177" s="1003"/>
      <c r="N177" s="1003"/>
      <c r="O177" s="1003"/>
      <c r="P177" s="1003"/>
      <c r="Q177" s="1003"/>
      <c r="R177" s="1003"/>
      <c r="S177" s="1003"/>
      <c r="T177" s="1003"/>
      <c r="U177" s="1003"/>
      <c r="V177" s="1003"/>
      <c r="W177" s="1003"/>
      <c r="X177" s="1003"/>
      <c r="Y177" s="1003"/>
      <c r="Z177" s="1003"/>
      <c r="AA177" s="1003"/>
      <c r="AB177" s="1003"/>
    </row>
    <row r="178">
      <c r="A178" s="1003"/>
      <c r="B178" s="1003"/>
      <c r="C178" s="1003"/>
      <c r="D178" s="1003"/>
      <c r="E178" s="1003"/>
      <c r="F178" s="1003"/>
      <c r="G178" s="1003"/>
      <c r="H178" s="1003"/>
      <c r="I178" s="1003"/>
      <c r="J178" s="1003"/>
      <c r="K178" s="1003"/>
      <c r="L178" s="1003"/>
      <c r="M178" s="1003"/>
      <c r="N178" s="1003"/>
      <c r="O178" s="1003"/>
      <c r="P178" s="1003"/>
      <c r="Q178" s="1003"/>
      <c r="R178" s="1003"/>
      <c r="S178" s="1003"/>
      <c r="T178" s="1003"/>
      <c r="U178" s="1003"/>
      <c r="V178" s="1003"/>
      <c r="W178" s="1003"/>
      <c r="X178" s="1003"/>
      <c r="Y178" s="1003"/>
      <c r="Z178" s="1003"/>
      <c r="AA178" s="1003"/>
      <c r="AB178" s="1003"/>
    </row>
    <row r="179">
      <c r="A179" s="1003"/>
      <c r="B179" s="1003"/>
      <c r="C179" s="1003"/>
      <c r="D179" s="1003"/>
      <c r="E179" s="1003"/>
      <c r="F179" s="1003"/>
      <c r="G179" s="1003"/>
      <c r="H179" s="1003"/>
      <c r="I179" s="1003"/>
      <c r="J179" s="1003"/>
      <c r="K179" s="1003"/>
      <c r="L179" s="1003"/>
      <c r="M179" s="1003"/>
      <c r="N179" s="1003"/>
      <c r="O179" s="1003"/>
      <c r="P179" s="1003"/>
      <c r="Q179" s="1003"/>
      <c r="R179" s="1003"/>
      <c r="S179" s="1003"/>
      <c r="T179" s="1003"/>
      <c r="U179" s="1003"/>
      <c r="V179" s="1003"/>
      <c r="W179" s="1003"/>
      <c r="X179" s="1003"/>
      <c r="Y179" s="1003"/>
      <c r="Z179" s="1003"/>
      <c r="AA179" s="1003"/>
      <c r="AB179" s="1003"/>
    </row>
    <row r="180">
      <c r="A180" s="1003"/>
      <c r="B180" s="1003"/>
      <c r="C180" s="1003"/>
      <c r="D180" s="1003"/>
      <c r="E180" s="1003"/>
      <c r="F180" s="1003"/>
      <c r="G180" s="1003"/>
      <c r="H180" s="1003"/>
      <c r="I180" s="1003"/>
      <c r="J180" s="1003"/>
      <c r="K180" s="1003"/>
      <c r="L180" s="1003"/>
      <c r="M180" s="1003"/>
      <c r="N180" s="1003"/>
      <c r="O180" s="1003"/>
      <c r="P180" s="1003"/>
      <c r="Q180" s="1003"/>
      <c r="R180" s="1003"/>
      <c r="S180" s="1003"/>
      <c r="T180" s="1003"/>
      <c r="U180" s="1003"/>
      <c r="V180" s="1003"/>
      <c r="W180" s="1003"/>
      <c r="X180" s="1003"/>
      <c r="Y180" s="1003"/>
      <c r="Z180" s="1003"/>
      <c r="AA180" s="1003"/>
      <c r="AB180" s="1003"/>
    </row>
    <row r="181">
      <c r="A181" s="1003"/>
      <c r="B181" s="1003"/>
      <c r="C181" s="1003"/>
      <c r="D181" s="1003"/>
      <c r="E181" s="1003"/>
      <c r="F181" s="1003"/>
      <c r="G181" s="1003"/>
      <c r="H181" s="1003"/>
      <c r="I181" s="1003"/>
      <c r="J181" s="1003"/>
      <c r="K181" s="1003"/>
      <c r="L181" s="1003"/>
      <c r="M181" s="1003"/>
      <c r="N181" s="1003"/>
      <c r="O181" s="1003"/>
      <c r="P181" s="1003"/>
      <c r="Q181" s="1003"/>
      <c r="R181" s="1003"/>
      <c r="S181" s="1003"/>
      <c r="T181" s="1003"/>
      <c r="U181" s="1003"/>
      <c r="V181" s="1003"/>
      <c r="W181" s="1003"/>
      <c r="X181" s="1003"/>
      <c r="Y181" s="1003"/>
      <c r="Z181" s="1003"/>
      <c r="AA181" s="1003"/>
      <c r="AB181" s="1003"/>
    </row>
    <row r="182">
      <c r="A182" s="1003"/>
      <c r="B182" s="1003"/>
      <c r="C182" s="1003"/>
      <c r="D182" s="1003"/>
      <c r="E182" s="1003"/>
      <c r="F182" s="1003"/>
      <c r="G182" s="1003"/>
      <c r="H182" s="1003"/>
      <c r="I182" s="1003"/>
      <c r="J182" s="1003"/>
      <c r="K182" s="1003"/>
      <c r="L182" s="1003"/>
      <c r="M182" s="1003"/>
      <c r="N182" s="1003"/>
      <c r="O182" s="1003"/>
      <c r="P182" s="1003"/>
      <c r="Q182" s="1003"/>
      <c r="R182" s="1003"/>
      <c r="S182" s="1003"/>
      <c r="T182" s="1003"/>
      <c r="U182" s="1003"/>
      <c r="V182" s="1003"/>
      <c r="W182" s="1003"/>
      <c r="X182" s="1003"/>
      <c r="Y182" s="1003"/>
      <c r="Z182" s="1003"/>
      <c r="AA182" s="1003"/>
      <c r="AB182" s="1003"/>
    </row>
    <row r="183">
      <c r="A183" s="1003"/>
      <c r="B183" s="1003"/>
      <c r="C183" s="1003"/>
      <c r="D183" s="1003"/>
      <c r="E183" s="1003"/>
      <c r="F183" s="1003"/>
      <c r="G183" s="1003"/>
      <c r="H183" s="1003"/>
      <c r="I183" s="1003"/>
      <c r="J183" s="1003"/>
      <c r="K183" s="1003"/>
      <c r="L183" s="1003"/>
      <c r="M183" s="1003"/>
      <c r="N183" s="1003"/>
      <c r="O183" s="1003"/>
      <c r="P183" s="1003"/>
      <c r="Q183" s="1003"/>
      <c r="R183" s="1003"/>
      <c r="S183" s="1003"/>
      <c r="T183" s="1003"/>
      <c r="U183" s="1003"/>
      <c r="V183" s="1003"/>
      <c r="W183" s="1003"/>
      <c r="X183" s="1003"/>
      <c r="Y183" s="1003"/>
      <c r="Z183" s="1003"/>
      <c r="AA183" s="1003"/>
      <c r="AB183" s="1003"/>
    </row>
    <row r="184">
      <c r="A184" s="1003"/>
      <c r="B184" s="1003"/>
      <c r="C184" s="1003"/>
      <c r="D184" s="1003"/>
      <c r="E184" s="1003"/>
      <c r="F184" s="1003"/>
      <c r="G184" s="1003"/>
      <c r="H184" s="1003"/>
      <c r="I184" s="1003"/>
      <c r="J184" s="1003"/>
      <c r="K184" s="1003"/>
      <c r="L184" s="1003"/>
      <c r="M184" s="1003"/>
      <c r="N184" s="1003"/>
      <c r="O184" s="1003"/>
      <c r="P184" s="1003"/>
      <c r="Q184" s="1003"/>
      <c r="R184" s="1003"/>
      <c r="S184" s="1003"/>
      <c r="T184" s="1003"/>
      <c r="U184" s="1003"/>
      <c r="V184" s="1003"/>
      <c r="W184" s="1003"/>
      <c r="X184" s="1003"/>
      <c r="Y184" s="1003"/>
      <c r="Z184" s="1003"/>
      <c r="AA184" s="1003"/>
      <c r="AB184" s="1003"/>
    </row>
    <row r="185">
      <c r="A185" s="1003"/>
      <c r="B185" s="1003"/>
      <c r="C185" s="1003"/>
      <c r="D185" s="1003"/>
      <c r="E185" s="1003"/>
      <c r="F185" s="1003"/>
      <c r="G185" s="1003"/>
      <c r="H185" s="1003"/>
      <c r="I185" s="1003"/>
      <c r="J185" s="1003"/>
      <c r="K185" s="1003"/>
      <c r="L185" s="1003"/>
      <c r="M185" s="1003"/>
      <c r="N185" s="1003"/>
      <c r="O185" s="1003"/>
      <c r="P185" s="1003"/>
      <c r="Q185" s="1003"/>
      <c r="R185" s="1003"/>
      <c r="S185" s="1003"/>
      <c r="T185" s="1003"/>
      <c r="U185" s="1003"/>
      <c r="V185" s="1003"/>
      <c r="W185" s="1003"/>
      <c r="X185" s="1003"/>
      <c r="Y185" s="1003"/>
      <c r="Z185" s="1003"/>
      <c r="AA185" s="1003"/>
      <c r="AB185" s="1003"/>
    </row>
    <row r="186">
      <c r="A186" s="1003"/>
      <c r="B186" s="1003"/>
      <c r="C186" s="1003"/>
      <c r="D186" s="1003"/>
      <c r="E186" s="1003"/>
      <c r="F186" s="1003"/>
      <c r="G186" s="1003"/>
      <c r="H186" s="1003"/>
      <c r="I186" s="1003"/>
      <c r="J186" s="1003"/>
      <c r="K186" s="1003"/>
      <c r="L186" s="1003"/>
      <c r="M186" s="1003"/>
      <c r="N186" s="1003"/>
      <c r="O186" s="1003"/>
      <c r="P186" s="1003"/>
      <c r="Q186" s="1003"/>
      <c r="R186" s="1003"/>
      <c r="S186" s="1003"/>
      <c r="T186" s="1003"/>
      <c r="U186" s="1003"/>
      <c r="V186" s="1003"/>
      <c r="W186" s="1003"/>
      <c r="X186" s="1003"/>
      <c r="Y186" s="1003"/>
      <c r="Z186" s="1003"/>
      <c r="AA186" s="1003"/>
      <c r="AB186" s="1003"/>
    </row>
    <row r="187">
      <c r="A187" s="1003"/>
      <c r="B187" s="1003"/>
      <c r="C187" s="1003"/>
      <c r="D187" s="1003"/>
      <c r="E187" s="1003"/>
      <c r="F187" s="1003"/>
      <c r="G187" s="1003"/>
      <c r="H187" s="1003"/>
      <c r="I187" s="1003"/>
      <c r="J187" s="1003"/>
      <c r="K187" s="1003"/>
      <c r="L187" s="1003"/>
      <c r="M187" s="1003"/>
      <c r="N187" s="1003"/>
      <c r="O187" s="1003"/>
      <c r="P187" s="1003"/>
      <c r="Q187" s="1003"/>
      <c r="R187" s="1003"/>
      <c r="S187" s="1003"/>
      <c r="T187" s="1003"/>
      <c r="U187" s="1003"/>
      <c r="V187" s="1003"/>
      <c r="W187" s="1003"/>
      <c r="X187" s="1003"/>
      <c r="Y187" s="1003"/>
      <c r="Z187" s="1003"/>
      <c r="AA187" s="1003"/>
      <c r="AB187" s="1003"/>
    </row>
    <row r="188">
      <c r="A188" s="1003"/>
      <c r="B188" s="1003"/>
      <c r="C188" s="1003"/>
      <c r="D188" s="1003"/>
      <c r="E188" s="1003"/>
      <c r="F188" s="1003"/>
      <c r="G188" s="1003"/>
      <c r="H188" s="1003"/>
      <c r="I188" s="1003"/>
      <c r="J188" s="1003"/>
      <c r="K188" s="1003"/>
      <c r="L188" s="1003"/>
      <c r="M188" s="1003"/>
      <c r="N188" s="1003"/>
      <c r="O188" s="1003"/>
      <c r="P188" s="1003"/>
      <c r="Q188" s="1003"/>
      <c r="R188" s="1003"/>
      <c r="S188" s="1003"/>
      <c r="T188" s="1003"/>
      <c r="U188" s="1003"/>
      <c r="V188" s="1003"/>
      <c r="W188" s="1003"/>
      <c r="X188" s="1003"/>
      <c r="Y188" s="1003"/>
      <c r="Z188" s="1003"/>
      <c r="AA188" s="1003"/>
      <c r="AB188" s="1003"/>
    </row>
    <row r="189">
      <c r="A189" s="1003"/>
      <c r="B189" s="1003"/>
      <c r="C189" s="1003"/>
      <c r="D189" s="1003"/>
      <c r="E189" s="1003"/>
      <c r="F189" s="1003"/>
      <c r="G189" s="1003"/>
      <c r="H189" s="1003"/>
      <c r="I189" s="1003"/>
      <c r="J189" s="1003"/>
      <c r="K189" s="1003"/>
      <c r="L189" s="1003"/>
      <c r="M189" s="1003"/>
      <c r="N189" s="1003"/>
      <c r="O189" s="1003"/>
      <c r="P189" s="1003"/>
      <c r="Q189" s="1003"/>
      <c r="R189" s="1003"/>
      <c r="S189" s="1003"/>
      <c r="T189" s="1003"/>
      <c r="U189" s="1003"/>
      <c r="V189" s="1003"/>
      <c r="W189" s="1003"/>
      <c r="X189" s="1003"/>
      <c r="Y189" s="1003"/>
      <c r="Z189" s="1003"/>
      <c r="AA189" s="1003"/>
      <c r="AB189" s="1003"/>
    </row>
    <row r="190">
      <c r="A190" s="1003"/>
      <c r="B190" s="1003"/>
      <c r="C190" s="1003"/>
      <c r="D190" s="1003"/>
      <c r="E190" s="1003"/>
      <c r="F190" s="1003"/>
      <c r="G190" s="1003"/>
      <c r="H190" s="1003"/>
      <c r="I190" s="1003"/>
      <c r="J190" s="1003"/>
      <c r="K190" s="1003"/>
      <c r="L190" s="1003"/>
      <c r="M190" s="1003"/>
      <c r="N190" s="1003"/>
      <c r="O190" s="1003"/>
      <c r="P190" s="1003"/>
      <c r="Q190" s="1003"/>
      <c r="R190" s="1003"/>
      <c r="S190" s="1003"/>
      <c r="T190" s="1003"/>
      <c r="U190" s="1003"/>
      <c r="V190" s="1003"/>
      <c r="W190" s="1003"/>
      <c r="X190" s="1003"/>
      <c r="Y190" s="1003"/>
      <c r="Z190" s="1003"/>
      <c r="AA190" s="1003"/>
      <c r="AB190" s="1003"/>
    </row>
    <row r="191">
      <c r="A191" s="1003"/>
      <c r="B191" s="1003"/>
      <c r="C191" s="1003"/>
      <c r="D191" s="1003"/>
      <c r="E191" s="1003"/>
      <c r="F191" s="1003"/>
      <c r="G191" s="1003"/>
      <c r="H191" s="1003"/>
      <c r="I191" s="1003"/>
      <c r="J191" s="1003"/>
      <c r="K191" s="1003"/>
      <c r="L191" s="1003"/>
      <c r="M191" s="1003"/>
      <c r="N191" s="1003"/>
      <c r="O191" s="1003"/>
      <c r="P191" s="1003"/>
      <c r="Q191" s="1003"/>
      <c r="R191" s="1003"/>
      <c r="S191" s="1003"/>
      <c r="T191" s="1003"/>
      <c r="U191" s="1003"/>
      <c r="V191" s="1003"/>
      <c r="W191" s="1003"/>
      <c r="X191" s="1003"/>
      <c r="Y191" s="1003"/>
      <c r="Z191" s="1003"/>
      <c r="AA191" s="1003"/>
      <c r="AB191" s="1003"/>
    </row>
    <row r="192">
      <c r="A192" s="1003"/>
      <c r="B192" s="1003"/>
      <c r="C192" s="1003"/>
      <c r="D192" s="1003"/>
      <c r="E192" s="1003"/>
      <c r="F192" s="1003"/>
      <c r="G192" s="1003"/>
      <c r="H192" s="1003"/>
      <c r="I192" s="1003"/>
      <c r="J192" s="1003"/>
      <c r="K192" s="1003"/>
      <c r="L192" s="1003"/>
      <c r="M192" s="1003"/>
      <c r="N192" s="1003"/>
      <c r="O192" s="1003"/>
      <c r="P192" s="1003"/>
      <c r="Q192" s="1003"/>
      <c r="R192" s="1003"/>
      <c r="S192" s="1003"/>
      <c r="T192" s="1003"/>
      <c r="U192" s="1003"/>
      <c r="V192" s="1003"/>
      <c r="W192" s="1003"/>
      <c r="X192" s="1003"/>
      <c r="Y192" s="1003"/>
      <c r="Z192" s="1003"/>
      <c r="AA192" s="1003"/>
      <c r="AB192" s="1003"/>
    </row>
    <row r="193">
      <c r="A193" s="1003"/>
      <c r="B193" s="1003"/>
      <c r="C193" s="1003"/>
      <c r="D193" s="1003"/>
      <c r="E193" s="1003"/>
      <c r="F193" s="1003"/>
      <c r="G193" s="1003"/>
      <c r="H193" s="1003"/>
      <c r="I193" s="1003"/>
      <c r="J193" s="1003"/>
      <c r="K193" s="1003"/>
      <c r="L193" s="1003"/>
      <c r="M193" s="1003"/>
      <c r="N193" s="1003"/>
      <c r="O193" s="1003"/>
      <c r="P193" s="1003"/>
      <c r="Q193" s="1003"/>
      <c r="R193" s="1003"/>
      <c r="S193" s="1003"/>
      <c r="T193" s="1003"/>
      <c r="U193" s="1003"/>
      <c r="V193" s="1003"/>
      <c r="W193" s="1003"/>
      <c r="X193" s="1003"/>
      <c r="Y193" s="1003"/>
      <c r="Z193" s="1003"/>
      <c r="AA193" s="1003"/>
      <c r="AB193" s="1003"/>
    </row>
    <row r="194">
      <c r="A194" s="1003"/>
      <c r="B194" s="1003"/>
      <c r="C194" s="1003"/>
      <c r="D194" s="1003"/>
      <c r="E194" s="1003"/>
      <c r="F194" s="1003"/>
      <c r="G194" s="1003"/>
      <c r="H194" s="1003"/>
      <c r="I194" s="1003"/>
      <c r="J194" s="1003"/>
      <c r="K194" s="1003"/>
      <c r="L194" s="1003"/>
      <c r="M194" s="1003"/>
      <c r="N194" s="1003"/>
      <c r="O194" s="1003"/>
      <c r="P194" s="1003"/>
      <c r="Q194" s="1003"/>
      <c r="R194" s="1003"/>
      <c r="S194" s="1003"/>
      <c r="T194" s="1003"/>
      <c r="U194" s="1003"/>
      <c r="V194" s="1003"/>
      <c r="W194" s="1003"/>
      <c r="X194" s="1003"/>
      <c r="Y194" s="1003"/>
      <c r="Z194" s="1003"/>
      <c r="AA194" s="1003"/>
      <c r="AB194" s="1003"/>
    </row>
    <row r="195">
      <c r="A195" s="1003"/>
      <c r="B195" s="1003"/>
      <c r="C195" s="1003"/>
      <c r="D195" s="1003"/>
      <c r="E195" s="1003"/>
      <c r="F195" s="1003"/>
      <c r="G195" s="1003"/>
      <c r="H195" s="1003"/>
      <c r="I195" s="1003"/>
      <c r="J195" s="1003"/>
      <c r="K195" s="1003"/>
      <c r="L195" s="1003"/>
      <c r="M195" s="1003"/>
      <c r="N195" s="1003"/>
      <c r="O195" s="1003"/>
      <c r="P195" s="1003"/>
      <c r="Q195" s="1003"/>
      <c r="R195" s="1003"/>
      <c r="S195" s="1003"/>
      <c r="T195" s="1003"/>
      <c r="U195" s="1003"/>
      <c r="V195" s="1003"/>
      <c r="W195" s="1003"/>
      <c r="X195" s="1003"/>
      <c r="Y195" s="1003"/>
      <c r="Z195" s="1003"/>
      <c r="AA195" s="1003"/>
      <c r="AB195" s="1003"/>
    </row>
    <row r="196">
      <c r="A196" s="1003"/>
      <c r="B196" s="1003"/>
      <c r="C196" s="1003"/>
      <c r="D196" s="1003"/>
      <c r="E196" s="1003"/>
      <c r="F196" s="1003"/>
      <c r="G196" s="1003"/>
      <c r="H196" s="1003"/>
      <c r="I196" s="1003"/>
      <c r="J196" s="1003"/>
      <c r="K196" s="1003"/>
      <c r="L196" s="1003"/>
      <c r="M196" s="1003"/>
      <c r="N196" s="1003"/>
      <c r="O196" s="1003"/>
      <c r="P196" s="1003"/>
      <c r="Q196" s="1003"/>
      <c r="R196" s="1003"/>
      <c r="S196" s="1003"/>
      <c r="T196" s="1003"/>
      <c r="U196" s="1003"/>
      <c r="V196" s="1003"/>
      <c r="W196" s="1003"/>
      <c r="X196" s="1003"/>
      <c r="Y196" s="1003"/>
      <c r="Z196" s="1003"/>
      <c r="AA196" s="1003"/>
      <c r="AB196" s="1003"/>
    </row>
    <row r="197">
      <c r="A197" s="1003"/>
      <c r="B197" s="1003"/>
      <c r="C197" s="1003"/>
      <c r="D197" s="1003"/>
      <c r="E197" s="1003"/>
      <c r="F197" s="1003"/>
      <c r="G197" s="1003"/>
      <c r="H197" s="1003"/>
      <c r="I197" s="1003"/>
      <c r="J197" s="1003"/>
      <c r="K197" s="1003"/>
      <c r="L197" s="1003"/>
      <c r="M197" s="1003"/>
      <c r="N197" s="1003"/>
      <c r="O197" s="1003"/>
      <c r="P197" s="1003"/>
      <c r="Q197" s="1003"/>
      <c r="R197" s="1003"/>
      <c r="S197" s="1003"/>
      <c r="T197" s="1003"/>
      <c r="U197" s="1003"/>
      <c r="V197" s="1003"/>
      <c r="W197" s="1003"/>
      <c r="X197" s="1003"/>
      <c r="Y197" s="1003"/>
      <c r="Z197" s="1003"/>
      <c r="AA197" s="1003"/>
      <c r="AB197" s="1003"/>
    </row>
    <row r="198">
      <c r="A198" s="1003"/>
      <c r="B198" s="1003"/>
      <c r="C198" s="1003"/>
      <c r="D198" s="1003"/>
      <c r="E198" s="1003"/>
      <c r="F198" s="1003"/>
      <c r="G198" s="1003"/>
      <c r="H198" s="1003"/>
      <c r="I198" s="1003"/>
      <c r="J198" s="1003"/>
      <c r="K198" s="1003"/>
      <c r="L198" s="1003"/>
      <c r="M198" s="1003"/>
      <c r="N198" s="1003"/>
      <c r="O198" s="1003"/>
      <c r="P198" s="1003"/>
      <c r="Q198" s="1003"/>
      <c r="R198" s="1003"/>
      <c r="S198" s="1003"/>
      <c r="T198" s="1003"/>
      <c r="U198" s="1003"/>
      <c r="V198" s="1003"/>
      <c r="W198" s="1003"/>
      <c r="X198" s="1003"/>
      <c r="Y198" s="1003"/>
      <c r="Z198" s="1003"/>
      <c r="AA198" s="1003"/>
      <c r="AB198" s="1003"/>
    </row>
    <row r="199">
      <c r="A199" s="1003"/>
      <c r="B199" s="1003"/>
      <c r="C199" s="1003"/>
      <c r="D199" s="1003"/>
      <c r="E199" s="1003"/>
      <c r="F199" s="1003"/>
      <c r="G199" s="1003"/>
      <c r="H199" s="1003"/>
      <c r="I199" s="1003"/>
      <c r="J199" s="1003"/>
      <c r="K199" s="1003"/>
      <c r="L199" s="1003"/>
      <c r="M199" s="1003"/>
      <c r="N199" s="1003"/>
      <c r="O199" s="1003"/>
      <c r="P199" s="1003"/>
      <c r="Q199" s="1003"/>
      <c r="R199" s="1003"/>
      <c r="S199" s="1003"/>
      <c r="T199" s="1003"/>
      <c r="U199" s="1003"/>
      <c r="V199" s="1003"/>
      <c r="W199" s="1003"/>
      <c r="X199" s="1003"/>
      <c r="Y199" s="1003"/>
      <c r="Z199" s="1003"/>
      <c r="AA199" s="1003"/>
      <c r="AB199" s="1003"/>
    </row>
    <row r="200">
      <c r="A200" s="1003"/>
      <c r="B200" s="1003"/>
      <c r="C200" s="1003"/>
      <c r="D200" s="1003"/>
      <c r="E200" s="1003"/>
      <c r="F200" s="1003"/>
      <c r="G200" s="1003"/>
      <c r="H200" s="1003"/>
      <c r="I200" s="1003"/>
      <c r="J200" s="1003"/>
      <c r="K200" s="1003"/>
      <c r="L200" s="1003"/>
      <c r="M200" s="1003"/>
      <c r="N200" s="1003"/>
      <c r="O200" s="1003"/>
      <c r="P200" s="1003"/>
      <c r="Q200" s="1003"/>
      <c r="R200" s="1003"/>
      <c r="S200" s="1003"/>
      <c r="T200" s="1003"/>
      <c r="U200" s="1003"/>
      <c r="V200" s="1003"/>
      <c r="W200" s="1003"/>
      <c r="X200" s="1003"/>
      <c r="Y200" s="1003"/>
      <c r="Z200" s="1003"/>
      <c r="AA200" s="1003"/>
      <c r="AB200" s="1003"/>
    </row>
    <row r="201">
      <c r="A201" s="1003"/>
      <c r="B201" s="1003"/>
      <c r="C201" s="1003"/>
      <c r="D201" s="1003"/>
      <c r="E201" s="1003"/>
      <c r="F201" s="1003"/>
      <c r="G201" s="1003"/>
      <c r="H201" s="1003"/>
      <c r="I201" s="1003"/>
      <c r="J201" s="1003"/>
      <c r="K201" s="1003"/>
      <c r="L201" s="1003"/>
      <c r="M201" s="1003"/>
      <c r="N201" s="1003"/>
      <c r="O201" s="1003"/>
      <c r="P201" s="1003"/>
      <c r="Q201" s="1003"/>
      <c r="R201" s="1003"/>
      <c r="S201" s="1003"/>
      <c r="T201" s="1003"/>
      <c r="U201" s="1003"/>
      <c r="V201" s="1003"/>
      <c r="W201" s="1003"/>
      <c r="X201" s="1003"/>
      <c r="Y201" s="1003"/>
      <c r="Z201" s="1003"/>
      <c r="AA201" s="1003"/>
      <c r="AB201" s="1003"/>
    </row>
    <row r="202">
      <c r="A202" s="1003"/>
      <c r="B202" s="1003"/>
      <c r="C202" s="1003"/>
      <c r="D202" s="1003"/>
      <c r="E202" s="1003"/>
      <c r="F202" s="1003"/>
      <c r="G202" s="1003"/>
      <c r="H202" s="1003"/>
      <c r="I202" s="1003"/>
      <c r="J202" s="1003"/>
      <c r="K202" s="1003"/>
      <c r="L202" s="1003"/>
      <c r="M202" s="1003"/>
      <c r="N202" s="1003"/>
      <c r="O202" s="1003"/>
      <c r="P202" s="1003"/>
      <c r="Q202" s="1003"/>
      <c r="R202" s="1003"/>
      <c r="S202" s="1003"/>
      <c r="T202" s="1003"/>
      <c r="U202" s="1003"/>
      <c r="V202" s="1003"/>
      <c r="W202" s="1003"/>
      <c r="X202" s="1003"/>
      <c r="Y202" s="1003"/>
      <c r="Z202" s="1003"/>
      <c r="AA202" s="1003"/>
      <c r="AB202" s="1003"/>
    </row>
    <row r="203">
      <c r="A203" s="1003"/>
      <c r="B203" s="1003"/>
      <c r="C203" s="1003"/>
      <c r="D203" s="1003"/>
      <c r="E203" s="1003"/>
      <c r="F203" s="1003"/>
      <c r="G203" s="1003"/>
      <c r="H203" s="1003"/>
      <c r="I203" s="1003"/>
      <c r="J203" s="1003"/>
      <c r="K203" s="1003"/>
      <c r="L203" s="1003"/>
      <c r="M203" s="1003"/>
      <c r="N203" s="1003"/>
      <c r="O203" s="1003"/>
      <c r="P203" s="1003"/>
      <c r="Q203" s="1003"/>
      <c r="R203" s="1003"/>
      <c r="S203" s="1003"/>
      <c r="T203" s="1003"/>
      <c r="U203" s="1003"/>
      <c r="V203" s="1003"/>
      <c r="W203" s="1003"/>
      <c r="X203" s="1003"/>
      <c r="Y203" s="1003"/>
      <c r="Z203" s="1003"/>
      <c r="AA203" s="1003"/>
      <c r="AB203" s="1003"/>
    </row>
    <row r="204">
      <c r="A204" s="1003"/>
      <c r="B204" s="1003"/>
      <c r="C204" s="1003"/>
      <c r="D204" s="1003"/>
      <c r="E204" s="1003"/>
      <c r="F204" s="1003"/>
      <c r="G204" s="1003"/>
      <c r="H204" s="1003"/>
      <c r="I204" s="1003"/>
      <c r="J204" s="1003"/>
      <c r="K204" s="1003"/>
      <c r="L204" s="1003"/>
      <c r="M204" s="1003"/>
      <c r="N204" s="1003"/>
      <c r="O204" s="1003"/>
      <c r="P204" s="1003"/>
      <c r="Q204" s="1003"/>
      <c r="R204" s="1003"/>
      <c r="S204" s="1003"/>
      <c r="T204" s="1003"/>
      <c r="U204" s="1003"/>
      <c r="V204" s="1003"/>
      <c r="W204" s="1003"/>
      <c r="X204" s="1003"/>
      <c r="Y204" s="1003"/>
      <c r="Z204" s="1003"/>
      <c r="AA204" s="1003"/>
      <c r="AB204" s="1003"/>
    </row>
    <row r="205">
      <c r="A205" s="1003"/>
      <c r="B205" s="1003"/>
      <c r="C205" s="1003"/>
      <c r="D205" s="1003"/>
      <c r="E205" s="1003"/>
      <c r="F205" s="1003"/>
      <c r="G205" s="1003"/>
      <c r="H205" s="1003"/>
      <c r="I205" s="1003"/>
      <c r="J205" s="1003"/>
      <c r="K205" s="1003"/>
      <c r="L205" s="1003"/>
      <c r="M205" s="1003"/>
      <c r="N205" s="1003"/>
      <c r="O205" s="1003"/>
      <c r="P205" s="1003"/>
      <c r="Q205" s="1003"/>
      <c r="R205" s="1003"/>
      <c r="S205" s="1003"/>
      <c r="T205" s="1003"/>
      <c r="U205" s="1003"/>
      <c r="V205" s="1003"/>
      <c r="W205" s="1003"/>
      <c r="X205" s="1003"/>
      <c r="Y205" s="1003"/>
      <c r="Z205" s="1003"/>
      <c r="AA205" s="1003"/>
      <c r="AB205" s="1003"/>
    </row>
    <row r="206">
      <c r="A206" s="1003"/>
      <c r="B206" s="1003"/>
      <c r="C206" s="1003"/>
      <c r="D206" s="1003"/>
      <c r="E206" s="1003"/>
      <c r="F206" s="1003"/>
      <c r="G206" s="1003"/>
      <c r="H206" s="1003"/>
      <c r="I206" s="1003"/>
      <c r="J206" s="1003"/>
      <c r="K206" s="1003"/>
      <c r="L206" s="1003"/>
      <c r="M206" s="1003"/>
      <c r="N206" s="1003"/>
      <c r="O206" s="1003"/>
      <c r="P206" s="1003"/>
      <c r="Q206" s="1003"/>
      <c r="R206" s="1003"/>
      <c r="S206" s="1003"/>
      <c r="T206" s="1003"/>
      <c r="U206" s="1003"/>
      <c r="V206" s="1003"/>
      <c r="W206" s="1003"/>
      <c r="X206" s="1003"/>
      <c r="Y206" s="1003"/>
      <c r="Z206" s="1003"/>
      <c r="AA206" s="1003"/>
      <c r="AB206" s="1003"/>
    </row>
    <row r="207">
      <c r="A207" s="1003"/>
      <c r="B207" s="1003"/>
      <c r="C207" s="1003"/>
      <c r="D207" s="1003"/>
      <c r="E207" s="1003"/>
      <c r="F207" s="1003"/>
      <c r="G207" s="1003"/>
      <c r="H207" s="1003"/>
      <c r="I207" s="1003"/>
      <c r="J207" s="1003"/>
      <c r="K207" s="1003"/>
      <c r="L207" s="1003"/>
      <c r="M207" s="1003"/>
      <c r="N207" s="1003"/>
      <c r="O207" s="1003"/>
      <c r="P207" s="1003"/>
      <c r="Q207" s="1003"/>
      <c r="R207" s="1003"/>
      <c r="S207" s="1003"/>
      <c r="T207" s="1003"/>
      <c r="U207" s="1003"/>
      <c r="V207" s="1003"/>
      <c r="W207" s="1003"/>
      <c r="X207" s="1003"/>
      <c r="Y207" s="1003"/>
      <c r="Z207" s="1003"/>
      <c r="AA207" s="1003"/>
      <c r="AB207" s="1003"/>
    </row>
    <row r="208">
      <c r="A208" s="1003"/>
      <c r="B208" s="1003"/>
      <c r="C208" s="1003"/>
      <c r="D208" s="1003"/>
      <c r="E208" s="1003"/>
      <c r="F208" s="1003"/>
      <c r="G208" s="1003"/>
      <c r="H208" s="1003"/>
      <c r="I208" s="1003"/>
      <c r="J208" s="1003"/>
      <c r="K208" s="1003"/>
      <c r="L208" s="1003"/>
      <c r="M208" s="1003"/>
      <c r="N208" s="1003"/>
      <c r="O208" s="1003"/>
      <c r="P208" s="1003"/>
      <c r="Q208" s="1003"/>
      <c r="R208" s="1003"/>
      <c r="S208" s="1003"/>
      <c r="T208" s="1003"/>
      <c r="U208" s="1003"/>
      <c r="V208" s="1003"/>
      <c r="W208" s="1003"/>
      <c r="X208" s="1003"/>
      <c r="Y208" s="1003"/>
      <c r="Z208" s="1003"/>
      <c r="AA208" s="1003"/>
      <c r="AB208" s="1003"/>
    </row>
    <row r="209">
      <c r="A209" s="1003"/>
      <c r="B209" s="1003"/>
      <c r="C209" s="1003"/>
      <c r="D209" s="1003"/>
      <c r="E209" s="1003"/>
      <c r="F209" s="1003"/>
      <c r="G209" s="1003"/>
      <c r="H209" s="1003"/>
      <c r="I209" s="1003"/>
      <c r="J209" s="1003"/>
      <c r="K209" s="1003"/>
      <c r="L209" s="1003"/>
      <c r="M209" s="1003"/>
      <c r="N209" s="1003"/>
      <c r="O209" s="1003"/>
      <c r="P209" s="1003"/>
      <c r="Q209" s="1003"/>
      <c r="R209" s="1003"/>
      <c r="S209" s="1003"/>
      <c r="T209" s="1003"/>
      <c r="U209" s="1003"/>
      <c r="V209" s="1003"/>
      <c r="W209" s="1003"/>
      <c r="X209" s="1003"/>
      <c r="Y209" s="1003"/>
      <c r="Z209" s="1003"/>
      <c r="AA209" s="1003"/>
      <c r="AB209" s="1003"/>
    </row>
    <row r="210">
      <c r="A210" s="1003"/>
      <c r="B210" s="1003"/>
      <c r="C210" s="1003"/>
      <c r="D210" s="1003"/>
      <c r="E210" s="1003"/>
      <c r="F210" s="1003"/>
      <c r="G210" s="1003"/>
      <c r="H210" s="1003"/>
      <c r="I210" s="1003"/>
      <c r="J210" s="1003"/>
      <c r="K210" s="1003"/>
      <c r="L210" s="1003"/>
      <c r="M210" s="1003"/>
      <c r="N210" s="1003"/>
      <c r="O210" s="1003"/>
      <c r="P210" s="1003"/>
      <c r="Q210" s="1003"/>
      <c r="R210" s="1003"/>
      <c r="S210" s="1003"/>
      <c r="T210" s="1003"/>
      <c r="U210" s="1003"/>
      <c r="V210" s="1003"/>
      <c r="W210" s="1003"/>
      <c r="X210" s="1003"/>
      <c r="Y210" s="1003"/>
      <c r="Z210" s="1003"/>
      <c r="AA210" s="1003"/>
      <c r="AB210" s="1003"/>
    </row>
    <row r="211">
      <c r="A211" s="1003"/>
      <c r="B211" s="1003"/>
      <c r="C211" s="1003"/>
      <c r="D211" s="1003"/>
      <c r="E211" s="1003"/>
      <c r="F211" s="1003"/>
      <c r="G211" s="1003"/>
      <c r="H211" s="1003"/>
      <c r="I211" s="1003"/>
      <c r="J211" s="1003"/>
      <c r="K211" s="1003"/>
      <c r="L211" s="1003"/>
      <c r="M211" s="1003"/>
      <c r="N211" s="1003"/>
      <c r="O211" s="1003"/>
      <c r="P211" s="1003"/>
      <c r="Q211" s="1003"/>
      <c r="R211" s="1003"/>
      <c r="S211" s="1003"/>
      <c r="T211" s="1003"/>
      <c r="U211" s="1003"/>
      <c r="V211" s="1003"/>
      <c r="W211" s="1003"/>
      <c r="X211" s="1003"/>
      <c r="Y211" s="1003"/>
      <c r="Z211" s="1003"/>
      <c r="AA211" s="1003"/>
      <c r="AB211" s="1003"/>
    </row>
    <row r="212">
      <c r="A212" s="1003"/>
      <c r="B212" s="1003"/>
      <c r="C212" s="1003"/>
      <c r="D212" s="1003"/>
      <c r="E212" s="1003"/>
      <c r="F212" s="1003"/>
      <c r="G212" s="1003"/>
      <c r="H212" s="1003"/>
      <c r="I212" s="1003"/>
      <c r="J212" s="1003"/>
      <c r="K212" s="1003"/>
      <c r="L212" s="1003"/>
      <c r="M212" s="1003"/>
      <c r="N212" s="1003"/>
      <c r="O212" s="1003"/>
      <c r="P212" s="1003"/>
      <c r="Q212" s="1003"/>
      <c r="R212" s="1003"/>
      <c r="S212" s="1003"/>
      <c r="T212" s="1003"/>
      <c r="U212" s="1003"/>
      <c r="V212" s="1003"/>
      <c r="W212" s="1003"/>
      <c r="X212" s="1003"/>
      <c r="Y212" s="1003"/>
      <c r="Z212" s="1003"/>
      <c r="AA212" s="1003"/>
      <c r="AB212" s="1003"/>
    </row>
    <row r="213">
      <c r="A213" s="1003"/>
      <c r="B213" s="1003"/>
      <c r="C213" s="1003"/>
      <c r="D213" s="1003"/>
      <c r="E213" s="1003"/>
      <c r="F213" s="1003"/>
      <c r="G213" s="1003"/>
      <c r="H213" s="1003"/>
      <c r="I213" s="1003"/>
      <c r="J213" s="1003"/>
      <c r="K213" s="1003"/>
      <c r="L213" s="1003"/>
      <c r="M213" s="1003"/>
      <c r="N213" s="1003"/>
      <c r="O213" s="1003"/>
      <c r="P213" s="1003"/>
      <c r="Q213" s="1003"/>
      <c r="R213" s="1003"/>
      <c r="S213" s="1003"/>
      <c r="T213" s="1003"/>
      <c r="U213" s="1003"/>
      <c r="V213" s="1003"/>
      <c r="W213" s="1003"/>
      <c r="X213" s="1003"/>
      <c r="Y213" s="1003"/>
      <c r="Z213" s="1003"/>
      <c r="AA213" s="1003"/>
      <c r="AB213" s="1003"/>
    </row>
    <row r="214">
      <c r="A214" s="1003"/>
      <c r="B214" s="1003"/>
      <c r="C214" s="1003"/>
      <c r="D214" s="1003"/>
      <c r="E214" s="1003"/>
      <c r="F214" s="1003"/>
      <c r="G214" s="1003"/>
      <c r="H214" s="1003"/>
      <c r="I214" s="1003"/>
      <c r="J214" s="1003"/>
      <c r="K214" s="1003"/>
      <c r="L214" s="1003"/>
      <c r="M214" s="1003"/>
      <c r="N214" s="1003"/>
      <c r="O214" s="1003"/>
      <c r="P214" s="1003"/>
      <c r="Q214" s="1003"/>
      <c r="R214" s="1003"/>
      <c r="S214" s="1003"/>
      <c r="T214" s="1003"/>
      <c r="U214" s="1003"/>
      <c r="V214" s="1003"/>
      <c r="W214" s="1003"/>
      <c r="X214" s="1003"/>
      <c r="Y214" s="1003"/>
      <c r="Z214" s="1003"/>
      <c r="AA214" s="1003"/>
      <c r="AB214" s="1003"/>
    </row>
    <row r="215">
      <c r="A215" s="1003"/>
      <c r="B215" s="1003"/>
      <c r="C215" s="1003"/>
      <c r="D215" s="1003"/>
      <c r="E215" s="1003"/>
      <c r="F215" s="1003"/>
      <c r="G215" s="1003"/>
      <c r="H215" s="1003"/>
      <c r="I215" s="1003"/>
      <c r="J215" s="1003"/>
      <c r="K215" s="1003"/>
      <c r="L215" s="1003"/>
      <c r="M215" s="1003"/>
      <c r="N215" s="1003"/>
      <c r="O215" s="1003"/>
      <c r="P215" s="1003"/>
      <c r="Q215" s="1003"/>
      <c r="R215" s="1003"/>
      <c r="S215" s="1003"/>
      <c r="T215" s="1003"/>
      <c r="U215" s="1003"/>
      <c r="V215" s="1003"/>
      <c r="W215" s="1003"/>
      <c r="X215" s="1003"/>
      <c r="Y215" s="1003"/>
      <c r="Z215" s="1003"/>
      <c r="AA215" s="1003"/>
      <c r="AB215" s="1003"/>
    </row>
    <row r="216">
      <c r="A216" s="1003"/>
      <c r="B216" s="1003"/>
      <c r="C216" s="1003"/>
      <c r="D216" s="1003"/>
      <c r="E216" s="1003"/>
      <c r="F216" s="1003"/>
      <c r="G216" s="1003"/>
      <c r="H216" s="1003"/>
      <c r="I216" s="1003"/>
      <c r="J216" s="1003"/>
      <c r="K216" s="1003"/>
      <c r="L216" s="1003"/>
      <c r="M216" s="1003"/>
      <c r="N216" s="1003"/>
      <c r="O216" s="1003"/>
      <c r="P216" s="1003"/>
      <c r="Q216" s="1003"/>
      <c r="R216" s="1003"/>
      <c r="S216" s="1003"/>
      <c r="T216" s="1003"/>
      <c r="U216" s="1003"/>
      <c r="V216" s="1003"/>
      <c r="W216" s="1003"/>
      <c r="X216" s="1003"/>
      <c r="Y216" s="1003"/>
      <c r="Z216" s="1003"/>
      <c r="AA216" s="1003"/>
      <c r="AB216" s="1003"/>
    </row>
    <row r="217">
      <c r="A217" s="1003"/>
      <c r="B217" s="1003"/>
      <c r="C217" s="1003"/>
      <c r="D217" s="1003"/>
      <c r="E217" s="1003"/>
      <c r="F217" s="1003"/>
      <c r="G217" s="1003"/>
      <c r="H217" s="1003"/>
      <c r="I217" s="1003"/>
      <c r="J217" s="1003"/>
      <c r="K217" s="1003"/>
      <c r="L217" s="1003"/>
      <c r="M217" s="1003"/>
      <c r="N217" s="1003"/>
      <c r="O217" s="1003"/>
      <c r="P217" s="1003"/>
      <c r="Q217" s="1003"/>
      <c r="R217" s="1003"/>
      <c r="S217" s="1003"/>
      <c r="T217" s="1003"/>
      <c r="U217" s="1003"/>
      <c r="V217" s="1003"/>
      <c r="W217" s="1003"/>
      <c r="X217" s="1003"/>
      <c r="Y217" s="1003"/>
      <c r="Z217" s="1003"/>
      <c r="AA217" s="1003"/>
      <c r="AB217" s="1003"/>
    </row>
    <row r="218">
      <c r="A218" s="1003"/>
      <c r="B218" s="1003"/>
      <c r="C218" s="1003"/>
      <c r="D218" s="1003"/>
      <c r="E218" s="1003"/>
      <c r="F218" s="1003"/>
      <c r="G218" s="1003"/>
      <c r="H218" s="1003"/>
      <c r="I218" s="1003"/>
      <c r="J218" s="1003"/>
      <c r="K218" s="1003"/>
      <c r="L218" s="1003"/>
      <c r="M218" s="1003"/>
      <c r="N218" s="1003"/>
      <c r="O218" s="1003"/>
      <c r="P218" s="1003"/>
      <c r="Q218" s="1003"/>
      <c r="R218" s="1003"/>
      <c r="S218" s="1003"/>
      <c r="T218" s="1003"/>
      <c r="U218" s="1003"/>
      <c r="V218" s="1003"/>
      <c r="W218" s="1003"/>
      <c r="X218" s="1003"/>
      <c r="Y218" s="1003"/>
      <c r="Z218" s="1003"/>
      <c r="AA218" s="1003"/>
      <c r="AB218" s="1003"/>
    </row>
    <row r="219">
      <c r="A219" s="1003"/>
      <c r="B219" s="1003"/>
      <c r="C219" s="1003"/>
      <c r="D219" s="1003"/>
      <c r="E219" s="1003"/>
      <c r="F219" s="1003"/>
      <c r="G219" s="1003"/>
      <c r="H219" s="1003"/>
      <c r="I219" s="1003"/>
      <c r="J219" s="1003"/>
      <c r="K219" s="1003"/>
      <c r="L219" s="1003"/>
      <c r="M219" s="1003"/>
      <c r="N219" s="1003"/>
      <c r="O219" s="1003"/>
      <c r="P219" s="1003"/>
      <c r="Q219" s="1003"/>
      <c r="R219" s="1003"/>
      <c r="S219" s="1003"/>
      <c r="T219" s="1003"/>
      <c r="U219" s="1003"/>
      <c r="V219" s="1003"/>
      <c r="W219" s="1003"/>
      <c r="X219" s="1003"/>
      <c r="Y219" s="1003"/>
      <c r="Z219" s="1003"/>
      <c r="AA219" s="1003"/>
      <c r="AB219" s="1003"/>
    </row>
    <row r="220">
      <c r="A220" s="1003"/>
      <c r="B220" s="1003"/>
      <c r="C220" s="1003"/>
      <c r="D220" s="1003"/>
      <c r="E220" s="1003"/>
      <c r="F220" s="1003"/>
      <c r="G220" s="1003"/>
      <c r="H220" s="1003"/>
      <c r="I220" s="1003"/>
      <c r="J220" s="1003"/>
      <c r="K220" s="1003"/>
      <c r="L220" s="1003"/>
      <c r="M220" s="1003"/>
      <c r="N220" s="1003"/>
      <c r="O220" s="1003"/>
      <c r="P220" s="1003"/>
      <c r="Q220" s="1003"/>
      <c r="R220" s="1003"/>
      <c r="S220" s="1003"/>
      <c r="T220" s="1003"/>
      <c r="U220" s="1003"/>
      <c r="V220" s="1003"/>
      <c r="W220" s="1003"/>
      <c r="X220" s="1003"/>
      <c r="Y220" s="1003"/>
      <c r="Z220" s="1003"/>
      <c r="AA220" s="1003"/>
      <c r="AB220" s="1003"/>
    </row>
    <row r="221">
      <c r="A221" s="1003"/>
      <c r="B221" s="1003"/>
      <c r="C221" s="1003"/>
      <c r="D221" s="1003"/>
      <c r="E221" s="1003"/>
      <c r="F221" s="1003"/>
      <c r="G221" s="1003"/>
      <c r="H221" s="1003"/>
      <c r="I221" s="1003"/>
      <c r="J221" s="1003"/>
      <c r="K221" s="1003"/>
      <c r="L221" s="1003"/>
      <c r="M221" s="1003"/>
      <c r="N221" s="1003"/>
      <c r="O221" s="1003"/>
      <c r="P221" s="1003"/>
      <c r="Q221" s="1003"/>
      <c r="R221" s="1003"/>
      <c r="S221" s="1003"/>
      <c r="T221" s="1003"/>
      <c r="U221" s="1003"/>
      <c r="V221" s="1003"/>
      <c r="W221" s="1003"/>
      <c r="X221" s="1003"/>
      <c r="Y221" s="1003"/>
      <c r="Z221" s="1003"/>
      <c r="AA221" s="1003"/>
      <c r="AB221" s="1003"/>
    </row>
    <row r="222">
      <c r="A222" s="1003"/>
      <c r="B222" s="1003"/>
      <c r="C222" s="1003"/>
      <c r="D222" s="1003"/>
      <c r="E222" s="1003"/>
      <c r="F222" s="1003"/>
      <c r="G222" s="1003"/>
      <c r="H222" s="1003"/>
      <c r="I222" s="1003"/>
      <c r="J222" s="1003"/>
      <c r="K222" s="1003"/>
      <c r="L222" s="1003"/>
      <c r="M222" s="1003"/>
      <c r="N222" s="1003"/>
      <c r="O222" s="1003"/>
      <c r="P222" s="1003"/>
      <c r="Q222" s="1003"/>
      <c r="R222" s="1003"/>
      <c r="S222" s="1003"/>
      <c r="T222" s="1003"/>
      <c r="U222" s="1003"/>
      <c r="V222" s="1003"/>
      <c r="W222" s="1003"/>
      <c r="X222" s="1003"/>
      <c r="Y222" s="1003"/>
      <c r="Z222" s="1003"/>
      <c r="AA222" s="1003"/>
      <c r="AB222" s="1003"/>
    </row>
    <row r="223">
      <c r="A223" s="1003"/>
      <c r="B223" s="1003"/>
      <c r="C223" s="1003"/>
      <c r="D223" s="1003"/>
      <c r="E223" s="1003"/>
      <c r="F223" s="1003"/>
      <c r="G223" s="1003"/>
      <c r="H223" s="1003"/>
      <c r="I223" s="1003"/>
      <c r="J223" s="1003"/>
      <c r="K223" s="1003"/>
      <c r="L223" s="1003"/>
      <c r="M223" s="1003"/>
      <c r="N223" s="1003"/>
      <c r="O223" s="1003"/>
      <c r="P223" s="1003"/>
      <c r="Q223" s="1003"/>
      <c r="R223" s="1003"/>
      <c r="S223" s="1003"/>
      <c r="T223" s="1003"/>
      <c r="U223" s="1003"/>
      <c r="V223" s="1003"/>
      <c r="W223" s="1003"/>
      <c r="X223" s="1003"/>
      <c r="Y223" s="1003"/>
      <c r="Z223" s="1003"/>
      <c r="AA223" s="1003"/>
      <c r="AB223" s="1003"/>
    </row>
    <row r="224">
      <c r="A224" s="1003"/>
      <c r="B224" s="1003"/>
      <c r="C224" s="1003"/>
      <c r="D224" s="1003"/>
      <c r="E224" s="1003"/>
      <c r="F224" s="1003"/>
      <c r="G224" s="1003"/>
      <c r="H224" s="1003"/>
      <c r="I224" s="1003"/>
      <c r="J224" s="1003"/>
      <c r="K224" s="1003"/>
      <c r="L224" s="1003"/>
      <c r="M224" s="1003"/>
      <c r="N224" s="1003"/>
      <c r="O224" s="1003"/>
      <c r="P224" s="1003"/>
      <c r="Q224" s="1003"/>
      <c r="R224" s="1003"/>
      <c r="S224" s="1003"/>
      <c r="T224" s="1003"/>
      <c r="U224" s="1003"/>
      <c r="V224" s="1003"/>
      <c r="W224" s="1003"/>
      <c r="X224" s="1003"/>
      <c r="Y224" s="1003"/>
      <c r="Z224" s="1003"/>
      <c r="AA224" s="1003"/>
      <c r="AB224" s="1003"/>
    </row>
    <row r="225">
      <c r="A225" s="1003"/>
      <c r="B225" s="1003"/>
      <c r="C225" s="1003"/>
      <c r="D225" s="1003"/>
      <c r="E225" s="1003"/>
      <c r="F225" s="1003"/>
      <c r="G225" s="1003"/>
      <c r="H225" s="1003"/>
      <c r="I225" s="1003"/>
      <c r="J225" s="1003"/>
      <c r="K225" s="1003"/>
      <c r="L225" s="1003"/>
      <c r="M225" s="1003"/>
      <c r="N225" s="1003"/>
      <c r="O225" s="1003"/>
      <c r="P225" s="1003"/>
      <c r="Q225" s="1003"/>
      <c r="R225" s="1003"/>
      <c r="S225" s="1003"/>
      <c r="T225" s="1003"/>
      <c r="U225" s="1003"/>
      <c r="V225" s="1003"/>
      <c r="W225" s="1003"/>
      <c r="X225" s="1003"/>
      <c r="Y225" s="1003"/>
      <c r="Z225" s="1003"/>
      <c r="AA225" s="1003"/>
      <c r="AB225" s="1003"/>
    </row>
    <row r="226">
      <c r="A226" s="1003"/>
      <c r="B226" s="1003"/>
      <c r="C226" s="1003"/>
      <c r="D226" s="1003"/>
      <c r="E226" s="1003"/>
      <c r="F226" s="1003"/>
      <c r="G226" s="1003"/>
      <c r="H226" s="1003"/>
      <c r="I226" s="1003"/>
      <c r="J226" s="1003"/>
      <c r="K226" s="1003"/>
      <c r="L226" s="1003"/>
      <c r="M226" s="1003"/>
      <c r="N226" s="1003"/>
      <c r="O226" s="1003"/>
      <c r="P226" s="1003"/>
      <c r="Q226" s="1003"/>
      <c r="R226" s="1003"/>
      <c r="S226" s="1003"/>
      <c r="T226" s="1003"/>
      <c r="U226" s="1003"/>
      <c r="V226" s="1003"/>
      <c r="W226" s="1003"/>
      <c r="X226" s="1003"/>
      <c r="Y226" s="1003"/>
      <c r="Z226" s="1003"/>
      <c r="AA226" s="1003"/>
      <c r="AB226" s="1003"/>
    </row>
    <row r="227">
      <c r="A227" s="1003"/>
      <c r="B227" s="1003"/>
      <c r="C227" s="1003"/>
      <c r="D227" s="1003"/>
      <c r="E227" s="1003"/>
      <c r="F227" s="1003"/>
      <c r="G227" s="1003"/>
      <c r="H227" s="1003"/>
      <c r="I227" s="1003"/>
      <c r="J227" s="1003"/>
      <c r="K227" s="1003"/>
      <c r="L227" s="1003"/>
      <c r="M227" s="1003"/>
      <c r="N227" s="1003"/>
      <c r="O227" s="1003"/>
      <c r="P227" s="1003"/>
      <c r="Q227" s="1003"/>
      <c r="R227" s="1003"/>
      <c r="S227" s="1003"/>
      <c r="T227" s="1003"/>
      <c r="U227" s="1003"/>
      <c r="V227" s="1003"/>
      <c r="W227" s="1003"/>
      <c r="X227" s="1003"/>
      <c r="Y227" s="1003"/>
      <c r="Z227" s="1003"/>
      <c r="AA227" s="1003"/>
      <c r="AB227" s="1003"/>
    </row>
    <row r="228">
      <c r="A228" s="1003"/>
      <c r="B228" s="1003"/>
      <c r="C228" s="1003"/>
      <c r="D228" s="1003"/>
      <c r="E228" s="1003"/>
      <c r="F228" s="1003"/>
      <c r="G228" s="1003"/>
      <c r="H228" s="1003"/>
      <c r="I228" s="1003"/>
      <c r="J228" s="1003"/>
      <c r="K228" s="1003"/>
      <c r="L228" s="1003"/>
      <c r="M228" s="1003"/>
      <c r="N228" s="1003"/>
      <c r="O228" s="1003"/>
      <c r="P228" s="1003"/>
      <c r="Q228" s="1003"/>
      <c r="R228" s="1003"/>
      <c r="S228" s="1003"/>
      <c r="T228" s="1003"/>
      <c r="U228" s="1003"/>
      <c r="V228" s="1003"/>
      <c r="W228" s="1003"/>
      <c r="X228" s="1003"/>
      <c r="Y228" s="1003"/>
      <c r="Z228" s="1003"/>
      <c r="AA228" s="1003"/>
      <c r="AB228" s="1003"/>
    </row>
    <row r="229">
      <c r="A229" s="1003"/>
      <c r="B229" s="1003"/>
      <c r="C229" s="1003"/>
      <c r="D229" s="1003"/>
      <c r="E229" s="1003"/>
      <c r="F229" s="1003"/>
      <c r="G229" s="1003"/>
      <c r="H229" s="1003"/>
      <c r="I229" s="1003"/>
      <c r="J229" s="1003"/>
      <c r="K229" s="1003"/>
      <c r="L229" s="1003"/>
      <c r="M229" s="1003"/>
      <c r="N229" s="1003"/>
      <c r="O229" s="1003"/>
      <c r="P229" s="1003"/>
      <c r="Q229" s="1003"/>
      <c r="R229" s="1003"/>
      <c r="S229" s="1003"/>
      <c r="T229" s="1003"/>
      <c r="U229" s="1003"/>
      <c r="V229" s="1003"/>
      <c r="W229" s="1003"/>
      <c r="X229" s="1003"/>
      <c r="Y229" s="1003"/>
      <c r="Z229" s="1003"/>
      <c r="AA229" s="1003"/>
      <c r="AB229" s="1003"/>
    </row>
    <row r="230">
      <c r="A230" s="1003"/>
      <c r="B230" s="1003"/>
      <c r="C230" s="1003"/>
      <c r="D230" s="1003"/>
      <c r="E230" s="1003"/>
      <c r="F230" s="1003"/>
      <c r="G230" s="1003"/>
      <c r="H230" s="1003"/>
      <c r="I230" s="1003"/>
      <c r="J230" s="1003"/>
      <c r="K230" s="1003"/>
      <c r="L230" s="1003"/>
      <c r="M230" s="1003"/>
      <c r="N230" s="1003"/>
      <c r="O230" s="1003"/>
      <c r="P230" s="1003"/>
      <c r="Q230" s="1003"/>
      <c r="R230" s="1003"/>
      <c r="S230" s="1003"/>
      <c r="T230" s="1003"/>
      <c r="U230" s="1003"/>
      <c r="V230" s="1003"/>
      <c r="W230" s="1003"/>
      <c r="X230" s="1003"/>
      <c r="Y230" s="1003"/>
      <c r="Z230" s="1003"/>
      <c r="AA230" s="1003"/>
      <c r="AB230" s="1003"/>
    </row>
    <row r="231">
      <c r="A231" s="1003"/>
      <c r="B231" s="1003"/>
      <c r="C231" s="1003"/>
      <c r="D231" s="1003"/>
      <c r="E231" s="1003"/>
      <c r="F231" s="1003"/>
      <c r="G231" s="1003"/>
      <c r="H231" s="1003"/>
      <c r="I231" s="1003"/>
      <c r="J231" s="1003"/>
      <c r="K231" s="1003"/>
      <c r="L231" s="1003"/>
      <c r="M231" s="1003"/>
      <c r="N231" s="1003"/>
      <c r="O231" s="1003"/>
      <c r="P231" s="1003"/>
      <c r="Q231" s="1003"/>
      <c r="R231" s="1003"/>
      <c r="S231" s="1003"/>
      <c r="T231" s="1003"/>
      <c r="U231" s="1003"/>
      <c r="V231" s="1003"/>
      <c r="W231" s="1003"/>
      <c r="X231" s="1003"/>
      <c r="Y231" s="1003"/>
      <c r="Z231" s="1003"/>
      <c r="AA231" s="1003"/>
      <c r="AB231" s="1003"/>
    </row>
    <row r="232">
      <c r="A232" s="1003"/>
      <c r="B232" s="1003"/>
      <c r="C232" s="1003"/>
      <c r="D232" s="1003"/>
      <c r="E232" s="1003"/>
      <c r="F232" s="1003"/>
      <c r="G232" s="1003"/>
      <c r="H232" s="1003"/>
      <c r="I232" s="1003"/>
      <c r="J232" s="1003"/>
      <c r="K232" s="1003"/>
      <c r="L232" s="1003"/>
      <c r="M232" s="1003"/>
      <c r="N232" s="1003"/>
      <c r="O232" s="1003"/>
      <c r="P232" s="1003"/>
      <c r="Q232" s="1003"/>
      <c r="R232" s="1003"/>
      <c r="S232" s="1003"/>
      <c r="T232" s="1003"/>
      <c r="U232" s="1003"/>
      <c r="V232" s="1003"/>
      <c r="W232" s="1003"/>
      <c r="X232" s="1003"/>
      <c r="Y232" s="1003"/>
      <c r="Z232" s="1003"/>
      <c r="AA232" s="1003"/>
      <c r="AB232" s="1003"/>
    </row>
    <row r="233">
      <c r="A233" s="1003"/>
      <c r="B233" s="1003"/>
      <c r="C233" s="1003"/>
      <c r="D233" s="1003"/>
      <c r="E233" s="1003"/>
      <c r="F233" s="1003"/>
      <c r="G233" s="1003"/>
      <c r="H233" s="1003"/>
      <c r="I233" s="1003"/>
      <c r="J233" s="1003"/>
      <c r="K233" s="1003"/>
      <c r="L233" s="1003"/>
      <c r="M233" s="1003"/>
      <c r="N233" s="1003"/>
      <c r="O233" s="1003"/>
      <c r="P233" s="1003"/>
      <c r="Q233" s="1003"/>
      <c r="R233" s="1003"/>
      <c r="S233" s="1003"/>
      <c r="T233" s="1003"/>
      <c r="U233" s="1003"/>
      <c r="V233" s="1003"/>
      <c r="W233" s="1003"/>
      <c r="X233" s="1003"/>
      <c r="Y233" s="1003"/>
      <c r="Z233" s="1003"/>
      <c r="AA233" s="1003"/>
      <c r="AB233" s="1003"/>
    </row>
    <row r="234">
      <c r="A234" s="1003"/>
      <c r="B234" s="1003"/>
      <c r="C234" s="1003"/>
      <c r="D234" s="1003"/>
      <c r="E234" s="1003"/>
      <c r="F234" s="1003"/>
      <c r="G234" s="1003"/>
      <c r="H234" s="1003"/>
      <c r="I234" s="1003"/>
      <c r="J234" s="1003"/>
      <c r="K234" s="1003"/>
      <c r="L234" s="1003"/>
      <c r="M234" s="1003"/>
      <c r="N234" s="1003"/>
      <c r="O234" s="1003"/>
      <c r="P234" s="1003"/>
      <c r="Q234" s="1003"/>
      <c r="R234" s="1003"/>
      <c r="S234" s="1003"/>
      <c r="T234" s="1003"/>
      <c r="U234" s="1003"/>
      <c r="V234" s="1003"/>
      <c r="W234" s="1003"/>
      <c r="X234" s="1003"/>
      <c r="Y234" s="1003"/>
      <c r="Z234" s="1003"/>
      <c r="AA234" s="1003"/>
      <c r="AB234" s="1003"/>
    </row>
    <row r="235">
      <c r="A235" s="1003"/>
      <c r="B235" s="1003"/>
      <c r="C235" s="1003"/>
      <c r="D235" s="1003"/>
      <c r="E235" s="1003"/>
      <c r="F235" s="1003"/>
      <c r="G235" s="1003"/>
      <c r="H235" s="1003"/>
      <c r="I235" s="1003"/>
      <c r="J235" s="1003"/>
      <c r="K235" s="1003"/>
      <c r="L235" s="1003"/>
      <c r="M235" s="1003"/>
      <c r="N235" s="1003"/>
      <c r="O235" s="1003"/>
      <c r="P235" s="1003"/>
      <c r="Q235" s="1003"/>
      <c r="R235" s="1003"/>
      <c r="S235" s="1003"/>
      <c r="T235" s="1003"/>
      <c r="U235" s="1003"/>
      <c r="V235" s="1003"/>
      <c r="W235" s="1003"/>
      <c r="X235" s="1003"/>
      <c r="Y235" s="1003"/>
      <c r="Z235" s="1003"/>
      <c r="AA235" s="1003"/>
      <c r="AB235" s="1003"/>
    </row>
    <row r="236">
      <c r="A236" s="1003"/>
      <c r="B236" s="1003"/>
      <c r="C236" s="1003"/>
      <c r="D236" s="1003"/>
      <c r="E236" s="1003"/>
      <c r="F236" s="1003"/>
      <c r="G236" s="1003"/>
      <c r="H236" s="1003"/>
      <c r="I236" s="1003"/>
      <c r="J236" s="1003"/>
      <c r="K236" s="1003"/>
      <c r="L236" s="1003"/>
      <c r="M236" s="1003"/>
      <c r="N236" s="1003"/>
      <c r="O236" s="1003"/>
      <c r="P236" s="1003"/>
      <c r="Q236" s="1003"/>
      <c r="R236" s="1003"/>
      <c r="S236" s="1003"/>
      <c r="T236" s="1003"/>
      <c r="U236" s="1003"/>
      <c r="V236" s="1003"/>
      <c r="W236" s="1003"/>
      <c r="X236" s="1003"/>
      <c r="Y236" s="1003"/>
      <c r="Z236" s="1003"/>
      <c r="AA236" s="1003"/>
      <c r="AB236" s="1003"/>
    </row>
    <row r="237">
      <c r="A237" s="1003"/>
      <c r="B237" s="1003"/>
      <c r="C237" s="1003"/>
      <c r="D237" s="1003"/>
      <c r="E237" s="1003"/>
      <c r="F237" s="1003"/>
      <c r="G237" s="1003"/>
      <c r="H237" s="1003"/>
      <c r="I237" s="1003"/>
      <c r="J237" s="1003"/>
      <c r="K237" s="1003"/>
      <c r="L237" s="1003"/>
      <c r="M237" s="1003"/>
      <c r="N237" s="1003"/>
      <c r="O237" s="1003"/>
      <c r="P237" s="1003"/>
      <c r="Q237" s="1003"/>
      <c r="R237" s="1003"/>
      <c r="S237" s="1003"/>
      <c r="T237" s="1003"/>
      <c r="U237" s="1003"/>
      <c r="V237" s="1003"/>
      <c r="W237" s="1003"/>
      <c r="X237" s="1003"/>
      <c r="Y237" s="1003"/>
      <c r="Z237" s="1003"/>
      <c r="AA237" s="1003"/>
      <c r="AB237" s="1003"/>
    </row>
    <row r="238">
      <c r="A238" s="1003"/>
      <c r="B238" s="1003"/>
      <c r="C238" s="1003"/>
      <c r="D238" s="1003"/>
      <c r="E238" s="1003"/>
      <c r="F238" s="1003"/>
      <c r="G238" s="1003"/>
      <c r="H238" s="1003"/>
      <c r="I238" s="1003"/>
      <c r="J238" s="1003"/>
      <c r="K238" s="1003"/>
      <c r="L238" s="1003"/>
      <c r="M238" s="1003"/>
      <c r="N238" s="1003"/>
      <c r="O238" s="1003"/>
      <c r="P238" s="1003"/>
      <c r="Q238" s="1003"/>
      <c r="R238" s="1003"/>
      <c r="S238" s="1003"/>
      <c r="T238" s="1003"/>
      <c r="U238" s="1003"/>
      <c r="V238" s="1003"/>
      <c r="W238" s="1003"/>
      <c r="X238" s="1003"/>
      <c r="Y238" s="1003"/>
      <c r="Z238" s="1003"/>
      <c r="AA238" s="1003"/>
      <c r="AB238" s="1003"/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H1"/>
    <mergeCell ref="I1:P1"/>
    <mergeCell ref="Q1:X1"/>
    <mergeCell ref="Y1:AB1"/>
  </mergeCells>
  <drawing r:id="rId1"/>
</worksheet>
</file>