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anV\Downloads\"/>
    </mc:Choice>
  </mc:AlternateContent>
  <xr:revisionPtr revIDLastSave="0" documentId="13_ncr:1_{4D101141-4ECC-43FA-B8D3-62CC1EDDB72E}" xr6:coauthVersionLast="47" xr6:coauthVersionMax="47" xr10:uidLastSave="{00000000-0000-0000-0000-000000000000}"/>
  <workbookProtection lockStructure="1"/>
  <bookViews>
    <workbookView xWindow="-108" yWindow="-108" windowWidth="23256" windowHeight="12456" xr2:uid="{00000000-000D-0000-FFFF-FFFF00000000}"/>
  </bookViews>
  <sheets>
    <sheet name="Portada" sheetId="3" r:id="rId1"/>
    <sheet name="Consumo" sheetId="1" r:id="rId2"/>
    <sheet name="Produccion" sheetId="4" r:id="rId3"/>
  </sheets>
  <definedNames>
    <definedName name="Año2000" localSheetId="1">Consumo_de_EnergiasR[2000]</definedName>
    <definedName name="Año2005">Consumo_de_EnergiasR[2005]</definedName>
    <definedName name="Año2010">Consumo_de_EnergiasR[2010]</definedName>
    <definedName name="Año2011">Consumo_de_EnergiasR[2011]</definedName>
    <definedName name="Año2014">Consumo_de_EnergiasR[2014]</definedName>
    <definedName name="Año2015">Consumo_de_EnergiasR[2015]</definedName>
    <definedName name="SumaAle">Produccion!$D$13:$I$13</definedName>
    <definedName name="SumaArg">Produccion!$D$6:$I$6</definedName>
    <definedName name="SumaBr">Produccion!$D$5:$I$5</definedName>
    <definedName name="SumaCan">Produccion!$D$7:$I$7</definedName>
    <definedName name="SumaCh">Produccion!$D$10:$I$10</definedName>
    <definedName name="SumaCol">Produccion!$D$8:$I$8</definedName>
    <definedName name="SumaEU">Produccion!$D$4:$I$4</definedName>
    <definedName name="SumaFr">Produccion!$D$14:$I$14</definedName>
    <definedName name="SumaIndon">Produccion!$D$12:$I$12</definedName>
    <definedName name="SumaMex">Produccion!$D$9:$I$9</definedName>
    <definedName name="SumaPB">Produccion!$D$15:$I$15</definedName>
    <definedName name="Sumatai">Produccion!$D$11:$I$11</definedName>
    <definedName name="TotalDeConsumo">Consumo_de_EnergiasR[[2000]:[2015]]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4" l="1"/>
  <c r="J10" i="4"/>
  <c r="D23" i="3"/>
  <c r="L8" i="1"/>
  <c r="L7" i="1"/>
  <c r="L4" i="1"/>
  <c r="D19" i="3"/>
  <c r="L9" i="1" a="1"/>
  <c r="L9" i="1" s="1"/>
  <c r="J15" i="4"/>
  <c r="J14" i="4"/>
  <c r="J13" i="4"/>
  <c r="J12" i="4"/>
  <c r="J11" i="4"/>
  <c r="J9" i="4"/>
  <c r="J8" i="4"/>
  <c r="J7" i="4"/>
  <c r="J6" i="4"/>
  <c r="J5" i="4"/>
  <c r="J4" i="4"/>
  <c r="L6" i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<sst xmlns="http://schemas.openxmlformats.org/spreadsheetml/2006/main" count="135" uniqueCount="87">
  <si>
    <t>MBEPD</t>
  </si>
  <si>
    <t>2000</t>
  </si>
  <si>
    <t>2005</t>
  </si>
  <si>
    <t>2010</t>
  </si>
  <si>
    <t>2011</t>
  </si>
  <si>
    <t>2014</t>
  </si>
  <si>
    <t>2015</t>
  </si>
  <si>
    <t>Consumo de energías renovables (Solar eólica, geotérmica y biomasa)</t>
  </si>
  <si>
    <t>Estados unidos</t>
  </si>
  <si>
    <t xml:space="preserve">China </t>
  </si>
  <si>
    <t xml:space="preserve">Alemania </t>
  </si>
  <si>
    <t xml:space="preserve">Reino unido </t>
  </si>
  <si>
    <t>Brasil</t>
  </si>
  <si>
    <t xml:space="preserve">India </t>
  </si>
  <si>
    <t xml:space="preserve">España </t>
  </si>
  <si>
    <t>Italia</t>
  </si>
  <si>
    <t>Japon</t>
  </si>
  <si>
    <t xml:space="preserve">Francia </t>
  </si>
  <si>
    <t xml:space="preserve">Mexico </t>
  </si>
  <si>
    <t xml:space="preserve">Chile </t>
  </si>
  <si>
    <t>Argentina</t>
  </si>
  <si>
    <t>Peru</t>
  </si>
  <si>
    <t>Colombia</t>
  </si>
  <si>
    <t>Ecuador</t>
  </si>
  <si>
    <t>Venezuela</t>
  </si>
  <si>
    <t>-</t>
  </si>
  <si>
    <t>MBDC</t>
  </si>
  <si>
    <t>Alemania</t>
  </si>
  <si>
    <t>Francia</t>
  </si>
  <si>
    <t xml:space="preserve">Paises Bajos </t>
  </si>
  <si>
    <t xml:space="preserve">Tailandia </t>
  </si>
  <si>
    <t xml:space="preserve">Indonesia </t>
  </si>
  <si>
    <t xml:space="preserve">Canada </t>
  </si>
  <si>
    <t>Producción de Biocombustibles en el mundo</t>
  </si>
  <si>
    <t>Total</t>
  </si>
  <si>
    <t>Total general</t>
  </si>
  <si>
    <t>Promedio de los años:</t>
  </si>
  <si>
    <t>2000-2015</t>
  </si>
  <si>
    <t>Conjunto de datos</t>
  </si>
  <si>
    <t>Año</t>
  </si>
  <si>
    <t>2000-2010</t>
  </si>
  <si>
    <t>2010-2015</t>
  </si>
  <si>
    <t>Consumo en MW</t>
  </si>
  <si>
    <t>Diferencia deL PROMEDIO consumo</t>
  </si>
  <si>
    <t>Suma de 2010</t>
  </si>
  <si>
    <t>Suma de 2011</t>
  </si>
  <si>
    <t>Suma de 2005</t>
  </si>
  <si>
    <t>Continente</t>
  </si>
  <si>
    <t>America</t>
  </si>
  <si>
    <t>Europa</t>
  </si>
  <si>
    <t>Asia</t>
  </si>
  <si>
    <t>Resultado</t>
  </si>
  <si>
    <t>Suma de 2000</t>
  </si>
  <si>
    <t>Suma de 2014</t>
  </si>
  <si>
    <t>Suma de 2015</t>
  </si>
  <si>
    <t>Mayor consumo</t>
  </si>
  <si>
    <t>Menor Consumo(sin contar valores nulos)</t>
  </si>
  <si>
    <t>Años sin registro de consumo</t>
  </si>
  <si>
    <t>Continentes</t>
  </si>
  <si>
    <t>Total a Buscar</t>
  </si>
  <si>
    <t>Suma de Total</t>
  </si>
  <si>
    <t>Suministro de energía en la ingeniería</t>
  </si>
  <si>
    <t>Modelo Matemático en Hoja de Cálculo</t>
  </si>
  <si>
    <t>Matricula</t>
  </si>
  <si>
    <t>Nombre</t>
  </si>
  <si>
    <t>Carrera</t>
  </si>
  <si>
    <t>AUED PEÑA TUFIK</t>
  </si>
  <si>
    <t>CHAVEZ ALEMAN GERARDO ELI</t>
  </si>
  <si>
    <t>GOMEZ RUIZ KAROL XIMENA</t>
  </si>
  <si>
    <t>NAVARRETE GARCIA ISAAC</t>
  </si>
  <si>
    <t>RAMIREZ SALDAÑA JOSE RODOLFO</t>
  </si>
  <si>
    <t>RODRIGUEZ HERNANDEZ ALEJANDRO</t>
  </si>
  <si>
    <t>VEGA GUERRERO ALAN</t>
  </si>
  <si>
    <t>IMC</t>
  </si>
  <si>
    <t>IMA</t>
  </si>
  <si>
    <t>IAS</t>
  </si>
  <si>
    <t>IME</t>
  </si>
  <si>
    <t>ITS</t>
  </si>
  <si>
    <t>Fecha:</t>
  </si>
  <si>
    <t>Equipo:</t>
  </si>
  <si>
    <t>Grupo:</t>
  </si>
  <si>
    <t>Mexico</t>
  </si>
  <si>
    <t>China</t>
  </si>
  <si>
    <t>Indonesia</t>
  </si>
  <si>
    <t>Paises Bajos</t>
  </si>
  <si>
    <t>Canada</t>
  </si>
  <si>
    <t>Tailandia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</si>
</sst>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badi Extra Light"/>
      <family val="2"/>
    </font>
    <font>
      <b/>
      <sz val="11"/>
      <color theme="1"/>
      <name val="Abadi Extra Light"/>
      <family val="2"/>
    </font>
    <font>
      <b/>
      <sz val="11"/>
      <color theme="0"/>
      <name val="Abadi"/>
      <family val="2"/>
    </font>
    <font>
      <sz val="11"/>
      <color theme="1"/>
      <name val="Abadi"/>
      <family val="2"/>
    </font>
    <font>
      <sz val="8"/>
      <name val="Calibri"/>
      <family val="2"/>
      <scheme val="minor"/>
    </font>
    <font>
      <sz val="9"/>
      <color theme="1"/>
      <name val="Abadi Extra Light"/>
      <family val="2"/>
    </font>
    <font>
      <sz val="16"/>
      <color theme="1"/>
      <name val="Century Gothic"/>
      <family val="2"/>
    </font>
    <font>
      <u/>
      <sz val="16"/>
      <color theme="4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49" fontId="4" fillId="0" borderId="0" xfId="0" applyNumberFormat="1" applyFont="1"/>
    <xf numFmtId="2" fontId="1" fillId="0" borderId="0" xfId="0" applyNumberFormat="1" applyFont="1" applyBorder="1"/>
    <xf numFmtId="49" fontId="2" fillId="0" borderId="0" xfId="0" applyNumberFormat="1" applyFont="1" applyBorder="1" applyAlignment="1"/>
    <xf numFmtId="14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0" fillId="0" borderId="2" xfId="0" applyNumberFormat="1" applyBorder="1"/>
    <xf numFmtId="49" fontId="4" fillId="0" borderId="2" xfId="0" applyNumberFormat="1" applyFont="1" applyBorder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pivotButton="1" applyNumberFormat="1" applyFont="1"/>
    <xf numFmtId="49" fontId="4" fillId="0" borderId="0" xfId="0" applyNumberFormat="1" applyFont="1" applyAlignment="1">
      <alignment horizontal="left" indent="1"/>
    </xf>
    <xf numFmtId="49" fontId="6" fillId="0" borderId="0" xfId="0" applyNumberFormat="1" applyFont="1"/>
    <xf numFmtId="49" fontId="7" fillId="0" borderId="0" xfId="0" applyNumberFormat="1" applyFont="1" applyAlignment="1">
      <alignment horizontal="center"/>
    </xf>
    <xf numFmtId="49" fontId="1" fillId="4" borderId="5" xfId="0" applyNumberFormat="1" applyFont="1" applyFill="1" applyBorder="1" applyAlignment="1">
      <alignment horizontal="center" vertical="top" wrapText="1"/>
    </xf>
    <xf numFmtId="49" fontId="1" fillId="4" borderId="7" xfId="0" applyNumberFormat="1" applyFont="1" applyFill="1" applyBorder="1" applyAlignment="1">
      <alignment horizontal="center" vertical="top" wrapText="1"/>
    </xf>
    <xf numFmtId="49" fontId="1" fillId="4" borderId="9" xfId="0" applyNumberFormat="1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/>
    </xf>
    <xf numFmtId="49" fontId="1" fillId="4" borderId="4" xfId="0" applyNumberFormat="1" applyFont="1" applyFill="1" applyBorder="1" applyAlignment="1">
      <alignment horizontal="center" vertical="top" wrapText="1"/>
    </xf>
    <xf numFmtId="49" fontId="1" fillId="4" borderId="8" xfId="0" applyNumberFormat="1" applyFont="1" applyFill="1" applyBorder="1" applyAlignment="1">
      <alignment horizontal="center" vertical="top" wrapText="1"/>
    </xf>
    <xf numFmtId="49" fontId="1" fillId="4" borderId="3" xfId="0" applyNumberFormat="1" applyFont="1" applyFill="1" applyBorder="1" applyAlignment="1">
      <alignment horizontal="center" vertical="top" wrapText="1"/>
    </xf>
    <xf numFmtId="14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2" fontId="1" fillId="0" borderId="0" xfId="0" applyNumberFormat="1" applyFont="1"/>
    <xf numFmtId="49" fontId="4" fillId="0" borderId="6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3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2"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Abad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name val="Abad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alignment horizontal="center" vertical="bottom" textRotation="0" wrapText="0" indent="0" justifyLastLine="0" shrinkToFit="0" readingOrder="0"/>
    </dxf>
    <dxf>
      <font>
        <sz val="9"/>
        <name val="Abadi Extra Light"/>
        <scheme val="none"/>
      </font>
      <numFmt numFmtId="30" formatCode="@"/>
    </dxf>
    <dxf>
      <font>
        <sz val="9"/>
      </font>
    </dxf>
    <dxf>
      <font>
        <name val="Abadi Extra Light"/>
      </font>
    </dxf>
    <dxf>
      <font>
        <b val="0"/>
      </font>
    </dxf>
    <dxf>
      <font>
        <name val="Abadi"/>
        <scheme val="none"/>
      </font>
    </dxf>
    <dxf>
      <font>
        <name val="Abadi"/>
        <scheme val="none"/>
      </font>
    </dxf>
    <dxf>
      <font>
        <name val="Abadi"/>
        <scheme val="none"/>
      </font>
    </dxf>
    <dxf>
      <font>
        <name val="Abadi"/>
        <scheme val="none"/>
      </font>
    </dxf>
    <dxf>
      <font>
        <name val="Abadi"/>
        <scheme val="none"/>
      </font>
    </dxf>
    <dxf>
      <font>
        <name val="Abadi"/>
        <scheme val="none"/>
      </font>
    </dxf>
    <dxf>
      <font>
        <name val="Abadi Extra Light"/>
        <scheme val="none"/>
      </font>
    </dxf>
    <dxf>
      <numFmt numFmtId="164" formatCode="0.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</dxf>
    <dxf>
      <numFmt numFmtId="164" formatCode="0.0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1"/>
        <name val="Abadi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badi Extra Light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bad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 Extra Light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</dxf>
    <dxf>
      <border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bad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</dxfs>
  <tableStyles count="0" defaultTableStyle="TableStyleMedium2" defaultPivotStyle="PivotStyleLight16"/>
  <colors>
    <mruColors>
      <color rgb="FFFEB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Consumo de energia renovable en</a:t>
            </a:r>
            <a:r>
              <a:rPr lang="es-ES" baseline="0"/>
              <a:t> la actualidad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DC-4A6A-82EA-77D58069DF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1DC-4A6A-82EA-77D58069DFD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Consumo!$J$4:$K$5</c:f>
              <c:multiLvlStrCache>
                <c:ptCount val="2"/>
                <c:lvl>
                  <c:pt idx="0">
                    <c:v>2000-2010</c:v>
                  </c:pt>
                  <c:pt idx="1">
                    <c:v>2010-2015</c:v>
                  </c:pt>
                </c:lvl>
                <c:lvl>
                  <c:pt idx="0">
                    <c:v>Promedio de los años:</c:v>
                  </c:pt>
                  <c:pt idx="1">
                    <c:v>Promedio de los años:</c:v>
                  </c:pt>
                </c:lvl>
              </c:multiLvlStrCache>
            </c:multiLvlStrRef>
          </c:cat>
          <c:val>
            <c:numRef>
              <c:f>Consumo!$L$4:$L$5</c:f>
              <c:numCache>
                <c:formatCode>0.00</c:formatCode>
                <c:ptCount val="2"/>
                <c:pt idx="0">
                  <c:v>94.410638297872325</c:v>
                </c:pt>
                <c:pt idx="1">
                  <c:v>274.202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9-4B16-96EC-82CAB70E9DC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16119860017496"/>
          <c:y val="0.39693168562263048"/>
          <c:w val="0.32579253122675628"/>
          <c:h val="0.2569466316710410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[E1-M6_Modelo Matematico en Hoja de Calculo.xlsx]Produccion!TablaDinámica5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Produccion!$F$18</c:f>
              <c:strCache>
                <c:ptCount val="1"/>
                <c:pt idx="0">
                  <c:v>Suma de 2000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Produccion!$E$19:$E$34</c:f>
              <c:multiLvlStrCache>
                <c:ptCount val="12"/>
                <c:lvl>
                  <c:pt idx="0">
                    <c:v>Argentina</c:v>
                  </c:pt>
                  <c:pt idx="1">
                    <c:v>Brasil</c:v>
                  </c:pt>
                  <c:pt idx="2">
                    <c:v>Canada </c:v>
                  </c:pt>
                  <c:pt idx="3">
                    <c:v>Colombia</c:v>
                  </c:pt>
                  <c:pt idx="4">
                    <c:v>Estados unidos</c:v>
                  </c:pt>
                  <c:pt idx="5">
                    <c:v>Mexico </c:v>
                  </c:pt>
                  <c:pt idx="6">
                    <c:v>China </c:v>
                  </c:pt>
                  <c:pt idx="7">
                    <c:v>Indonesia </c:v>
                  </c:pt>
                  <c:pt idx="8">
                    <c:v>Tailandia </c:v>
                  </c:pt>
                  <c:pt idx="9">
                    <c:v>Alemania</c:v>
                  </c:pt>
                  <c:pt idx="10">
                    <c:v>Francia</c:v>
                  </c:pt>
                  <c:pt idx="11">
                    <c:v>Paises Bajos </c:v>
                  </c:pt>
                </c:lvl>
                <c:lvl>
                  <c:pt idx="0">
                    <c:v>America</c:v>
                  </c:pt>
                  <c:pt idx="6">
                    <c:v>Asia</c:v>
                  </c:pt>
                  <c:pt idx="9">
                    <c:v>Europa</c:v>
                  </c:pt>
                </c:lvl>
              </c:multiLvlStrCache>
            </c:multiLvlStrRef>
          </c:cat>
          <c:val>
            <c:numRef>
              <c:f>Produccion!$F$19:$F$34</c:f>
              <c:numCache>
                <c:formatCode>0.0</c:formatCode>
                <c:ptCount val="12"/>
                <c:pt idx="0">
                  <c:v>0.1</c:v>
                </c:pt>
                <c:pt idx="1">
                  <c:v>104.7</c:v>
                </c:pt>
                <c:pt idx="2">
                  <c:v>2.1</c:v>
                </c:pt>
                <c:pt idx="3">
                  <c:v>0</c:v>
                </c:pt>
                <c:pt idx="4">
                  <c:v>60.1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3.8</c:v>
                </c:pt>
                <c:pt idx="10">
                  <c:v>6.3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2-4EC6-8523-A78D104A3F15}"/>
            </c:ext>
          </c:extLst>
        </c:ser>
        <c:ser>
          <c:idx val="1"/>
          <c:order val="1"/>
          <c:tx>
            <c:strRef>
              <c:f>Produccion!$G$18</c:f>
              <c:strCache>
                <c:ptCount val="1"/>
                <c:pt idx="0">
                  <c:v>Suma de 2005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Produccion!$E$19:$E$34</c:f>
              <c:multiLvlStrCache>
                <c:ptCount val="12"/>
                <c:lvl>
                  <c:pt idx="0">
                    <c:v>Argentina</c:v>
                  </c:pt>
                  <c:pt idx="1">
                    <c:v>Brasil</c:v>
                  </c:pt>
                  <c:pt idx="2">
                    <c:v>Canada </c:v>
                  </c:pt>
                  <c:pt idx="3">
                    <c:v>Colombia</c:v>
                  </c:pt>
                  <c:pt idx="4">
                    <c:v>Estados unidos</c:v>
                  </c:pt>
                  <c:pt idx="5">
                    <c:v>Mexico </c:v>
                  </c:pt>
                  <c:pt idx="6">
                    <c:v>China </c:v>
                  </c:pt>
                  <c:pt idx="7">
                    <c:v>Indonesia </c:v>
                  </c:pt>
                  <c:pt idx="8">
                    <c:v>Tailandia </c:v>
                  </c:pt>
                  <c:pt idx="9">
                    <c:v>Alemania</c:v>
                  </c:pt>
                  <c:pt idx="10">
                    <c:v>Francia</c:v>
                  </c:pt>
                  <c:pt idx="11">
                    <c:v>Paises Bajos </c:v>
                  </c:pt>
                </c:lvl>
                <c:lvl>
                  <c:pt idx="0">
                    <c:v>America</c:v>
                  </c:pt>
                  <c:pt idx="6">
                    <c:v>Asia</c:v>
                  </c:pt>
                  <c:pt idx="9">
                    <c:v>Europa</c:v>
                  </c:pt>
                </c:lvl>
              </c:multiLvlStrCache>
            </c:multiLvlStrRef>
          </c:cat>
          <c:val>
            <c:numRef>
              <c:f>Produccion!$G$19:$G$34</c:f>
              <c:numCache>
                <c:formatCode>0.0</c:formatCode>
                <c:ptCount val="12"/>
                <c:pt idx="0">
                  <c:v>0.2</c:v>
                </c:pt>
                <c:pt idx="1">
                  <c:v>157.30000000000001</c:v>
                </c:pt>
                <c:pt idx="2">
                  <c:v>2.7</c:v>
                </c:pt>
                <c:pt idx="3">
                  <c:v>0.3</c:v>
                </c:pt>
                <c:pt idx="4">
                  <c:v>150.19999999999999</c:v>
                </c:pt>
                <c:pt idx="5">
                  <c:v>0</c:v>
                </c:pt>
                <c:pt idx="6">
                  <c:v>12.5</c:v>
                </c:pt>
                <c:pt idx="7">
                  <c:v>0.2</c:v>
                </c:pt>
                <c:pt idx="8">
                  <c:v>1</c:v>
                </c:pt>
                <c:pt idx="9">
                  <c:v>30.6</c:v>
                </c:pt>
                <c:pt idx="10">
                  <c:v>8.8000000000000007</c:v>
                </c:pt>
                <c:pt idx="11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42-4EC6-8523-A78D104A3F15}"/>
            </c:ext>
          </c:extLst>
        </c:ser>
        <c:ser>
          <c:idx val="2"/>
          <c:order val="2"/>
          <c:tx>
            <c:strRef>
              <c:f>Produccion!$H$18</c:f>
              <c:strCache>
                <c:ptCount val="1"/>
                <c:pt idx="0">
                  <c:v>Suma de 2010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Produccion!$E$19:$E$34</c:f>
              <c:multiLvlStrCache>
                <c:ptCount val="12"/>
                <c:lvl>
                  <c:pt idx="0">
                    <c:v>Argentina</c:v>
                  </c:pt>
                  <c:pt idx="1">
                    <c:v>Brasil</c:v>
                  </c:pt>
                  <c:pt idx="2">
                    <c:v>Canada </c:v>
                  </c:pt>
                  <c:pt idx="3">
                    <c:v>Colombia</c:v>
                  </c:pt>
                  <c:pt idx="4">
                    <c:v>Estados unidos</c:v>
                  </c:pt>
                  <c:pt idx="5">
                    <c:v>Mexico </c:v>
                  </c:pt>
                  <c:pt idx="6">
                    <c:v>China </c:v>
                  </c:pt>
                  <c:pt idx="7">
                    <c:v>Indonesia </c:v>
                  </c:pt>
                  <c:pt idx="8">
                    <c:v>Tailandia </c:v>
                  </c:pt>
                  <c:pt idx="9">
                    <c:v>Alemania</c:v>
                  </c:pt>
                  <c:pt idx="10">
                    <c:v>Francia</c:v>
                  </c:pt>
                  <c:pt idx="11">
                    <c:v>Paises Bajos </c:v>
                  </c:pt>
                </c:lvl>
                <c:lvl>
                  <c:pt idx="0">
                    <c:v>America</c:v>
                  </c:pt>
                  <c:pt idx="6">
                    <c:v>Asia</c:v>
                  </c:pt>
                  <c:pt idx="9">
                    <c:v>Europa</c:v>
                  </c:pt>
                </c:lvl>
              </c:multiLvlStrCache>
            </c:multiLvlStrRef>
          </c:cat>
          <c:val>
            <c:numRef>
              <c:f>Produccion!$H$19:$H$34</c:f>
              <c:numCache>
                <c:formatCode>0.0</c:formatCode>
                <c:ptCount val="12"/>
                <c:pt idx="0">
                  <c:v>33.4</c:v>
                </c:pt>
                <c:pt idx="1">
                  <c:v>310</c:v>
                </c:pt>
                <c:pt idx="2">
                  <c:v>14.9</c:v>
                </c:pt>
                <c:pt idx="3">
                  <c:v>8.8000000000000007</c:v>
                </c:pt>
                <c:pt idx="4">
                  <c:v>513.4</c:v>
                </c:pt>
                <c:pt idx="5">
                  <c:v>0.3</c:v>
                </c:pt>
                <c:pt idx="6">
                  <c:v>29.7</c:v>
                </c:pt>
                <c:pt idx="7">
                  <c:v>14.4</c:v>
                </c:pt>
                <c:pt idx="8">
                  <c:v>13.3</c:v>
                </c:pt>
                <c:pt idx="9">
                  <c:v>58</c:v>
                </c:pt>
                <c:pt idx="10">
                  <c:v>45.6</c:v>
                </c:pt>
                <c:pt idx="11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42-4EC6-8523-A78D104A3F15}"/>
            </c:ext>
          </c:extLst>
        </c:ser>
        <c:ser>
          <c:idx val="3"/>
          <c:order val="3"/>
          <c:tx>
            <c:strRef>
              <c:f>Produccion!$I$18</c:f>
              <c:strCache>
                <c:ptCount val="1"/>
                <c:pt idx="0">
                  <c:v>Suma de 2011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Produccion!$E$19:$E$34</c:f>
              <c:multiLvlStrCache>
                <c:ptCount val="12"/>
                <c:lvl>
                  <c:pt idx="0">
                    <c:v>Argentina</c:v>
                  </c:pt>
                  <c:pt idx="1">
                    <c:v>Brasil</c:v>
                  </c:pt>
                  <c:pt idx="2">
                    <c:v>Canada </c:v>
                  </c:pt>
                  <c:pt idx="3">
                    <c:v>Colombia</c:v>
                  </c:pt>
                  <c:pt idx="4">
                    <c:v>Estados unidos</c:v>
                  </c:pt>
                  <c:pt idx="5">
                    <c:v>Mexico </c:v>
                  </c:pt>
                  <c:pt idx="6">
                    <c:v>China </c:v>
                  </c:pt>
                  <c:pt idx="7">
                    <c:v>Indonesia </c:v>
                  </c:pt>
                  <c:pt idx="8">
                    <c:v>Tailandia </c:v>
                  </c:pt>
                  <c:pt idx="9">
                    <c:v>Alemania</c:v>
                  </c:pt>
                  <c:pt idx="10">
                    <c:v>Francia</c:v>
                  </c:pt>
                  <c:pt idx="11">
                    <c:v>Paises Bajos </c:v>
                  </c:pt>
                </c:lvl>
                <c:lvl>
                  <c:pt idx="0">
                    <c:v>America</c:v>
                  </c:pt>
                  <c:pt idx="6">
                    <c:v>Asia</c:v>
                  </c:pt>
                  <c:pt idx="9">
                    <c:v>Europa</c:v>
                  </c:pt>
                </c:lvl>
              </c:multiLvlStrCache>
            </c:multiLvlStrRef>
          </c:cat>
          <c:val>
            <c:numRef>
              <c:f>Produccion!$I$19:$I$34</c:f>
              <c:numCache>
                <c:formatCode>0.0</c:formatCode>
                <c:ptCount val="12"/>
                <c:pt idx="0">
                  <c:v>44.7</c:v>
                </c:pt>
                <c:pt idx="1">
                  <c:v>265.3</c:v>
                </c:pt>
                <c:pt idx="2">
                  <c:v>17.100000000000001</c:v>
                </c:pt>
                <c:pt idx="3">
                  <c:v>11.1</c:v>
                </c:pt>
                <c:pt idx="4">
                  <c:v>572.70000000000005</c:v>
                </c:pt>
                <c:pt idx="5">
                  <c:v>0.2</c:v>
                </c:pt>
                <c:pt idx="6">
                  <c:v>33.6</c:v>
                </c:pt>
                <c:pt idx="7">
                  <c:v>22.2</c:v>
                </c:pt>
                <c:pt idx="8">
                  <c:v>14.5</c:v>
                </c:pt>
                <c:pt idx="9">
                  <c:v>56.7</c:v>
                </c:pt>
                <c:pt idx="10">
                  <c:v>37.299999999999997</c:v>
                </c:pt>
                <c:pt idx="11">
                  <c:v>13.1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42-4EC6-8523-A78D104A3F15}"/>
            </c:ext>
          </c:extLst>
        </c:ser>
        <c:ser>
          <c:idx val="4"/>
          <c:order val="4"/>
          <c:tx>
            <c:strRef>
              <c:f>Produccion!$J$18</c:f>
              <c:strCache>
                <c:ptCount val="1"/>
                <c:pt idx="0">
                  <c:v>Suma de 2014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Produccion!$E$19:$E$34</c:f>
              <c:multiLvlStrCache>
                <c:ptCount val="12"/>
                <c:lvl>
                  <c:pt idx="0">
                    <c:v>Argentina</c:v>
                  </c:pt>
                  <c:pt idx="1">
                    <c:v>Brasil</c:v>
                  </c:pt>
                  <c:pt idx="2">
                    <c:v>Canada </c:v>
                  </c:pt>
                  <c:pt idx="3">
                    <c:v>Colombia</c:v>
                  </c:pt>
                  <c:pt idx="4">
                    <c:v>Estados unidos</c:v>
                  </c:pt>
                  <c:pt idx="5">
                    <c:v>Mexico </c:v>
                  </c:pt>
                  <c:pt idx="6">
                    <c:v>China </c:v>
                  </c:pt>
                  <c:pt idx="7">
                    <c:v>Indonesia </c:v>
                  </c:pt>
                  <c:pt idx="8">
                    <c:v>Tailandia </c:v>
                  </c:pt>
                  <c:pt idx="9">
                    <c:v>Alemania</c:v>
                  </c:pt>
                  <c:pt idx="10">
                    <c:v>Francia</c:v>
                  </c:pt>
                  <c:pt idx="11">
                    <c:v>Paises Bajos </c:v>
                  </c:pt>
                </c:lvl>
                <c:lvl>
                  <c:pt idx="0">
                    <c:v>America</c:v>
                  </c:pt>
                  <c:pt idx="6">
                    <c:v>Asia</c:v>
                  </c:pt>
                  <c:pt idx="9">
                    <c:v>Europa</c:v>
                  </c:pt>
                </c:lvl>
              </c:multiLvlStrCache>
            </c:multiLvlStrRef>
          </c:cat>
          <c:val>
            <c:numRef>
              <c:f>Produccion!$J$19:$J$34</c:f>
              <c:numCache>
                <c:formatCode>0.0</c:formatCode>
                <c:ptCount val="12"/>
                <c:pt idx="0">
                  <c:v>51.7</c:v>
                </c:pt>
                <c:pt idx="1">
                  <c:v>331.7</c:v>
                </c:pt>
                <c:pt idx="2">
                  <c:v>22.2</c:v>
                </c:pt>
                <c:pt idx="3">
                  <c:v>13.1</c:v>
                </c:pt>
                <c:pt idx="4">
                  <c:v>604.79999999999995</c:v>
                </c:pt>
                <c:pt idx="5">
                  <c:v>1.1000000000000001</c:v>
                </c:pt>
                <c:pt idx="6">
                  <c:v>44.3</c:v>
                </c:pt>
                <c:pt idx="7">
                  <c:v>50.8</c:v>
                </c:pt>
                <c:pt idx="8">
                  <c:v>28.2</c:v>
                </c:pt>
                <c:pt idx="9">
                  <c:v>67.7</c:v>
                </c:pt>
                <c:pt idx="10">
                  <c:v>52.3</c:v>
                </c:pt>
                <c:pt idx="11">
                  <c:v>35.1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42-4EC6-8523-A78D104A3F15}"/>
            </c:ext>
          </c:extLst>
        </c:ser>
        <c:ser>
          <c:idx val="5"/>
          <c:order val="5"/>
          <c:tx>
            <c:strRef>
              <c:f>Produccion!$K$18</c:f>
              <c:strCache>
                <c:ptCount val="1"/>
                <c:pt idx="0">
                  <c:v>Suma de 2015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Produccion!$E$19:$E$34</c:f>
              <c:multiLvlStrCache>
                <c:ptCount val="12"/>
                <c:lvl>
                  <c:pt idx="0">
                    <c:v>Argentina</c:v>
                  </c:pt>
                  <c:pt idx="1">
                    <c:v>Brasil</c:v>
                  </c:pt>
                  <c:pt idx="2">
                    <c:v>Canada </c:v>
                  </c:pt>
                  <c:pt idx="3">
                    <c:v>Colombia</c:v>
                  </c:pt>
                  <c:pt idx="4">
                    <c:v>Estados unidos</c:v>
                  </c:pt>
                  <c:pt idx="5">
                    <c:v>Mexico </c:v>
                  </c:pt>
                  <c:pt idx="6">
                    <c:v>China </c:v>
                  </c:pt>
                  <c:pt idx="7">
                    <c:v>Indonesia </c:v>
                  </c:pt>
                  <c:pt idx="8">
                    <c:v>Tailandia </c:v>
                  </c:pt>
                  <c:pt idx="9">
                    <c:v>Alemania</c:v>
                  </c:pt>
                  <c:pt idx="10">
                    <c:v>Francia</c:v>
                  </c:pt>
                  <c:pt idx="11">
                    <c:v>Paises Bajos </c:v>
                  </c:pt>
                </c:lvl>
                <c:lvl>
                  <c:pt idx="0">
                    <c:v>America</c:v>
                  </c:pt>
                  <c:pt idx="6">
                    <c:v>Asia</c:v>
                  </c:pt>
                  <c:pt idx="9">
                    <c:v>Europa</c:v>
                  </c:pt>
                </c:lvl>
              </c:multiLvlStrCache>
            </c:multiLvlStrRef>
          </c:cat>
          <c:val>
            <c:numRef>
              <c:f>Produccion!$K$19:$K$34</c:f>
              <c:numCache>
                <c:formatCode>0.0</c:formatCode>
                <c:ptCount val="12"/>
                <c:pt idx="0">
                  <c:v>39.4</c:v>
                </c:pt>
                <c:pt idx="1">
                  <c:v>354.1</c:v>
                </c:pt>
                <c:pt idx="2">
                  <c:v>21.3</c:v>
                </c:pt>
                <c:pt idx="3">
                  <c:v>13.4</c:v>
                </c:pt>
                <c:pt idx="4">
                  <c:v>622.1</c:v>
                </c:pt>
                <c:pt idx="5">
                  <c:v>1.1000000000000001</c:v>
                </c:pt>
                <c:pt idx="6">
                  <c:v>48.8</c:v>
                </c:pt>
                <c:pt idx="7">
                  <c:v>27</c:v>
                </c:pt>
                <c:pt idx="8">
                  <c:v>30.3</c:v>
                </c:pt>
                <c:pt idx="9">
                  <c:v>62.8</c:v>
                </c:pt>
                <c:pt idx="10">
                  <c:v>52.1</c:v>
                </c:pt>
                <c:pt idx="11">
                  <c:v>35.1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42-4EC6-8523-A78D104A3F15}"/>
            </c:ext>
          </c:extLst>
        </c:ser>
        <c:ser>
          <c:idx val="6"/>
          <c:order val="6"/>
          <c:tx>
            <c:strRef>
              <c:f>Produccion!$L$18</c:f>
              <c:strCache>
                <c:ptCount val="1"/>
                <c:pt idx="0">
                  <c:v>Suma de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Produccion!$E$19:$E$34</c:f>
              <c:multiLvlStrCache>
                <c:ptCount val="12"/>
                <c:lvl>
                  <c:pt idx="0">
                    <c:v>Argentina</c:v>
                  </c:pt>
                  <c:pt idx="1">
                    <c:v>Brasil</c:v>
                  </c:pt>
                  <c:pt idx="2">
                    <c:v>Canada </c:v>
                  </c:pt>
                  <c:pt idx="3">
                    <c:v>Colombia</c:v>
                  </c:pt>
                  <c:pt idx="4">
                    <c:v>Estados unidos</c:v>
                  </c:pt>
                  <c:pt idx="5">
                    <c:v>Mexico </c:v>
                  </c:pt>
                  <c:pt idx="6">
                    <c:v>China </c:v>
                  </c:pt>
                  <c:pt idx="7">
                    <c:v>Indonesia </c:v>
                  </c:pt>
                  <c:pt idx="8">
                    <c:v>Tailandia </c:v>
                  </c:pt>
                  <c:pt idx="9">
                    <c:v>Alemania</c:v>
                  </c:pt>
                  <c:pt idx="10">
                    <c:v>Francia</c:v>
                  </c:pt>
                  <c:pt idx="11">
                    <c:v>Paises Bajos </c:v>
                  </c:pt>
                </c:lvl>
                <c:lvl>
                  <c:pt idx="0">
                    <c:v>America</c:v>
                  </c:pt>
                  <c:pt idx="6">
                    <c:v>Asia</c:v>
                  </c:pt>
                  <c:pt idx="9">
                    <c:v>Europa</c:v>
                  </c:pt>
                </c:lvl>
              </c:multiLvlStrCache>
            </c:multiLvlStrRef>
          </c:cat>
          <c:val>
            <c:numRef>
              <c:f>Produccion!$L$19:$L$34</c:f>
              <c:numCache>
                <c:formatCode>0.0</c:formatCode>
                <c:ptCount val="12"/>
                <c:pt idx="0">
                  <c:v>169.50000000000003</c:v>
                </c:pt>
                <c:pt idx="1">
                  <c:v>1523.1</c:v>
                </c:pt>
                <c:pt idx="2">
                  <c:v>80.3</c:v>
                </c:pt>
                <c:pt idx="3">
                  <c:v>46.7</c:v>
                </c:pt>
                <c:pt idx="4">
                  <c:v>2523.3000000000002</c:v>
                </c:pt>
                <c:pt idx="5">
                  <c:v>2.7</c:v>
                </c:pt>
                <c:pt idx="6">
                  <c:v>168.9</c:v>
                </c:pt>
                <c:pt idx="7">
                  <c:v>114.6</c:v>
                </c:pt>
                <c:pt idx="8">
                  <c:v>87.3</c:v>
                </c:pt>
                <c:pt idx="9">
                  <c:v>279.60000000000002</c:v>
                </c:pt>
                <c:pt idx="10">
                  <c:v>202.4</c:v>
                </c:pt>
                <c:pt idx="11">
                  <c:v>91.1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42-4EC6-8523-A78D104A3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82308943"/>
        <c:axId val="682310607"/>
      </c:barChart>
      <c:catAx>
        <c:axId val="68230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2310607"/>
        <c:crosses val="autoZero"/>
        <c:auto val="1"/>
        <c:lblAlgn val="ctr"/>
        <c:lblOffset val="100"/>
        <c:noMultiLvlLbl val="0"/>
      </c:catAx>
      <c:valAx>
        <c:axId val="68231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Total producido</a:t>
                </a:r>
              </a:p>
            </c:rich>
          </c:tx>
          <c:layout>
            <c:manualLayout>
              <c:xMode val="edge"/>
              <c:yMode val="edge"/>
              <c:x val="1.5259305260081832E-2"/>
              <c:y val="0.28219225623761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8230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1</xdr:row>
      <xdr:rowOff>152400</xdr:rowOff>
    </xdr:from>
    <xdr:to>
      <xdr:col>1</xdr:col>
      <xdr:colOff>745869</xdr:colOff>
      <xdr:row>5</xdr:row>
      <xdr:rowOff>91440</xdr:rowOff>
    </xdr:to>
    <xdr:pic>
      <xdr:nvPicPr>
        <xdr:cNvPr id="2" name="Imagen 1" descr="Logotipo&#10;&#10;Descripción generada automáticamente con confianza media">
          <a:extLst>
            <a:ext uri="{FF2B5EF4-FFF2-40B4-BE49-F238E27FC236}">
              <a16:creationId xmlns:a16="http://schemas.microsoft.com/office/drawing/2014/main" id="{AA5488CB-3EDE-46EC-89F0-CF361AEB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" y="335280"/>
          <a:ext cx="1408809" cy="670560"/>
        </a:xfrm>
        <a:prstGeom prst="rect">
          <a:avLst/>
        </a:prstGeom>
      </xdr:spPr>
    </xdr:pic>
    <xdr:clientData/>
  </xdr:twoCellAnchor>
  <xdr:twoCellAnchor editAs="oneCell">
    <xdr:from>
      <xdr:col>5</xdr:col>
      <xdr:colOff>274321</xdr:colOff>
      <xdr:row>1</xdr:row>
      <xdr:rowOff>91441</xdr:rowOff>
    </xdr:from>
    <xdr:to>
      <xdr:col>6</xdr:col>
      <xdr:colOff>510541</xdr:colOff>
      <xdr:row>6</xdr:row>
      <xdr:rowOff>114301</xdr:rowOff>
    </xdr:to>
    <xdr:pic>
      <xdr:nvPicPr>
        <xdr:cNvPr id="3" name="Imagen 2" descr="Logotipo&#10;&#10;Descripción generada automáticamente">
          <a:extLst>
            <a:ext uri="{FF2B5EF4-FFF2-40B4-BE49-F238E27FC236}">
              <a16:creationId xmlns:a16="http://schemas.microsoft.com/office/drawing/2014/main" id="{43803696-0C21-4D13-BE25-4CD00169F0E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1" y="274321"/>
          <a:ext cx="1028700" cy="10210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140970</xdr:rowOff>
    </xdr:from>
    <xdr:to>
      <xdr:col>12</xdr:col>
      <xdr:colOff>0</xdr:colOff>
      <xdr:row>26</xdr:row>
      <xdr:rowOff>140970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ED9189-B4E9-46D9-B0A5-BBA0C6422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35</xdr:row>
      <xdr:rowOff>27214</xdr:rowOff>
    </xdr:from>
    <xdr:to>
      <xdr:col>13</xdr:col>
      <xdr:colOff>348343</xdr:colOff>
      <xdr:row>62</xdr:row>
      <xdr:rowOff>10886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A8325E4-F302-4479-A9B0-19ED1D06B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Vgro@outlook.es" refreshedDate="44862.721763888891" createdVersion="7" refreshedVersion="7" minRefreshableVersion="3" recordCount="12" xr:uid="{FCAA30A4-3AA7-440F-A3DA-86C585EE4451}">
  <cacheSource type="worksheet">
    <worksheetSource name="ProduccionDeBiocombustible"/>
  </cacheSource>
  <cacheFields count="9">
    <cacheField name="MBDC" numFmtId="49">
      <sharedItems count="12">
        <s v="Estados unidos"/>
        <s v="Brasil"/>
        <s v="Argentina"/>
        <s v="Canada "/>
        <s v="Colombia"/>
        <s v="Mexico "/>
        <s v="China "/>
        <s v="Tailandia "/>
        <s v="Indonesia "/>
        <s v="Alemania"/>
        <s v="Francia"/>
        <s v="Paises Bajos "/>
      </sharedItems>
    </cacheField>
    <cacheField name="Continente" numFmtId="49">
      <sharedItems count="3">
        <s v="America"/>
        <s v="Asia"/>
        <s v="Europa"/>
      </sharedItems>
    </cacheField>
    <cacheField name="2000" numFmtId="164">
      <sharedItems containsMixedTypes="1" containsNumber="1" minValue="0.1" maxValue="104.7"/>
    </cacheField>
    <cacheField name="2005" numFmtId="164">
      <sharedItems containsMixedTypes="1" containsNumber="1" minValue="0.1" maxValue="157.30000000000001"/>
    </cacheField>
    <cacheField name="2010" numFmtId="164">
      <sharedItems containsSemiMixedTypes="0" containsString="0" containsNumber="1" minValue="0.3" maxValue="513.4"/>
    </cacheField>
    <cacheField name="2011" numFmtId="164">
      <sharedItems containsSemiMixedTypes="0" containsString="0" containsNumber="1" minValue="0.2" maxValue="572.70000000000005"/>
    </cacheField>
    <cacheField name="2014" numFmtId="164">
      <sharedItems containsSemiMixedTypes="0" containsString="0" containsNumber="1" minValue="1.1000000000000001" maxValue="604.79999999999995"/>
    </cacheField>
    <cacheField name="2015" numFmtId="164">
      <sharedItems containsSemiMixedTypes="0" containsString="0" containsNumber="1" minValue="1.1000000000000001" maxValue="622.1"/>
    </cacheField>
    <cacheField name="Total" numFmtId="164">
      <sharedItems containsSemiMixedTypes="0" containsString="0" containsNumber="1" minValue="2.7" maxValue="2523.30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60.1"/>
    <n v="150.19999999999999"/>
    <n v="513.4"/>
    <n v="572.70000000000005"/>
    <n v="604.79999999999995"/>
    <n v="622.1"/>
    <n v="2523.3000000000002"/>
  </r>
  <r>
    <x v="1"/>
    <x v="0"/>
    <n v="104.7"/>
    <n v="157.30000000000001"/>
    <n v="310"/>
    <n v="265.3"/>
    <n v="331.7"/>
    <n v="354.1"/>
    <n v="1523.1"/>
  </r>
  <r>
    <x v="2"/>
    <x v="0"/>
    <n v="0.1"/>
    <n v="0.2"/>
    <n v="33.4"/>
    <n v="44.7"/>
    <n v="51.7"/>
    <n v="39.4"/>
    <n v="169.50000000000003"/>
  </r>
  <r>
    <x v="3"/>
    <x v="0"/>
    <n v="2.1"/>
    <n v="2.7"/>
    <n v="14.9"/>
    <n v="17.100000000000001"/>
    <n v="22.2"/>
    <n v="21.3"/>
    <n v="80.3"/>
  </r>
  <r>
    <x v="4"/>
    <x v="0"/>
    <s v="-"/>
    <n v="0.3"/>
    <n v="8.8000000000000007"/>
    <n v="11.1"/>
    <n v="13.1"/>
    <n v="13.4"/>
    <n v="46.7"/>
  </r>
  <r>
    <x v="5"/>
    <x v="0"/>
    <s v="-"/>
    <s v="-"/>
    <n v="0.3"/>
    <n v="0.2"/>
    <n v="1.1000000000000001"/>
    <n v="1.1000000000000001"/>
    <n v="2.7"/>
  </r>
  <r>
    <x v="6"/>
    <x v="1"/>
    <s v="-"/>
    <n v="12.5"/>
    <n v="29.7"/>
    <n v="33.6"/>
    <n v="44.3"/>
    <n v="48.8"/>
    <n v="168.9"/>
  </r>
  <r>
    <x v="7"/>
    <x v="1"/>
    <s v="-"/>
    <n v="1"/>
    <n v="13.3"/>
    <n v="14.5"/>
    <n v="28.2"/>
    <n v="30.3"/>
    <n v="87.3"/>
  </r>
  <r>
    <x v="8"/>
    <x v="1"/>
    <s v="-"/>
    <n v="0.2"/>
    <n v="14.4"/>
    <n v="22.2"/>
    <n v="50.8"/>
    <n v="27"/>
    <n v="114.6"/>
  </r>
  <r>
    <x v="9"/>
    <x v="2"/>
    <n v="3.8"/>
    <n v="30.6"/>
    <n v="58"/>
    <n v="56.7"/>
    <n v="67.7"/>
    <n v="62.8"/>
    <n v="279.60000000000002"/>
  </r>
  <r>
    <x v="10"/>
    <x v="2"/>
    <n v="6.3"/>
    <n v="8.8000000000000007"/>
    <n v="45.6"/>
    <n v="37.299999999999997"/>
    <n v="52.3"/>
    <n v="52.1"/>
    <n v="202.4"/>
  </r>
  <r>
    <x v="11"/>
    <x v="2"/>
    <s v="-"/>
    <n v="0.1"/>
    <n v="7.7"/>
    <n v="13.1"/>
    <n v="35.1"/>
    <n v="35.1"/>
    <n v="91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BB90B4-FCE7-45A7-AD7A-C1DC9AF6FBD9}" name="TablaDiná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 rowHeaderCaption="Continentes">
  <location ref="E18:L34" firstHeaderRow="0" firstDataRow="1" firstDataCol="1"/>
  <pivotFields count="9">
    <pivotField axis="axisRow" showAll="0">
      <items count="13">
        <item x="9"/>
        <item x="2"/>
        <item x="1"/>
        <item x="3"/>
        <item x="6"/>
        <item x="4"/>
        <item x="0"/>
        <item x="10"/>
        <item x="8"/>
        <item x="5"/>
        <item x="11"/>
        <item x="7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</pivotFields>
  <rowFields count="2">
    <field x="1"/>
    <field x="0"/>
  </rowFields>
  <rowItems count="16">
    <i>
      <x/>
    </i>
    <i r="1">
      <x v="1"/>
    </i>
    <i r="1">
      <x v="2"/>
    </i>
    <i r="1">
      <x v="3"/>
    </i>
    <i r="1">
      <x v="5"/>
    </i>
    <i r="1">
      <x v="6"/>
    </i>
    <i r="1">
      <x v="9"/>
    </i>
    <i>
      <x v="1"/>
    </i>
    <i r="1">
      <x v="4"/>
    </i>
    <i r="1">
      <x v="8"/>
    </i>
    <i r="1">
      <x v="11"/>
    </i>
    <i>
      <x v="2"/>
    </i>
    <i r="1">
      <x/>
    </i>
    <i r="1">
      <x v="7"/>
    </i>
    <i r="1">
      <x v="1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a de 2000" fld="2" baseField="1" baseItem="0"/>
    <dataField name="Suma de 2005" fld="3" baseField="1" baseItem="0"/>
    <dataField name="Suma de 2010" fld="4" baseField="0" baseItem="0"/>
    <dataField name="Suma de 2011" fld="5" baseField="0" baseItem="0"/>
    <dataField name="Suma de 2014" fld="6" baseField="0" baseItem="0"/>
    <dataField name="Suma de 2015" fld="7" baseField="0" baseItem="0"/>
    <dataField name="Suma de Total" fld="8" baseField="0" baseItem="0"/>
  </dataFields>
  <formats count="19">
    <format dxfId="29">
      <pivotArea field="1" type="button" dataOnly="0" labelOnly="1" outline="0" axis="axisRow" fieldPosition="0"/>
    </format>
    <format dxfId="28">
      <pivotArea dataOnly="0" labelOnly="1" fieldPosition="0">
        <references count="1">
          <reference field="1" count="0"/>
        </references>
      </pivotArea>
    </format>
    <format dxfId="27">
      <pivotArea dataOnly="0" labelOnly="1" grandRow="1" outline="0" fieldPosition="0"/>
    </format>
    <format dxfId="26">
      <pivotArea dataOnly="0" labelOnly="1" fieldPosition="0">
        <references count="2">
          <reference field="0" count="6">
            <x v="1"/>
            <x v="2"/>
            <x v="3"/>
            <x v="5"/>
            <x v="6"/>
            <x v="9"/>
          </reference>
          <reference field="1" count="1" selected="0">
            <x v="0"/>
          </reference>
        </references>
      </pivotArea>
    </format>
    <format dxfId="25">
      <pivotArea dataOnly="0" labelOnly="1" fieldPosition="0">
        <references count="2">
          <reference field="0" count="3">
            <x v="4"/>
            <x v="8"/>
            <x v="11"/>
          </reference>
          <reference field="1" count="1" selected="0">
            <x v="1"/>
          </reference>
        </references>
      </pivotArea>
    </format>
    <format dxfId="24">
      <pivotArea dataOnly="0" labelOnly="1" fieldPosition="0">
        <references count="2">
          <reference field="0" count="3">
            <x v="0"/>
            <x v="7"/>
            <x v="10"/>
          </reference>
          <reference field="1" count="1" selected="0">
            <x v="2"/>
          </reference>
        </references>
      </pivotArea>
    </format>
    <format dxfId="2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2">
      <pivotArea outline="0" collapsedLevelsAreSubtotals="1" fieldPosition="0"/>
    </format>
    <format dxfId="21">
      <pivotArea outline="0" collapsedLevelsAreSubtotals="1" fieldPosition="0"/>
    </format>
    <format dxfId="20">
      <pivotArea field="1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2">
          <reference field="0" count="6">
            <x v="1"/>
            <x v="2"/>
            <x v="3"/>
            <x v="5"/>
            <x v="6"/>
            <x v="9"/>
          </reference>
          <reference field="1" count="1" selected="0">
            <x v="0"/>
          </reference>
        </references>
      </pivotArea>
    </format>
    <format dxfId="16">
      <pivotArea dataOnly="0" labelOnly="1" fieldPosition="0">
        <references count="2">
          <reference field="0" count="3">
            <x v="4"/>
            <x v="8"/>
            <x v="11"/>
          </reference>
          <reference field="1" count="1" selected="0">
            <x v="1"/>
          </reference>
        </references>
      </pivotArea>
    </format>
    <format dxfId="15">
      <pivotArea dataOnly="0" labelOnly="1" fieldPosition="0">
        <references count="2">
          <reference field="0" count="3">
            <x v="0"/>
            <x v="7"/>
            <x v="10"/>
          </reference>
          <reference field="1" count="1" selected="0">
            <x v="2"/>
          </reference>
        </references>
      </pivotArea>
    </format>
    <format dxfId="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6"/>
          </reference>
        </references>
      </pivotArea>
    </format>
  </format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77A4A3-5ABC-4B07-B6C3-1495F611667E}" name="Tabla6" displayName="Tabla6" ref="C8:E15" totalsRowShown="0" headerRowDxfId="51" dataDxfId="49" headerRowBorderDxfId="50" tableBorderDxfId="48" totalsRowBorderDxfId="47">
  <autoFilter ref="C8:E15" xr:uid="{3B77A4A3-5ABC-4B07-B6C3-1495F611667E}">
    <filterColumn colId="0" hiddenButton="1"/>
    <filterColumn colId="1" hiddenButton="1"/>
    <filterColumn colId="2" hiddenButton="1"/>
  </autoFilter>
  <tableColumns count="3">
    <tableColumn id="1" xr3:uid="{0C2F06C4-07DB-4204-93A0-E1C6C77F3800}" name="Matricula" dataDxfId="46"/>
    <tableColumn id="2" xr3:uid="{21EA5E03-1E91-4792-A6B5-6F99FD13621F}" name="Nombre" dataDxfId="45"/>
    <tableColumn id="3" xr3:uid="{7655A3FD-BE74-42B2-8B24-54AD9BBBFB8E}" name="Carrera" dataDxfId="4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sumo_de_EnergiasR" displayName="Consumo_de_EnergiasR" ref="B3:H20" headerRowDxfId="43" dataDxfId="42" totalsRowDxfId="41">
  <autoFilter ref="B3:H20" xr:uid="{00000000-000C-0000-FFFF-FFFF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B4:H20">
    <sortCondition ref="G3:G20"/>
  </sortState>
  <tableColumns count="7">
    <tableColumn id="1" xr3:uid="{00000000-0010-0000-0000-000001000000}" name="MBEPD" totalsRowLabel="Total" dataDxfId="40"/>
    <tableColumn id="2" xr3:uid="{00000000-0010-0000-0000-000002000000}" name="2000" dataDxfId="39"/>
    <tableColumn id="3" xr3:uid="{00000000-0010-0000-0000-000003000000}" name="2005" dataDxfId="38"/>
    <tableColumn id="4" xr3:uid="{00000000-0010-0000-0000-000004000000}" name="2010" dataDxfId="37"/>
    <tableColumn id="5" xr3:uid="{00000000-0010-0000-0000-000005000000}" name="2011" dataDxfId="36"/>
    <tableColumn id="6" xr3:uid="{00000000-0010-0000-0000-000006000000}" name="2014" dataDxfId="35"/>
    <tableColumn id="7" xr3:uid="{00000000-0010-0000-0000-000007000000}" name="2015" totalsRowFunction="sum" dataDxfId="34" totalsRowDxfId="33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080335-0EE4-4BEB-9E60-2A49730B935C}" name="Analisis" displayName="Analisis" ref="J3:L9" totalsRowShown="0" headerRowDxfId="32">
  <autoFilter ref="J3:L9" xr:uid="{99080335-0EE4-4BEB-9E60-2A49730B935C}">
    <filterColumn colId="0" hiddenButton="1"/>
    <filterColumn colId="1" hiddenButton="1"/>
    <filterColumn colId="2" hiddenButton="1"/>
  </autoFilter>
  <tableColumns count="3">
    <tableColumn id="2" xr3:uid="{266CCD2C-1DB5-4F2E-B4D0-1EFD02E16CB3}" name="Conjunto de datos" dataDxfId="31"/>
    <tableColumn id="3" xr3:uid="{95F296B1-666F-4EF0-B78F-5AF3EE28BCD4}" name="Año" dataDxfId="30"/>
    <tableColumn id="4" xr3:uid="{C7F9C295-F6CE-40B0-9096-EDCEC3544C31}" name="Consumo en MW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duccionDeBiocombustible" displayName="ProduccionDeBiocombustible" ref="B3:J15" totalsRowShown="0" headerRowDxfId="10" dataDxfId="9">
  <autoFilter ref="B3:J15" xr:uid="{00000000-000C-0000-FFFF-FFFF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C4:I15">
    <sortCondition ref="C3:C15"/>
  </sortState>
  <tableColumns count="9">
    <tableColumn id="1" xr3:uid="{00000000-0010-0000-0100-000001000000}" name="MBDC" dataDxfId="8"/>
    <tableColumn id="8" xr3:uid="{859179E4-2E1F-496F-808F-238EB23D4E44}" name="Continente" dataDxfId="7"/>
    <tableColumn id="2" xr3:uid="{00000000-0010-0000-0100-000002000000}" name="2000" dataDxfId="6"/>
    <tableColumn id="3" xr3:uid="{00000000-0010-0000-0100-000003000000}" name="2005" dataDxfId="5"/>
    <tableColumn id="4" xr3:uid="{00000000-0010-0000-0100-000004000000}" name="2010" dataDxfId="4"/>
    <tableColumn id="5" xr3:uid="{00000000-0010-0000-0100-000005000000}" name="2011" dataDxfId="3"/>
    <tableColumn id="6" xr3:uid="{00000000-0010-0000-0100-000006000000}" name="2014" dataDxfId="2"/>
    <tableColumn id="7" xr3:uid="{00000000-0010-0000-0100-000007000000}" name="2015" dataDxfId="1"/>
    <tableColumn id="9" xr3:uid="{49A89EF8-A744-4942-A552-E7D668E53976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D766-0A0C-4AF9-B27C-9D0E17BB3DD1}">
  <dimension ref="C2:E23"/>
  <sheetViews>
    <sheetView tabSelected="1" workbookViewId="0">
      <selection activeCell="D19" sqref="D19"/>
    </sheetView>
  </sheetViews>
  <sheetFormatPr baseColWidth="10" defaultRowHeight="14.4" x14ac:dyDescent="0.3"/>
  <cols>
    <col min="4" max="4" width="42.5546875" customWidth="1"/>
  </cols>
  <sheetData>
    <row r="2" spans="3:5" x14ac:dyDescent="0.3">
      <c r="C2" s="33" t="s">
        <v>62</v>
      </c>
      <c r="D2" s="33"/>
      <c r="E2" s="33"/>
    </row>
    <row r="3" spans="3:5" ht="14.4" customHeight="1" x14ac:dyDescent="0.3">
      <c r="C3" s="33"/>
      <c r="D3" s="33"/>
      <c r="E3" s="33"/>
    </row>
    <row r="4" spans="3:5" ht="14.4" customHeight="1" x14ac:dyDescent="0.3"/>
    <row r="5" spans="3:5" ht="14.4" customHeight="1" x14ac:dyDescent="0.3">
      <c r="C5" s="33" t="s">
        <v>61</v>
      </c>
      <c r="D5" s="33"/>
      <c r="E5" s="33"/>
    </row>
    <row r="6" spans="3:5" ht="21" customHeight="1" x14ac:dyDescent="0.3">
      <c r="C6" s="33"/>
      <c r="D6" s="33"/>
      <c r="E6" s="33"/>
    </row>
    <row r="8" spans="3:5" x14ac:dyDescent="0.3">
      <c r="C8" s="31" t="s">
        <v>63</v>
      </c>
      <c r="D8" s="23" t="s">
        <v>64</v>
      </c>
      <c r="E8" s="32" t="s">
        <v>65</v>
      </c>
    </row>
    <row r="9" spans="3:5" x14ac:dyDescent="0.3">
      <c r="C9" s="21">
        <v>2058126</v>
      </c>
      <c r="D9" s="20" t="s">
        <v>66</v>
      </c>
      <c r="E9" s="20" t="s">
        <v>73</v>
      </c>
    </row>
    <row r="10" spans="3:5" x14ac:dyDescent="0.3">
      <c r="C10" s="21">
        <v>2014028</v>
      </c>
      <c r="D10" s="20" t="s">
        <v>67</v>
      </c>
      <c r="E10" s="20" t="s">
        <v>74</v>
      </c>
    </row>
    <row r="11" spans="3:5" x14ac:dyDescent="0.3">
      <c r="C11" s="21">
        <v>2063558</v>
      </c>
      <c r="D11" s="20" t="s">
        <v>68</v>
      </c>
      <c r="E11" s="20" t="s">
        <v>73</v>
      </c>
    </row>
    <row r="12" spans="3:5" x14ac:dyDescent="0.3">
      <c r="C12" s="21">
        <v>2052804</v>
      </c>
      <c r="D12" s="20" t="s">
        <v>69</v>
      </c>
      <c r="E12" s="22" t="s">
        <v>74</v>
      </c>
    </row>
    <row r="13" spans="3:5" x14ac:dyDescent="0.3">
      <c r="C13" s="21">
        <v>2060787</v>
      </c>
      <c r="D13" s="20" t="s">
        <v>70</v>
      </c>
      <c r="E13" s="22" t="s">
        <v>75</v>
      </c>
    </row>
    <row r="14" spans="3:5" x14ac:dyDescent="0.3">
      <c r="C14" s="21">
        <v>2047848</v>
      </c>
      <c r="D14" s="20" t="s">
        <v>71</v>
      </c>
      <c r="E14" s="22" t="s">
        <v>76</v>
      </c>
    </row>
    <row r="15" spans="3:5" x14ac:dyDescent="0.3">
      <c r="C15" s="24">
        <v>2000438</v>
      </c>
      <c r="D15" s="25" t="s">
        <v>72</v>
      </c>
      <c r="E15" s="26" t="s">
        <v>77</v>
      </c>
    </row>
    <row r="17" spans="3:5" ht="21" x14ac:dyDescent="0.35">
      <c r="C17" s="19" t="s">
        <v>79</v>
      </c>
      <c r="D17" s="28">
        <v>1</v>
      </c>
    </row>
    <row r="19" spans="3:5" ht="21" x14ac:dyDescent="0.35">
      <c r="C19" s="19" t="s">
        <v>78</v>
      </c>
      <c r="D19" s="27">
        <f ca="1">TODAY()</f>
        <v>44862</v>
      </c>
    </row>
    <row r="21" spans="3:5" ht="21" x14ac:dyDescent="0.35">
      <c r="C21" s="19" t="s">
        <v>80</v>
      </c>
      <c r="D21" s="28">
        <v>49</v>
      </c>
    </row>
    <row r="22" spans="3:5" x14ac:dyDescent="0.3">
      <c r="E22" s="1"/>
    </row>
    <row r="23" spans="3:5" ht="21" x14ac:dyDescent="0.35">
      <c r="C23" s="19"/>
      <c r="D23" s="29" t="str">
        <f>HYPERLINK("https://youtu.be/H2kstUkgC68","Link del video")</f>
        <v>Link del video</v>
      </c>
    </row>
  </sheetData>
  <sheetProtection sheet="1" objects="1" scenarios="1"/>
  <mergeCells count="2">
    <mergeCell ref="C2:E3"/>
    <mergeCell ref="C5:E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zoomScaleNormal="100" workbookViewId="0">
      <selection activeCell="L10" sqref="L10"/>
    </sheetView>
  </sheetViews>
  <sheetFormatPr baseColWidth="10" defaultRowHeight="14.4" x14ac:dyDescent="0.3"/>
  <cols>
    <col min="2" max="2" width="15.6640625" bestFit="1" customWidth="1"/>
    <col min="3" max="8" width="11.44140625" customWidth="1"/>
    <col min="10" max="10" width="39" bestFit="1" customWidth="1"/>
    <col min="11" max="11" width="11.44140625" customWidth="1"/>
    <col min="12" max="12" width="18.109375" bestFit="1" customWidth="1"/>
    <col min="13" max="16" width="11.44140625" customWidth="1"/>
  </cols>
  <sheetData>
    <row r="2" spans="2:12" x14ac:dyDescent="0.3">
      <c r="B2" s="34" t="s">
        <v>7</v>
      </c>
      <c r="C2" s="34"/>
      <c r="D2" s="34"/>
      <c r="E2" s="34"/>
      <c r="F2" s="34"/>
      <c r="G2" s="34"/>
      <c r="H2" s="34"/>
      <c r="I2" s="2"/>
    </row>
    <row r="3" spans="2:12" x14ac:dyDescent="0.3"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2"/>
      <c r="J3" s="6" t="s">
        <v>38</v>
      </c>
      <c r="K3" s="6" t="s">
        <v>39</v>
      </c>
      <c r="L3" s="6" t="s">
        <v>42</v>
      </c>
    </row>
    <row r="4" spans="2:12" x14ac:dyDescent="0.3">
      <c r="B4" s="4" t="s">
        <v>24</v>
      </c>
      <c r="C4" s="3" t="s">
        <v>25</v>
      </c>
      <c r="D4" s="3" t="s">
        <v>25</v>
      </c>
      <c r="E4" s="3" t="s">
        <v>25</v>
      </c>
      <c r="F4" s="3" t="s">
        <v>25</v>
      </c>
      <c r="G4" s="3">
        <v>0.1</v>
      </c>
      <c r="H4" s="3">
        <v>0.1</v>
      </c>
      <c r="I4" s="2"/>
      <c r="J4" s="10" t="s">
        <v>36</v>
      </c>
      <c r="K4" s="7" t="s">
        <v>40</v>
      </c>
      <c r="L4" s="5">
        <f>AVERAGE(Año2000,Año2005, Año2010)</f>
        <v>94.410638297872325</v>
      </c>
    </row>
    <row r="5" spans="2:12" x14ac:dyDescent="0.3">
      <c r="B5" s="4" t="s">
        <v>23</v>
      </c>
      <c r="C5" s="3" t="s">
        <v>25</v>
      </c>
      <c r="D5" s="3">
        <v>0.5</v>
      </c>
      <c r="E5" s="3">
        <v>1.1000000000000001</v>
      </c>
      <c r="F5" s="3">
        <v>1.3</v>
      </c>
      <c r="G5" s="3">
        <v>2.2999999999999998</v>
      </c>
      <c r="H5" s="3">
        <v>2.5</v>
      </c>
      <c r="I5" s="2"/>
      <c r="J5" s="10" t="s">
        <v>36</v>
      </c>
      <c r="K5" s="7" t="s">
        <v>41</v>
      </c>
      <c r="L5" s="5">
        <f>AVERAGE(Año2011,Año2014,Año2015)</f>
        <v>274.202</v>
      </c>
    </row>
    <row r="6" spans="2:12" x14ac:dyDescent="0.3">
      <c r="B6" s="4" t="s">
        <v>21</v>
      </c>
      <c r="C6" s="3">
        <v>0.7</v>
      </c>
      <c r="D6" s="3">
        <v>1.6</v>
      </c>
      <c r="E6" s="3">
        <v>3.1</v>
      </c>
      <c r="F6" s="3">
        <v>3.1</v>
      </c>
      <c r="G6" s="3">
        <v>6</v>
      </c>
      <c r="H6" s="3">
        <v>7.7</v>
      </c>
      <c r="I6" s="2"/>
      <c r="J6" s="10" t="s">
        <v>43</v>
      </c>
      <c r="K6" s="7" t="s">
        <v>37</v>
      </c>
      <c r="L6" s="5">
        <f>(AVERAGE(Año2011, Año2014,Año2015))-(AVERAGE(Año2000,Año2005, Año2010))</f>
        <v>179.79136170212769</v>
      </c>
    </row>
    <row r="7" spans="2:12" x14ac:dyDescent="0.3">
      <c r="B7" s="4" t="s">
        <v>22</v>
      </c>
      <c r="C7" s="3">
        <v>2.2999999999999998</v>
      </c>
      <c r="D7" s="3">
        <v>2.5</v>
      </c>
      <c r="E7" s="3">
        <v>5.2</v>
      </c>
      <c r="F7" s="3">
        <v>5.6</v>
      </c>
      <c r="G7" s="3">
        <v>6.9</v>
      </c>
      <c r="H7" s="3">
        <v>7.2</v>
      </c>
      <c r="I7" s="2"/>
      <c r="J7" s="10" t="s">
        <v>55</v>
      </c>
      <c r="K7" s="7" t="s">
        <v>37</v>
      </c>
      <c r="L7" s="5">
        <f>MAX(TotalDeConsumo)</f>
        <v>1440.8</v>
      </c>
    </row>
    <row r="8" spans="2:12" x14ac:dyDescent="0.3">
      <c r="B8" s="4" t="s">
        <v>20</v>
      </c>
      <c r="C8" s="3">
        <v>4</v>
      </c>
      <c r="D8" s="3">
        <v>5.6</v>
      </c>
      <c r="E8" s="3">
        <v>9.8000000000000007</v>
      </c>
      <c r="F8" s="3">
        <v>10</v>
      </c>
      <c r="G8" s="3">
        <v>16.3</v>
      </c>
      <c r="H8" s="3">
        <v>17.2</v>
      </c>
      <c r="I8" s="2"/>
      <c r="J8" s="10" t="s">
        <v>56</v>
      </c>
      <c r="K8" s="7" t="s">
        <v>37</v>
      </c>
      <c r="L8" s="5">
        <f>MIN(TotalDeConsumo)</f>
        <v>0.1</v>
      </c>
    </row>
    <row r="9" spans="2:12" x14ac:dyDescent="0.3">
      <c r="B9" s="4" t="s">
        <v>19</v>
      </c>
      <c r="C9" s="3">
        <v>4.3</v>
      </c>
      <c r="D9" s="3">
        <v>8.1999999999999993</v>
      </c>
      <c r="E9" s="3">
        <v>11.7</v>
      </c>
      <c r="F9" s="3">
        <v>22.7</v>
      </c>
      <c r="G9" s="3">
        <v>35.700000000000003</v>
      </c>
      <c r="H9" s="3">
        <v>39.6</v>
      </c>
      <c r="I9" s="2"/>
      <c r="J9" s="10" t="s">
        <v>57</v>
      </c>
      <c r="K9" s="7" t="s">
        <v>37</v>
      </c>
      <c r="L9" s="5" cm="1">
        <f t="array" ref="L9">COUNTIF(TotalDeConsumo,"-")</f>
        <v>5</v>
      </c>
    </row>
    <row r="10" spans="2:12" x14ac:dyDescent="0.3">
      <c r="B10" s="4" t="s">
        <v>18</v>
      </c>
      <c r="C10" s="3">
        <v>29</v>
      </c>
      <c r="D10" s="3">
        <v>37.1</v>
      </c>
      <c r="E10" s="3">
        <v>39.5</v>
      </c>
      <c r="F10" s="3">
        <v>41.1</v>
      </c>
      <c r="G10" s="3">
        <v>61.2</v>
      </c>
      <c r="H10" s="3">
        <v>70.900000000000006</v>
      </c>
      <c r="I10" s="2"/>
    </row>
    <row r="11" spans="2:12" x14ac:dyDescent="0.3">
      <c r="B11" s="4" t="s">
        <v>17</v>
      </c>
      <c r="C11" s="3">
        <v>13.6</v>
      </c>
      <c r="D11" s="3">
        <v>22</v>
      </c>
      <c r="E11" s="3">
        <v>68.400000000000006</v>
      </c>
      <c r="F11" s="3">
        <v>87.8</v>
      </c>
      <c r="G11" s="3">
        <v>130.5</v>
      </c>
      <c r="H11" s="3">
        <v>157.9</v>
      </c>
      <c r="I11" s="2"/>
    </row>
    <row r="12" spans="2:12" x14ac:dyDescent="0.3">
      <c r="B12" s="4" t="s">
        <v>16</v>
      </c>
      <c r="C12" s="3">
        <v>86.1</v>
      </c>
      <c r="D12" s="3">
        <v>129.80000000000001</v>
      </c>
      <c r="E12" s="3">
        <v>143.9</v>
      </c>
      <c r="F12" s="3">
        <v>150.69999999999999</v>
      </c>
      <c r="G12" s="3">
        <v>233.1</v>
      </c>
      <c r="H12" s="3">
        <v>290.8</v>
      </c>
      <c r="I12" s="2"/>
    </row>
    <row r="13" spans="2:12" x14ac:dyDescent="0.3">
      <c r="B13" s="4" t="s">
        <v>12</v>
      </c>
      <c r="C13" s="3">
        <v>35.700000000000003</v>
      </c>
      <c r="D13" s="3">
        <v>62.2</v>
      </c>
      <c r="E13" s="3">
        <v>153.19999999999999</v>
      </c>
      <c r="F13" s="3">
        <v>158.80000000000001</v>
      </c>
      <c r="G13" s="3">
        <v>265.39999999999998</v>
      </c>
      <c r="H13" s="3">
        <v>326.5</v>
      </c>
      <c r="I13" s="2"/>
    </row>
    <row r="14" spans="2:12" x14ac:dyDescent="0.3">
      <c r="B14" s="4" t="s">
        <v>11</v>
      </c>
      <c r="C14" s="3">
        <v>21.9</v>
      </c>
      <c r="D14" s="3">
        <v>54.6</v>
      </c>
      <c r="E14" s="3">
        <v>101</v>
      </c>
      <c r="F14" s="3">
        <v>131.1</v>
      </c>
      <c r="G14" s="3">
        <v>267.10000000000002</v>
      </c>
      <c r="H14" s="3">
        <v>350</v>
      </c>
      <c r="I14" s="2"/>
    </row>
    <row r="15" spans="2:12" x14ac:dyDescent="0.3">
      <c r="B15" s="4" t="s">
        <v>13</v>
      </c>
      <c r="C15" s="3">
        <v>14.9</v>
      </c>
      <c r="D15" s="3">
        <v>45.6</v>
      </c>
      <c r="E15" s="3">
        <v>144</v>
      </c>
      <c r="F15" s="3">
        <v>177.3</v>
      </c>
      <c r="G15" s="3">
        <v>273.8</v>
      </c>
      <c r="H15" s="3">
        <v>311.39999999999998</v>
      </c>
      <c r="I15" s="2"/>
    </row>
    <row r="16" spans="2:12" x14ac:dyDescent="0.3">
      <c r="B16" s="4" t="s">
        <v>15</v>
      </c>
      <c r="C16" s="3">
        <v>32.700000000000003</v>
      </c>
      <c r="D16" s="3">
        <v>63</v>
      </c>
      <c r="E16" s="3">
        <v>117.5</v>
      </c>
      <c r="F16" s="3">
        <v>168.8</v>
      </c>
      <c r="G16" s="3">
        <v>282.3</v>
      </c>
      <c r="H16" s="3">
        <v>295.10000000000002</v>
      </c>
      <c r="I16" s="2"/>
    </row>
    <row r="17" spans="2:12" x14ac:dyDescent="0.3">
      <c r="B17" s="4" t="s">
        <v>14</v>
      </c>
      <c r="C17" s="3">
        <v>30.6</v>
      </c>
      <c r="D17" s="3">
        <v>112.7</v>
      </c>
      <c r="E17" s="3">
        <v>250.7</v>
      </c>
      <c r="F17" s="3">
        <v>252.8</v>
      </c>
      <c r="G17" s="3">
        <v>322.10000000000002</v>
      </c>
      <c r="H17" s="3">
        <v>309.3</v>
      </c>
      <c r="I17" s="2"/>
    </row>
    <row r="18" spans="2:12" x14ac:dyDescent="0.3">
      <c r="B18" s="4" t="s">
        <v>10</v>
      </c>
      <c r="C18" s="3">
        <v>65</v>
      </c>
      <c r="D18" s="3">
        <v>194.8</v>
      </c>
      <c r="E18" s="3">
        <v>381.1</v>
      </c>
      <c r="F18" s="3">
        <v>482.1</v>
      </c>
      <c r="G18" s="3">
        <v>649.5</v>
      </c>
      <c r="H18" s="3">
        <v>802.3</v>
      </c>
      <c r="I18" s="2"/>
      <c r="J18" s="2"/>
      <c r="K18" s="2"/>
      <c r="L18" s="2"/>
    </row>
    <row r="19" spans="2:12" x14ac:dyDescent="0.3">
      <c r="B19" s="4" t="s">
        <v>9</v>
      </c>
      <c r="C19" s="3">
        <v>14.3</v>
      </c>
      <c r="D19" s="3">
        <v>33.4</v>
      </c>
      <c r="E19" s="3">
        <v>319</v>
      </c>
      <c r="F19" s="3">
        <v>475.2</v>
      </c>
      <c r="G19" s="3">
        <v>1042.2</v>
      </c>
      <c r="H19" s="3">
        <v>1259.5999999999999</v>
      </c>
      <c r="I19" s="2"/>
      <c r="J19" s="2"/>
      <c r="K19" s="2"/>
      <c r="L19" s="2"/>
    </row>
    <row r="20" spans="2:12" x14ac:dyDescent="0.3">
      <c r="B20" s="4" t="s">
        <v>8</v>
      </c>
      <c r="C20" s="3">
        <v>355.2</v>
      </c>
      <c r="D20" s="3">
        <v>415</v>
      </c>
      <c r="E20" s="3">
        <v>789.2</v>
      </c>
      <c r="F20" s="3">
        <v>917.5</v>
      </c>
      <c r="G20" s="3">
        <v>1340.8</v>
      </c>
      <c r="H20" s="3">
        <v>1440.8</v>
      </c>
      <c r="I20" s="2"/>
      <c r="J20" s="2"/>
      <c r="K20" s="2"/>
      <c r="L20" s="2"/>
    </row>
    <row r="21" spans="2:12" x14ac:dyDescent="0.3">
      <c r="B21" s="2"/>
      <c r="C21" s="2"/>
      <c r="D21" s="2"/>
      <c r="E21" s="2"/>
      <c r="J21" s="2"/>
      <c r="K21" s="2"/>
      <c r="L21" s="2"/>
    </row>
    <row r="22" spans="2:12" x14ac:dyDescent="0.3">
      <c r="B22" s="35"/>
      <c r="C22" s="35"/>
      <c r="D22" s="2"/>
      <c r="E22" s="2"/>
      <c r="J22" s="2"/>
      <c r="K22" s="2"/>
      <c r="L22" s="2"/>
    </row>
    <row r="23" spans="2:12" x14ac:dyDescent="0.3">
      <c r="B23" s="2"/>
      <c r="C23" s="2"/>
      <c r="D23" s="2"/>
      <c r="E23" s="2"/>
      <c r="I23" s="2"/>
      <c r="J23" s="2"/>
      <c r="K23" s="2"/>
      <c r="L23" s="2"/>
    </row>
    <row r="24" spans="2:12" x14ac:dyDescent="0.3">
      <c r="J24" s="2"/>
      <c r="K24" s="2"/>
      <c r="L24" s="2"/>
    </row>
  </sheetData>
  <sheetProtection sheet="1" objects="1" scenarios="1"/>
  <mergeCells count="2">
    <mergeCell ref="B2:H2"/>
    <mergeCell ref="B22:C22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A61E-19E1-473F-933A-CCC9052FF38F}">
  <dimension ref="B2:L34"/>
  <sheetViews>
    <sheetView zoomScaleNormal="100" workbookViewId="0">
      <selection activeCell="C20" sqref="C20"/>
    </sheetView>
  </sheetViews>
  <sheetFormatPr baseColWidth="10" defaultRowHeight="14.4" x14ac:dyDescent="0.3"/>
  <cols>
    <col min="2" max="2" width="14.109375" bestFit="1" customWidth="1"/>
    <col min="3" max="3" width="16.109375" bestFit="1" customWidth="1"/>
    <col min="4" max="4" width="10.77734375" bestFit="1" customWidth="1"/>
    <col min="5" max="5" width="18.109375" bestFit="1" customWidth="1"/>
    <col min="6" max="11" width="12" bestFit="1" customWidth="1"/>
    <col min="12" max="12" width="11.77734375" bestFit="1" customWidth="1"/>
    <col min="13" max="13" width="11.88671875" bestFit="1" customWidth="1"/>
    <col min="14" max="14" width="13" bestFit="1" customWidth="1"/>
    <col min="15" max="15" width="14" bestFit="1" customWidth="1"/>
    <col min="16" max="16" width="13" bestFit="1" customWidth="1"/>
    <col min="17" max="17" width="14" bestFit="1" customWidth="1"/>
    <col min="18" max="18" width="13" bestFit="1" customWidth="1"/>
    <col min="19" max="19" width="14" bestFit="1" customWidth="1"/>
    <col min="20" max="20" width="17.77734375" bestFit="1" customWidth="1"/>
    <col min="21" max="21" width="18.77734375" bestFit="1" customWidth="1"/>
    <col min="22" max="22" width="6" bestFit="1" customWidth="1"/>
    <col min="23" max="23" width="4" bestFit="1" customWidth="1"/>
    <col min="24" max="24" width="6.33203125" bestFit="1" customWidth="1"/>
    <col min="25" max="25" width="12" bestFit="1" customWidth="1"/>
    <col min="26" max="48" width="21.44140625" bestFit="1" customWidth="1"/>
    <col min="49" max="49" width="18.77734375" bestFit="1" customWidth="1"/>
    <col min="50" max="51" width="17.5546875" bestFit="1" customWidth="1"/>
  </cols>
  <sheetData>
    <row r="2" spans="2:10" x14ac:dyDescent="0.3">
      <c r="B2" s="36" t="s">
        <v>33</v>
      </c>
      <c r="C2" s="36"/>
      <c r="D2" s="36"/>
      <c r="E2" s="36"/>
      <c r="F2" s="36"/>
      <c r="G2" s="36"/>
      <c r="H2" s="36"/>
      <c r="I2" s="36"/>
      <c r="J2" s="36"/>
    </row>
    <row r="3" spans="2:10" x14ac:dyDescent="0.3">
      <c r="B3" s="11" t="s">
        <v>26</v>
      </c>
      <c r="C3" s="11" t="s">
        <v>47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1" t="s">
        <v>34</v>
      </c>
    </row>
    <row r="4" spans="2:10" x14ac:dyDescent="0.3">
      <c r="B4" s="4" t="s">
        <v>8</v>
      </c>
      <c r="C4" s="4" t="s">
        <v>48</v>
      </c>
      <c r="D4" s="3">
        <v>60.1</v>
      </c>
      <c r="E4" s="3">
        <v>150.19999999999999</v>
      </c>
      <c r="F4" s="3">
        <v>513.4</v>
      </c>
      <c r="G4" s="3">
        <v>572.70000000000005</v>
      </c>
      <c r="H4" s="3">
        <v>604.79999999999995</v>
      </c>
      <c r="I4" s="3">
        <v>622.1</v>
      </c>
      <c r="J4" s="30">
        <f>SUM(SumaEU)</f>
        <v>2523.3000000000002</v>
      </c>
    </row>
    <row r="5" spans="2:10" x14ac:dyDescent="0.3">
      <c r="B5" s="4" t="s">
        <v>12</v>
      </c>
      <c r="C5" s="4" t="s">
        <v>48</v>
      </c>
      <c r="D5" s="3">
        <v>104.7</v>
      </c>
      <c r="E5" s="3">
        <v>157.30000000000001</v>
      </c>
      <c r="F5" s="3">
        <v>310</v>
      </c>
      <c r="G5" s="3">
        <v>265.3</v>
      </c>
      <c r="H5" s="3">
        <v>331.7</v>
      </c>
      <c r="I5" s="3">
        <v>354.1</v>
      </c>
      <c r="J5" s="30">
        <f>SUM(SumaBr)</f>
        <v>1523.1</v>
      </c>
    </row>
    <row r="6" spans="2:10" x14ac:dyDescent="0.3">
      <c r="B6" s="4" t="s">
        <v>20</v>
      </c>
      <c r="C6" s="4" t="s">
        <v>48</v>
      </c>
      <c r="D6" s="3">
        <v>0.1</v>
      </c>
      <c r="E6" s="3">
        <v>0.2</v>
      </c>
      <c r="F6" s="3">
        <v>33.4</v>
      </c>
      <c r="G6" s="3">
        <v>44.7</v>
      </c>
      <c r="H6" s="3">
        <v>51.7</v>
      </c>
      <c r="I6" s="3">
        <v>39.4</v>
      </c>
      <c r="J6" s="30">
        <f>SUM(SumaArg)</f>
        <v>169.50000000000003</v>
      </c>
    </row>
    <row r="7" spans="2:10" x14ac:dyDescent="0.3">
      <c r="B7" s="4" t="s">
        <v>85</v>
      </c>
      <c r="C7" s="4" t="s">
        <v>48</v>
      </c>
      <c r="D7" s="3">
        <v>2.1</v>
      </c>
      <c r="E7" s="3">
        <v>2.7</v>
      </c>
      <c r="F7" s="3">
        <v>14.9</v>
      </c>
      <c r="G7" s="3">
        <v>17.100000000000001</v>
      </c>
      <c r="H7" s="3">
        <v>22.2</v>
      </c>
      <c r="I7" s="3">
        <v>21.3</v>
      </c>
      <c r="J7" s="30">
        <f>SUM(SumaCan)</f>
        <v>80.3</v>
      </c>
    </row>
    <row r="8" spans="2:10" x14ac:dyDescent="0.3">
      <c r="B8" s="4" t="s">
        <v>22</v>
      </c>
      <c r="C8" s="4" t="s">
        <v>48</v>
      </c>
      <c r="D8" s="3" t="s">
        <v>25</v>
      </c>
      <c r="E8" s="3">
        <v>0.3</v>
      </c>
      <c r="F8" s="3">
        <v>8.8000000000000007</v>
      </c>
      <c r="G8" s="3">
        <v>11.1</v>
      </c>
      <c r="H8" s="3">
        <v>13.1</v>
      </c>
      <c r="I8" s="3">
        <v>13.4</v>
      </c>
      <c r="J8" s="30">
        <f>SUM(SumaCol)</f>
        <v>46.7</v>
      </c>
    </row>
    <row r="9" spans="2:10" x14ac:dyDescent="0.3">
      <c r="B9" s="4" t="s">
        <v>81</v>
      </c>
      <c r="C9" s="4" t="s">
        <v>48</v>
      </c>
      <c r="D9" s="3" t="s">
        <v>25</v>
      </c>
      <c r="E9" s="3" t="s">
        <v>25</v>
      </c>
      <c r="F9" s="3">
        <v>0.3</v>
      </c>
      <c r="G9" s="3">
        <v>0.2</v>
      </c>
      <c r="H9" s="3">
        <v>1.1000000000000001</v>
      </c>
      <c r="I9" s="3">
        <v>1.1000000000000001</v>
      </c>
      <c r="J9" s="30">
        <f>SUM(SumaMex)</f>
        <v>2.7</v>
      </c>
    </row>
    <row r="10" spans="2:10" x14ac:dyDescent="0.3">
      <c r="B10" s="4" t="s">
        <v>82</v>
      </c>
      <c r="C10" s="4" t="s">
        <v>50</v>
      </c>
      <c r="D10" s="3" t="s">
        <v>25</v>
      </c>
      <c r="E10" s="3">
        <v>12.5</v>
      </c>
      <c r="F10" s="3">
        <v>29.7</v>
      </c>
      <c r="G10" s="3">
        <v>33.6</v>
      </c>
      <c r="H10" s="3">
        <v>44.3</v>
      </c>
      <c r="I10" s="3">
        <v>48.8</v>
      </c>
      <c r="J10" s="30">
        <f>SUM(SumaCh)</f>
        <v>168.9</v>
      </c>
    </row>
    <row r="11" spans="2:10" x14ac:dyDescent="0.3">
      <c r="B11" s="4" t="s">
        <v>86</v>
      </c>
      <c r="C11" s="4" t="s">
        <v>50</v>
      </c>
      <c r="D11" s="3" t="s">
        <v>25</v>
      </c>
      <c r="E11" s="3">
        <v>1</v>
      </c>
      <c r="F11" s="3">
        <v>13.3</v>
      </c>
      <c r="G11" s="3">
        <v>14.5</v>
      </c>
      <c r="H11" s="3">
        <v>28.2</v>
      </c>
      <c r="I11" s="3">
        <v>30.3</v>
      </c>
      <c r="J11" s="30">
        <f>SUM(Sumatai)</f>
        <v>87.3</v>
      </c>
    </row>
    <row r="12" spans="2:10" x14ac:dyDescent="0.3">
      <c r="B12" s="4" t="s">
        <v>83</v>
      </c>
      <c r="C12" s="4" t="s">
        <v>50</v>
      </c>
      <c r="D12" s="3" t="s">
        <v>25</v>
      </c>
      <c r="E12" s="3">
        <v>0.2</v>
      </c>
      <c r="F12" s="3">
        <v>14.4</v>
      </c>
      <c r="G12" s="3">
        <v>22.2</v>
      </c>
      <c r="H12" s="3">
        <v>50.8</v>
      </c>
      <c r="I12" s="3">
        <v>27</v>
      </c>
      <c r="J12" s="30">
        <f>SUM(SumaIndon)</f>
        <v>114.6</v>
      </c>
    </row>
    <row r="13" spans="2:10" x14ac:dyDescent="0.3">
      <c r="B13" s="4" t="s">
        <v>27</v>
      </c>
      <c r="C13" s="4" t="s">
        <v>49</v>
      </c>
      <c r="D13" s="3">
        <v>3.8</v>
      </c>
      <c r="E13" s="3">
        <v>30.6</v>
      </c>
      <c r="F13" s="3">
        <v>58</v>
      </c>
      <c r="G13" s="3">
        <v>56.7</v>
      </c>
      <c r="H13" s="3">
        <v>67.7</v>
      </c>
      <c r="I13" s="3">
        <v>62.8</v>
      </c>
      <c r="J13" s="30">
        <f>SUM(SumaAle)</f>
        <v>279.60000000000002</v>
      </c>
    </row>
    <row r="14" spans="2:10" x14ac:dyDescent="0.3">
      <c r="B14" s="4" t="s">
        <v>28</v>
      </c>
      <c r="C14" s="4" t="s">
        <v>49</v>
      </c>
      <c r="D14" s="3">
        <v>6.3</v>
      </c>
      <c r="E14" s="3">
        <v>8.8000000000000007</v>
      </c>
      <c r="F14" s="3">
        <v>45.6</v>
      </c>
      <c r="G14" s="3">
        <v>37.299999999999997</v>
      </c>
      <c r="H14" s="3">
        <v>52.3</v>
      </c>
      <c r="I14" s="3">
        <v>52.1</v>
      </c>
      <c r="J14" s="30">
        <f>SUM(SumaFr)</f>
        <v>202.4</v>
      </c>
    </row>
    <row r="15" spans="2:10" x14ac:dyDescent="0.3">
      <c r="B15" s="4" t="s">
        <v>84</v>
      </c>
      <c r="C15" s="4" t="s">
        <v>49</v>
      </c>
      <c r="D15" s="3" t="s">
        <v>25</v>
      </c>
      <c r="E15" s="3">
        <v>0.1</v>
      </c>
      <c r="F15" s="3">
        <v>7.7</v>
      </c>
      <c r="G15" s="3">
        <v>13.1</v>
      </c>
      <c r="H15" s="3">
        <v>35.1</v>
      </c>
      <c r="I15" s="3">
        <v>35.1</v>
      </c>
      <c r="J15" s="30">
        <f>SUM(SumaPB)</f>
        <v>91.1</v>
      </c>
    </row>
    <row r="18" spans="2:12" x14ac:dyDescent="0.3">
      <c r="E18" s="16" t="s">
        <v>58</v>
      </c>
      <c r="F18" s="18" t="s">
        <v>52</v>
      </c>
      <c r="G18" s="18" t="s">
        <v>46</v>
      </c>
      <c r="H18" s="18" t="s">
        <v>44</v>
      </c>
      <c r="I18" s="18" t="s">
        <v>45</v>
      </c>
      <c r="J18" s="18" t="s">
        <v>53</v>
      </c>
      <c r="K18" s="18" t="s">
        <v>54</v>
      </c>
      <c r="L18" s="18" t="s">
        <v>60</v>
      </c>
    </row>
    <row r="19" spans="2:12" x14ac:dyDescent="0.3">
      <c r="B19" s="15" t="s">
        <v>59</v>
      </c>
      <c r="C19" s="15" t="s">
        <v>51</v>
      </c>
      <c r="E19" s="8" t="s">
        <v>48</v>
      </c>
      <c r="F19" s="3">
        <v>167</v>
      </c>
      <c r="G19" s="3">
        <v>310.7</v>
      </c>
      <c r="H19" s="3">
        <v>880.8</v>
      </c>
      <c r="I19" s="3">
        <v>911.10000000000014</v>
      </c>
      <c r="J19" s="3">
        <v>1024.5999999999999</v>
      </c>
      <c r="K19" s="3">
        <v>1051.3999999999999</v>
      </c>
      <c r="L19" s="3">
        <v>4345.5999999999995</v>
      </c>
    </row>
    <row r="20" spans="2:12" x14ac:dyDescent="0.3">
      <c r="B20" s="14" t="s">
        <v>20</v>
      </c>
      <c r="C20" s="13">
        <f>IFERROR(VLOOKUP(B20,ProduccionDeBiocombustible[],9,FALSE), "Compruebe el pais")</f>
        <v>169.50000000000003</v>
      </c>
      <c r="E20" s="17" t="s">
        <v>20</v>
      </c>
      <c r="F20" s="3">
        <v>0.1</v>
      </c>
      <c r="G20" s="3">
        <v>0.2</v>
      </c>
      <c r="H20" s="3">
        <v>33.4</v>
      </c>
      <c r="I20" s="3">
        <v>44.7</v>
      </c>
      <c r="J20" s="3">
        <v>51.7</v>
      </c>
      <c r="K20" s="3">
        <v>39.4</v>
      </c>
      <c r="L20" s="3">
        <v>169.50000000000003</v>
      </c>
    </row>
    <row r="21" spans="2:12" x14ac:dyDescent="0.3">
      <c r="E21" s="17" t="s">
        <v>12</v>
      </c>
      <c r="F21" s="3">
        <v>104.7</v>
      </c>
      <c r="G21" s="3">
        <v>157.30000000000001</v>
      </c>
      <c r="H21" s="3">
        <v>310</v>
      </c>
      <c r="I21" s="3">
        <v>265.3</v>
      </c>
      <c r="J21" s="3">
        <v>331.7</v>
      </c>
      <c r="K21" s="3">
        <v>354.1</v>
      </c>
      <c r="L21" s="3">
        <v>1523.1</v>
      </c>
    </row>
    <row r="22" spans="2:12" x14ac:dyDescent="0.3">
      <c r="E22" s="17" t="s">
        <v>32</v>
      </c>
      <c r="F22" s="3">
        <v>2.1</v>
      </c>
      <c r="G22" s="3">
        <v>2.7</v>
      </c>
      <c r="H22" s="3">
        <v>14.9</v>
      </c>
      <c r="I22" s="3">
        <v>17.100000000000001</v>
      </c>
      <c r="J22" s="3">
        <v>22.2</v>
      </c>
      <c r="K22" s="3">
        <v>21.3</v>
      </c>
      <c r="L22" s="3">
        <v>80.3</v>
      </c>
    </row>
    <row r="23" spans="2:12" x14ac:dyDescent="0.3">
      <c r="E23" s="17" t="s">
        <v>22</v>
      </c>
      <c r="F23" s="3">
        <v>0</v>
      </c>
      <c r="G23" s="3">
        <v>0.3</v>
      </c>
      <c r="H23" s="3">
        <v>8.8000000000000007</v>
      </c>
      <c r="I23" s="3">
        <v>11.1</v>
      </c>
      <c r="J23" s="3">
        <v>13.1</v>
      </c>
      <c r="K23" s="3">
        <v>13.4</v>
      </c>
      <c r="L23" s="3">
        <v>46.7</v>
      </c>
    </row>
    <row r="24" spans="2:12" x14ac:dyDescent="0.3">
      <c r="E24" s="17" t="s">
        <v>8</v>
      </c>
      <c r="F24" s="3">
        <v>60.1</v>
      </c>
      <c r="G24" s="3">
        <v>150.19999999999999</v>
      </c>
      <c r="H24" s="3">
        <v>513.4</v>
      </c>
      <c r="I24" s="3">
        <v>572.70000000000005</v>
      </c>
      <c r="J24" s="3">
        <v>604.79999999999995</v>
      </c>
      <c r="K24" s="3">
        <v>622.1</v>
      </c>
      <c r="L24" s="3">
        <v>2523.3000000000002</v>
      </c>
    </row>
    <row r="25" spans="2:12" x14ac:dyDescent="0.3">
      <c r="E25" s="17" t="s">
        <v>18</v>
      </c>
      <c r="F25" s="3">
        <v>0</v>
      </c>
      <c r="G25" s="3">
        <v>0</v>
      </c>
      <c r="H25" s="3">
        <v>0.3</v>
      </c>
      <c r="I25" s="3">
        <v>0.2</v>
      </c>
      <c r="J25" s="3">
        <v>1.1000000000000001</v>
      </c>
      <c r="K25" s="3">
        <v>1.1000000000000001</v>
      </c>
      <c r="L25" s="3">
        <v>2.7</v>
      </c>
    </row>
    <row r="26" spans="2:12" x14ac:dyDescent="0.3">
      <c r="E26" s="8" t="s">
        <v>50</v>
      </c>
      <c r="F26" s="3">
        <v>0</v>
      </c>
      <c r="G26" s="3">
        <v>13.7</v>
      </c>
      <c r="H26" s="3">
        <v>57.400000000000006</v>
      </c>
      <c r="I26" s="3">
        <v>70.3</v>
      </c>
      <c r="J26" s="3">
        <v>123.3</v>
      </c>
      <c r="K26" s="3">
        <v>106.1</v>
      </c>
      <c r="L26" s="3">
        <v>370.8</v>
      </c>
    </row>
    <row r="27" spans="2:12" x14ac:dyDescent="0.3">
      <c r="E27" s="17" t="s">
        <v>9</v>
      </c>
      <c r="F27" s="3">
        <v>0</v>
      </c>
      <c r="G27" s="3">
        <v>12.5</v>
      </c>
      <c r="H27" s="3">
        <v>29.7</v>
      </c>
      <c r="I27" s="3">
        <v>33.6</v>
      </c>
      <c r="J27" s="3">
        <v>44.3</v>
      </c>
      <c r="K27" s="3">
        <v>48.8</v>
      </c>
      <c r="L27" s="3">
        <v>168.9</v>
      </c>
    </row>
    <row r="28" spans="2:12" x14ac:dyDescent="0.3">
      <c r="E28" s="17" t="s">
        <v>31</v>
      </c>
      <c r="F28" s="3">
        <v>0</v>
      </c>
      <c r="G28" s="3">
        <v>0.2</v>
      </c>
      <c r="H28" s="3">
        <v>14.4</v>
      </c>
      <c r="I28" s="3">
        <v>22.2</v>
      </c>
      <c r="J28" s="3">
        <v>50.8</v>
      </c>
      <c r="K28" s="3">
        <v>27</v>
      </c>
      <c r="L28" s="3">
        <v>114.6</v>
      </c>
    </row>
    <row r="29" spans="2:12" x14ac:dyDescent="0.3">
      <c r="E29" s="17" t="s">
        <v>30</v>
      </c>
      <c r="F29" s="3">
        <v>0</v>
      </c>
      <c r="G29" s="3">
        <v>1</v>
      </c>
      <c r="H29" s="3">
        <v>13.3</v>
      </c>
      <c r="I29" s="3">
        <v>14.5</v>
      </c>
      <c r="J29" s="3">
        <v>28.2</v>
      </c>
      <c r="K29" s="3">
        <v>30.3</v>
      </c>
      <c r="L29" s="3">
        <v>87.3</v>
      </c>
    </row>
    <row r="30" spans="2:12" x14ac:dyDescent="0.3">
      <c r="E30" s="8" t="s">
        <v>49</v>
      </c>
      <c r="F30" s="3">
        <v>10.1</v>
      </c>
      <c r="G30" s="3">
        <v>39.500000000000007</v>
      </c>
      <c r="H30" s="3">
        <v>111.3</v>
      </c>
      <c r="I30" s="3">
        <v>107.1</v>
      </c>
      <c r="J30" s="3">
        <v>155.1</v>
      </c>
      <c r="K30" s="3">
        <v>150</v>
      </c>
      <c r="L30" s="3">
        <v>573.1</v>
      </c>
    </row>
    <row r="31" spans="2:12" x14ac:dyDescent="0.3">
      <c r="E31" s="17" t="s">
        <v>27</v>
      </c>
      <c r="F31" s="3">
        <v>3.8</v>
      </c>
      <c r="G31" s="3">
        <v>30.6</v>
      </c>
      <c r="H31" s="3">
        <v>58</v>
      </c>
      <c r="I31" s="3">
        <v>56.7</v>
      </c>
      <c r="J31" s="3">
        <v>67.7</v>
      </c>
      <c r="K31" s="3">
        <v>62.8</v>
      </c>
      <c r="L31" s="3">
        <v>279.60000000000002</v>
      </c>
    </row>
    <row r="32" spans="2:12" x14ac:dyDescent="0.3">
      <c r="E32" s="17" t="s">
        <v>28</v>
      </c>
      <c r="F32" s="3">
        <v>6.3</v>
      </c>
      <c r="G32" s="3">
        <v>8.8000000000000007</v>
      </c>
      <c r="H32" s="3">
        <v>45.6</v>
      </c>
      <c r="I32" s="3">
        <v>37.299999999999997</v>
      </c>
      <c r="J32" s="3">
        <v>52.3</v>
      </c>
      <c r="K32" s="3">
        <v>52.1</v>
      </c>
      <c r="L32" s="3">
        <v>202.4</v>
      </c>
    </row>
    <row r="33" spans="5:12" x14ac:dyDescent="0.3">
      <c r="E33" s="17" t="s">
        <v>29</v>
      </c>
      <c r="F33" s="3">
        <v>0</v>
      </c>
      <c r="G33" s="3">
        <v>0.1</v>
      </c>
      <c r="H33" s="3">
        <v>7.7</v>
      </c>
      <c r="I33" s="3">
        <v>13.1</v>
      </c>
      <c r="J33" s="3">
        <v>35.1</v>
      </c>
      <c r="K33" s="3">
        <v>35.1</v>
      </c>
      <c r="L33" s="3">
        <v>91.1</v>
      </c>
    </row>
    <row r="34" spans="5:12" x14ac:dyDescent="0.3">
      <c r="E34" s="8" t="s">
        <v>35</v>
      </c>
      <c r="F34" s="3">
        <v>177.10000000000002</v>
      </c>
      <c r="G34" s="3">
        <v>363.90000000000003</v>
      </c>
      <c r="H34" s="3">
        <v>1049.5</v>
      </c>
      <c r="I34" s="3">
        <v>1088.5</v>
      </c>
      <c r="J34" s="3">
        <v>1302.9999999999998</v>
      </c>
      <c r="K34" s="3">
        <v>1307.4999999999995</v>
      </c>
      <c r="L34" s="3">
        <v>5289.5</v>
      </c>
    </row>
  </sheetData>
  <sheetProtection sheet="1" objects="1" scenarios="1"/>
  <protectedRanges>
    <protectedRange sqref="B20" name="Pais"/>
  </protectedRanges>
  <mergeCells count="1">
    <mergeCell ref="B2:J2"/>
  </mergeCells>
  <phoneticPr fontId="5" type="noConversion"/>
  <conditionalFormatting sqref="J4:J15">
    <cfRule type="colorScale" priority="1">
      <colorScale>
        <cfvo type="min"/>
        <cfvo type="max"/>
        <color rgb="FFFFC000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19</vt:i4>
      </vt:variant>
    </vt:vector>
  </HeadingPairs>
  <TitlesOfParts>
    <vt:vector size="22" baseType="lpstr">
      <vt:lpstr>Portada</vt:lpstr>
      <vt:lpstr>Consumo</vt:lpstr>
      <vt:lpstr>Produccion</vt:lpstr>
      <vt:lpstr>Consumo!Año2000</vt:lpstr>
      <vt:lpstr>Año2005</vt:lpstr>
      <vt:lpstr>Año2010</vt:lpstr>
      <vt:lpstr>Año2011</vt:lpstr>
      <vt:lpstr>Año2014</vt:lpstr>
      <vt:lpstr>Año2015</vt:lpstr>
      <vt:lpstr>SumaAle</vt:lpstr>
      <vt:lpstr>SumaArg</vt:lpstr>
      <vt:lpstr>SumaBr</vt:lpstr>
      <vt:lpstr>SumaCan</vt:lpstr>
      <vt:lpstr>SumaCh</vt:lpstr>
      <vt:lpstr>SumaCol</vt:lpstr>
      <vt:lpstr>SumaEU</vt:lpstr>
      <vt:lpstr>SumaFr</vt:lpstr>
      <vt:lpstr>SumaIndon</vt:lpstr>
      <vt:lpstr>SumaMex</vt:lpstr>
      <vt:lpstr>SumaPB</vt:lpstr>
      <vt:lpstr>Sumatai</vt:lpstr>
      <vt:lpstr>TotalDeConsumo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eli chavez aleman</dc:creator>
  <cp:lastModifiedBy>AlanVgro@outlook.es</cp:lastModifiedBy>
  <dcterms:created xsi:type="dcterms:W3CDTF">2022-10-27T17:37:11Z</dcterms:created>
  <dcterms:modified xsi:type="dcterms:W3CDTF">2022-10-28T23:25:19Z</dcterms:modified>
</cp:coreProperties>
</file>