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moral137_purdue_edu/Documents/Fall2021/ENGR131/Assigments/A05/"/>
    </mc:Choice>
  </mc:AlternateContent>
  <xr:revisionPtr revIDLastSave="196" documentId="13_ncr:1_{26C20F27-59C5-4448-A0B5-B00DB5E90D0B}" xr6:coauthVersionLast="47" xr6:coauthVersionMax="47" xr10:uidLastSave="{E10A4B43-82FA-4ADE-9BAB-BAA1EA7ADCE6}"/>
  <bookViews>
    <workbookView xWindow="-110" yWindow="-110" windowWidth="19420" windowHeight="10420" activeTab="1" xr2:uid="{00000000-000D-0000-FFFF-FFFF00000000}"/>
  </bookViews>
  <sheets>
    <sheet name="ReadThis" sheetId="14" r:id="rId1"/>
    <sheet name="SolarPanelsEconomy" sheetId="1" r:id="rId2"/>
    <sheet name="ElectricityConsumption" sheetId="2" r:id="rId3"/>
    <sheet name="ElectricityCost" sheetId="3" r:id="rId4"/>
    <sheet name="EnviromentalAnalysis" sheetId="5" r:id="rId5"/>
    <sheet name="C02EmissionsCurrent" sheetId="7" r:id="rId6"/>
    <sheet name="C02EmissionsProposed" sheetId="12" r:id="rId7"/>
    <sheet name="ShareOfEmissions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I18" i="1"/>
  <c r="H14" i="1"/>
  <c r="B29" i="1"/>
  <c r="I14" i="1"/>
  <c r="E14" i="1"/>
  <c r="G14" i="1"/>
  <c r="E25" i="1"/>
  <c r="G18" i="1"/>
  <c r="E18" i="1"/>
  <c r="H25" i="5"/>
  <c r="I20" i="5"/>
  <c r="B38" i="5"/>
  <c r="B39" i="5"/>
  <c r="B40" i="5"/>
  <c r="B41" i="5"/>
  <c r="B42" i="5"/>
  <c r="B43" i="5"/>
  <c r="B44" i="5"/>
  <c r="B45" i="5"/>
  <c r="B46" i="5"/>
  <c r="B47" i="5"/>
  <c r="B48" i="5"/>
  <c r="B37" i="5"/>
  <c r="C45" i="5"/>
  <c r="G48" i="5"/>
  <c r="G38" i="5"/>
  <c r="G39" i="5"/>
  <c r="G40" i="5"/>
  <c r="G41" i="5"/>
  <c r="G42" i="5"/>
  <c r="G43" i="5"/>
  <c r="G44" i="5"/>
  <c r="G45" i="5"/>
  <c r="G46" i="5"/>
  <c r="G47" i="5"/>
  <c r="G37" i="5"/>
  <c r="D31" i="5"/>
  <c r="I31" i="5" s="1"/>
  <c r="F26" i="1"/>
  <c r="C31" i="5"/>
  <c r="F31" i="5" s="1"/>
  <c r="B31" i="5"/>
  <c r="E31" i="5" s="1"/>
  <c r="I21" i="5"/>
  <c r="I22" i="5"/>
  <c r="I30" i="5"/>
  <c r="I19" i="5"/>
  <c r="B4" i="5"/>
  <c r="F21" i="5" s="1"/>
  <c r="F20" i="5"/>
  <c r="F23" i="5"/>
  <c r="F24" i="5"/>
  <c r="F27" i="5"/>
  <c r="F28" i="5"/>
  <c r="F19" i="5"/>
  <c r="E19" i="5"/>
  <c r="E20" i="5"/>
  <c r="E21" i="5"/>
  <c r="E22" i="5"/>
  <c r="E23" i="5"/>
  <c r="E24" i="5"/>
  <c r="E25" i="5"/>
  <c r="E26" i="5"/>
  <c r="E27" i="5"/>
  <c r="E28" i="5"/>
  <c r="E29" i="5"/>
  <c r="E30" i="5"/>
  <c r="H30" i="5" l="1"/>
  <c r="J30" i="5" s="1"/>
  <c r="H26" i="5"/>
  <c r="H31" i="5"/>
  <c r="J31" i="5" s="1"/>
  <c r="I28" i="5"/>
  <c r="H19" i="5"/>
  <c r="J19" i="5" s="1"/>
  <c r="I27" i="5"/>
  <c r="I26" i="5"/>
  <c r="G20" i="5"/>
  <c r="H22" i="5"/>
  <c r="J22" i="5" s="1"/>
  <c r="H21" i="5"/>
  <c r="J21" i="5" s="1"/>
  <c r="I29" i="5"/>
  <c r="G19" i="5"/>
  <c r="H29" i="5"/>
  <c r="I25" i="5"/>
  <c r="J25" i="5" s="1"/>
  <c r="H28" i="5"/>
  <c r="I24" i="5"/>
  <c r="H24" i="5"/>
  <c r="H23" i="5"/>
  <c r="H20" i="5"/>
  <c r="J20" i="5" s="1"/>
  <c r="H27" i="5"/>
  <c r="I23" i="5"/>
  <c r="G31" i="5"/>
  <c r="F30" i="5"/>
  <c r="G30" i="5" s="1"/>
  <c r="F26" i="5"/>
  <c r="F22" i="5"/>
  <c r="G22" i="5" s="1"/>
  <c r="F29" i="5"/>
  <c r="F25" i="5"/>
  <c r="G24" i="5"/>
  <c r="G27" i="5"/>
  <c r="G23" i="5"/>
  <c r="G28" i="5"/>
  <c r="G29" i="5"/>
  <c r="G21" i="5"/>
  <c r="B26" i="1"/>
  <c r="D26" i="1"/>
  <c r="C26" i="1"/>
  <c r="G25" i="1"/>
  <c r="H25" i="1" s="1"/>
  <c r="G24" i="1"/>
  <c r="H24" i="1" s="1"/>
  <c r="G23" i="1"/>
  <c r="H23" i="1" s="1"/>
  <c r="G22" i="1"/>
  <c r="H22" i="1" s="1"/>
  <c r="G21" i="1"/>
  <c r="H21" i="1" s="1"/>
  <c r="B10" i="1"/>
  <c r="G20" i="1"/>
  <c r="H20" i="1" s="1"/>
  <c r="I20" i="1" s="1"/>
  <c r="G19" i="1"/>
  <c r="H19" i="1" s="1"/>
  <c r="I19" i="1" s="1"/>
  <c r="H18" i="1"/>
  <c r="B7" i="1"/>
  <c r="B8" i="1" s="1"/>
  <c r="G17" i="1"/>
  <c r="H17" i="1" s="1"/>
  <c r="G16" i="1"/>
  <c r="H16" i="1" s="1"/>
  <c r="G15" i="1"/>
  <c r="H15" i="1" s="1"/>
  <c r="J24" i="5" l="1"/>
  <c r="J26" i="5"/>
  <c r="J27" i="5"/>
  <c r="J29" i="5"/>
  <c r="C40" i="5"/>
  <c r="C48" i="5"/>
  <c r="H46" i="5"/>
  <c r="G25" i="5"/>
  <c r="H41" i="5"/>
  <c r="J28" i="5"/>
  <c r="D47" i="5"/>
  <c r="I25" i="1"/>
  <c r="I16" i="1"/>
  <c r="C47" i="5"/>
  <c r="D40" i="5"/>
  <c r="I17" i="1"/>
  <c r="H45" i="5"/>
  <c r="G26" i="5"/>
  <c r="J23" i="5"/>
  <c r="D48" i="5"/>
  <c r="I21" i="1"/>
  <c r="I22" i="1"/>
  <c r="I23" i="1"/>
  <c r="I24" i="1"/>
  <c r="I15" i="1"/>
  <c r="E21" i="1"/>
  <c r="E22" i="1"/>
  <c r="E15" i="1"/>
  <c r="E19" i="1"/>
  <c r="G26" i="1"/>
  <c r="E23" i="1"/>
  <c r="E16" i="1"/>
  <c r="E20" i="1"/>
  <c r="E24" i="1"/>
  <c r="E17" i="1"/>
  <c r="I42" i="5" l="1"/>
  <c r="H42" i="5"/>
  <c r="H37" i="5"/>
  <c r="I37" i="5"/>
  <c r="D45" i="5"/>
  <c r="D46" i="5"/>
  <c r="C46" i="5"/>
  <c r="B49" i="5"/>
  <c r="D37" i="5"/>
  <c r="C37" i="5"/>
  <c r="D41" i="5"/>
  <c r="C41" i="5"/>
  <c r="C38" i="5"/>
  <c r="D38" i="5"/>
  <c r="I38" i="5"/>
  <c r="H38" i="5"/>
  <c r="H47" i="5"/>
  <c r="I47" i="5"/>
  <c r="I41" i="5"/>
  <c r="D42" i="5"/>
  <c r="C42" i="5"/>
  <c r="I45" i="5"/>
  <c r="D39" i="5"/>
  <c r="C39" i="5"/>
  <c r="H39" i="5"/>
  <c r="I39" i="5"/>
  <c r="I48" i="5"/>
  <c r="H48" i="5"/>
  <c r="I46" i="5"/>
  <c r="H40" i="5"/>
  <c r="I40" i="5"/>
  <c r="H26" i="1"/>
  <c r="I26" i="1"/>
  <c r="E26" i="1"/>
  <c r="H44" i="5" l="1"/>
  <c r="I44" i="5"/>
  <c r="C44" i="5"/>
  <c r="D44" i="5"/>
  <c r="G49" i="5"/>
  <c r="H43" i="5"/>
  <c r="H49" i="5" s="1"/>
  <c r="I43" i="5"/>
  <c r="C43" i="5"/>
  <c r="C49" i="5" s="1"/>
  <c r="D43" i="5"/>
  <c r="D49" i="5"/>
  <c r="I49" i="5"/>
</calcChain>
</file>

<file path=xl/sharedStrings.xml><?xml version="1.0" encoding="utf-8"?>
<sst xmlns="http://schemas.openxmlformats.org/spreadsheetml/2006/main" count="116" uniqueCount="70">
  <si>
    <t xml:space="preserve">Solar Panel Costs </t>
  </si>
  <si>
    <t>Item (c/u)</t>
  </si>
  <si>
    <t>Amount</t>
  </si>
  <si>
    <t>Month</t>
  </si>
  <si>
    <t>Days per Month</t>
  </si>
  <si>
    <t>Natual Gas Consumption (cubic ft)</t>
  </si>
  <si>
    <t>Electricity Consuption (kWh)</t>
  </si>
  <si>
    <t>Average Daily Solar Insolation (kWh/day*m^2)</t>
  </si>
  <si>
    <t>Monthly production of 500 solar panels (kWh)</t>
  </si>
  <si>
    <t>Energy not covered by solar panels (kWh)</t>
  </si>
  <si>
    <t>Monthly bill of energy with solar panels</t>
  </si>
  <si>
    <t>ROI Time years</t>
  </si>
  <si>
    <t>Solar Panel</t>
  </si>
  <si>
    <t>January</t>
  </si>
  <si>
    <t>Price for ROI= 3 years</t>
  </si>
  <si>
    <t>System hardware and wiring</t>
  </si>
  <si>
    <t>February</t>
  </si>
  <si>
    <t>instalation and labor fees</t>
  </si>
  <si>
    <t>March</t>
  </si>
  <si>
    <t>Lifetime Maintenance</t>
  </si>
  <si>
    <t>April</t>
  </si>
  <si>
    <t>Total cost</t>
  </si>
  <si>
    <t>May</t>
  </si>
  <si>
    <t>500 Solar panel instalation cost</t>
  </si>
  <si>
    <t>June</t>
  </si>
  <si>
    <t>July</t>
  </si>
  <si>
    <t>Cost of energy (per kWh)</t>
  </si>
  <si>
    <t>August</t>
  </si>
  <si>
    <t>September</t>
  </si>
  <si>
    <t>October</t>
  </si>
  <si>
    <t>November</t>
  </si>
  <si>
    <t>December</t>
  </si>
  <si>
    <t>Total</t>
  </si>
  <si>
    <t>Spec</t>
  </si>
  <si>
    <t>(Average days 
per motnhs)</t>
  </si>
  <si>
    <t>(Average daily 
solar insolation)</t>
  </si>
  <si>
    <t>Value</t>
  </si>
  <si>
    <t>Solar Panel specifications</t>
  </si>
  <si>
    <t>General Calculations</t>
  </si>
  <si>
    <t>C02 Emissions data</t>
  </si>
  <si>
    <t>Element</t>
  </si>
  <si>
    <t>Amount of C02</t>
  </si>
  <si>
    <t>Units</t>
  </si>
  <si>
    <t>Natural Gas</t>
  </si>
  <si>
    <t>kg/cubic feet</t>
  </si>
  <si>
    <t xml:space="preserve">Electricity </t>
  </si>
  <si>
    <t>Natural Gas Consumption
 (cubic feet)</t>
  </si>
  <si>
    <t>Electricity Consumption 
(kWh)</t>
  </si>
  <si>
    <t>Solar Panel Production 
(kWh)</t>
  </si>
  <si>
    <t>CO2 emissions from electricity
 (kg)</t>
  </si>
  <si>
    <t>New CO2 if Solar Panels are installed
 (kg)</t>
  </si>
  <si>
    <t>Weight (lbs)</t>
  </si>
  <si>
    <t>Area (m^2)</t>
  </si>
  <si>
    <t>Energy Efficiency (%)</t>
  </si>
  <si>
    <t>CO2 emissions from Natural Gas 
(kg)</t>
  </si>
  <si>
    <t>Current CO2 emissions
(kg)</t>
  </si>
  <si>
    <t>Solar Panel CO2 emissions (kg)</t>
  </si>
  <si>
    <t>kg/kWh</t>
  </si>
  <si>
    <t>C02 emissions from electricity with solar panels (kg)</t>
  </si>
  <si>
    <t>Natural Gas share</t>
  </si>
  <si>
    <t>Electricity share</t>
  </si>
  <si>
    <t>Share of emissions on current system</t>
  </si>
  <si>
    <t>Total C02 Emission (kg)</t>
  </si>
  <si>
    <t>(Average share)</t>
  </si>
  <si>
    <t>Share of emissions on proposed system</t>
  </si>
  <si>
    <t>Natural gas share</t>
  </si>
  <si>
    <t>Electricity Share</t>
  </si>
  <si>
    <t>Total C02 Emission of previous system(kg)</t>
  </si>
  <si>
    <t>Cost of electricity ($)</t>
  </si>
  <si>
    <t>This file is formatted as following: Sheets with blue color are related to the economical analysis while greens are related to the enviromental analysis.
The order of the sheets is the following: The first sheet contains all the calculations used in the research, each calculation has a text box explaining what was done in the row and on the top-left corner of the sheet there is a table with the constants  (electricity rates, efficiency rates, among others). After this first calculation sheet, all the following contain the graphs used in our .word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</si>
</sst>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&quot;$&quot;"/>
    <numFmt numFmtId="165" formatCode="&quot;$&quot;#,##0"/>
    <numFmt numFmtId="166" formatCode="&quot;$&quot;#,##0.0000"/>
    <numFmt numFmtId="167" formatCode="&quot;$&quot;#,##0.00"/>
    <numFmt numFmtId="168" formatCode="[$-F800]dddd\,\ mmmm\ dd\,\ yyyy"/>
    <numFmt numFmtId="169" formatCode="0.0000"/>
    <numFmt numFmtId="170" formatCode="0.0"/>
    <numFmt numFmtId="171" formatCode="&quot;$&quot;#,##0.000"/>
    <numFmt numFmtId="172" formatCode="&quot;$&quot;#,##0.0"/>
  </numFmts>
  <fonts count="11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sz val="10"/>
      <name val="Arial"/>
    </font>
    <font>
      <b/>
      <sz val="10"/>
      <name val="Arial"/>
    </font>
    <font>
      <b/>
      <sz val="10"/>
      <color theme="1"/>
      <name val="Arial"/>
    </font>
    <font>
      <b/>
      <sz val="15"/>
      <color theme="3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6" fillId="0" borderId="1" applyNumberFormat="0" applyFill="0" applyAlignment="0" applyProtection="0"/>
    <xf numFmtId="0" fontId="1" fillId="0" borderId="0"/>
  </cellStyleXfs>
  <cellXfs count="5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9" fontId="3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/>
    <xf numFmtId="164" fontId="3" fillId="0" borderId="0" xfId="0" applyNumberFormat="1" applyFont="1" applyAlignment="1"/>
    <xf numFmtId="165" fontId="3" fillId="0" borderId="0" xfId="0" applyNumberFormat="1" applyFont="1" applyAlignment="1"/>
    <xf numFmtId="3" fontId="3" fillId="0" borderId="0" xfId="0" applyNumberFormat="1" applyFont="1" applyAlignment="1"/>
    <xf numFmtId="166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3" fontId="5" fillId="0" borderId="0" xfId="0" applyNumberFormat="1" applyFont="1"/>
    <xf numFmtId="2" fontId="2" fillId="0" borderId="0" xfId="0" applyNumberFormat="1" applyFont="1"/>
    <xf numFmtId="166" fontId="2" fillId="0" borderId="0" xfId="0" applyNumberFormat="1" applyFont="1" applyAlignment="1"/>
    <xf numFmtId="167" fontId="2" fillId="0" borderId="0" xfId="0" applyNumberFormat="1" applyFont="1" applyAlignment="1"/>
    <xf numFmtId="3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68" fontId="2" fillId="0" borderId="0" xfId="0" applyNumberFormat="1" applyFont="1" applyAlignment="1"/>
    <xf numFmtId="0" fontId="1" fillId="0" borderId="0" xfId="2"/>
    <xf numFmtId="1" fontId="1" fillId="0" borderId="0" xfId="2" applyNumberFormat="1"/>
    <xf numFmtId="0" fontId="7" fillId="0" borderId="0" xfId="2" applyFont="1"/>
    <xf numFmtId="170" fontId="5" fillId="0" borderId="0" xfId="0" applyNumberFormat="1" applyFont="1"/>
    <xf numFmtId="2" fontId="2" fillId="0" borderId="0" xfId="0" applyNumberFormat="1" applyFont="1" applyAlignment="1"/>
    <xf numFmtId="0" fontId="8" fillId="0" borderId="0" xfId="0" applyFont="1" applyAlignment="1"/>
    <xf numFmtId="0" fontId="9" fillId="0" borderId="0" xfId="2" applyFont="1"/>
    <xf numFmtId="0" fontId="9" fillId="0" borderId="0" xfId="2" applyFont="1" applyAlignment="1">
      <alignment wrapText="1"/>
    </xf>
    <xf numFmtId="0" fontId="10" fillId="0" borderId="0" xfId="2" applyFont="1"/>
    <xf numFmtId="3" fontId="10" fillId="0" borderId="0" xfId="2" applyNumberFormat="1" applyFont="1"/>
    <xf numFmtId="1" fontId="10" fillId="0" borderId="0" xfId="2" applyNumberFormat="1" applyFont="1"/>
    <xf numFmtId="169" fontId="1" fillId="0" borderId="0" xfId="2" applyNumberFormat="1"/>
    <xf numFmtId="0" fontId="10" fillId="0" borderId="0" xfId="2" applyFont="1" applyFill="1"/>
    <xf numFmtId="1" fontId="10" fillId="0" borderId="0" xfId="2" applyNumberFormat="1" applyFont="1" applyFill="1"/>
    <xf numFmtId="3" fontId="10" fillId="0" borderId="0" xfId="2" applyNumberFormat="1" applyFont="1" applyFill="1" applyBorder="1"/>
    <xf numFmtId="1" fontId="10" fillId="0" borderId="0" xfId="2" applyNumberFormat="1" applyFont="1" applyFill="1" applyBorder="1"/>
    <xf numFmtId="0" fontId="9" fillId="0" borderId="0" xfId="2" applyFont="1" applyFill="1" applyBorder="1"/>
    <xf numFmtId="2" fontId="10" fillId="0" borderId="0" xfId="2" applyNumberFormat="1" applyFont="1"/>
    <xf numFmtId="2" fontId="10" fillId="0" borderId="0" xfId="2" applyNumberFormat="1" applyFont="1" applyFill="1"/>
    <xf numFmtId="0" fontId="9" fillId="0" borderId="0" xfId="2" applyFont="1" applyFill="1"/>
    <xf numFmtId="4" fontId="0" fillId="0" borderId="0" xfId="0" applyNumberFormat="1" applyFont="1" applyAlignment="1"/>
    <xf numFmtId="171" fontId="5" fillId="0" borderId="0" xfId="0" applyNumberFormat="1" applyFont="1"/>
    <xf numFmtId="172" fontId="2" fillId="0" borderId="0" xfId="0" applyNumberFormat="1" applyFont="1"/>
    <xf numFmtId="165" fontId="5" fillId="0" borderId="0" xfId="0" applyNumberFormat="1" applyFont="1"/>
    <xf numFmtId="2" fontId="4" fillId="0" borderId="0" xfId="0" applyNumberFormat="1" applyFont="1"/>
    <xf numFmtId="1" fontId="5" fillId="0" borderId="0" xfId="0" applyNumberFormat="1" applyFont="1"/>
    <xf numFmtId="1" fontId="2" fillId="0" borderId="0" xfId="0" applyNumberFormat="1" applyFont="1"/>
    <xf numFmtId="1" fontId="1" fillId="0" borderId="0" xfId="2" applyNumberFormat="1" applyFill="1" applyBorder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" fillId="0" borderId="1" xfId="1" applyAlignment="1"/>
    <xf numFmtId="0" fontId="6" fillId="0" borderId="1" xfId="1" applyAlignment="1">
      <alignment horizontal="center"/>
    </xf>
    <xf numFmtId="0" fontId="6" fillId="0" borderId="0" xfId="1" applyBorder="1" applyAlignment="1">
      <alignment horizontal="center"/>
    </xf>
  </cellXfs>
  <cellStyles count="3">
    <cellStyle name="Heading 1" xfId="1" builtinId="16"/>
    <cellStyle name="Normal" xfId="0" builtinId="0"/>
    <cellStyle name="Normal 2" xfId="2" xr:uid="{0C013DAC-573F-42C9-9D41-CDE6CF6B2514}"/>
  </cellStyles>
  <dxfs count="39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border outline="0">
        <left style="medium">
          <color rgb="FFCCCCCC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border outline="0">
        <right style="medium">
          <color rgb="FFCCCCCC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1" indent="0" justifyLastLine="0" shrinkToFit="0" readingOrder="0"/>
    </dxf>
    <dxf>
      <border outline="0">
        <top style="thick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&quot;$&quot;#,##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electricity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599110734306651E-2"/>
          <c:y val="6.8866453750531922E-2"/>
          <c:w val="0.89627795704329194"/>
          <c:h val="0.83837683993188894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System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SolarPanelsEconomy!$A$14:$A$25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SolarPanelsEconomy!$D$14:$D$25</c:f>
              <c:numCache>
                <c:formatCode>General</c:formatCode>
                <c:ptCount val="12"/>
                <c:pt idx="0">
                  <c:v>28888</c:v>
                </c:pt>
                <c:pt idx="1">
                  <c:v>28901</c:v>
                </c:pt>
                <c:pt idx="2">
                  <c:v>29037</c:v>
                </c:pt>
                <c:pt idx="3">
                  <c:v>29984</c:v>
                </c:pt>
                <c:pt idx="4">
                  <c:v>33812</c:v>
                </c:pt>
                <c:pt idx="5">
                  <c:v>39399</c:v>
                </c:pt>
                <c:pt idx="6">
                  <c:v>39480</c:v>
                </c:pt>
                <c:pt idx="7">
                  <c:v>39994</c:v>
                </c:pt>
                <c:pt idx="8">
                  <c:v>35868</c:v>
                </c:pt>
                <c:pt idx="9">
                  <c:v>30173</c:v>
                </c:pt>
                <c:pt idx="10">
                  <c:v>28996</c:v>
                </c:pt>
                <c:pt idx="11">
                  <c:v>28901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5-4340-9152-DCB299A12BA8}"/>
            </c:ext>
          </c:extLst>
        </c:ser>
        <c:ser>
          <c:idx val="1"/>
          <c:order val="1"/>
          <c:tx>
            <c:v>Proposed System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SolarPanelsEconomy!$A$14:$A$25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SolarPanelsEconomy!$H$14:$H$25</c:f>
              <c:numCache>
                <c:formatCode>0</c:formatCode>
                <c:ptCount val="12"/>
                <c:pt idx="0">
                  <c:v>17464.5</c:v>
                </c:pt>
                <c:pt idx="1">
                  <c:v>14455.8</c:v>
                </c:pt>
                <c:pt idx="2">
                  <c:v>7903.5249999999978</c:v>
                </c:pt>
                <c:pt idx="3">
                  <c:v>2899.2499999999964</c:v>
                </c:pt>
                <c:pt idx="4">
                  <c:v>112.67499999999563</c:v>
                </c:pt>
                <c:pt idx="5">
                  <c:v>3470.25</c:v>
                </c:pt>
                <c:pt idx="6">
                  <c:v>3495.9750000000058</c:v>
                </c:pt>
                <c:pt idx="7">
                  <c:v>8008.1999999999971</c:v>
                </c:pt>
                <c:pt idx="8">
                  <c:v>10441.5</c:v>
                </c:pt>
                <c:pt idx="9">
                  <c:v>11324.224999999999</c:v>
                </c:pt>
                <c:pt idx="10">
                  <c:v>17388.25</c:v>
                </c:pt>
                <c:pt idx="11">
                  <c:v>19762.199999999997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5-4340-9152-DCB299A12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011935"/>
        <c:axId val="1886016511"/>
      </c:barChart>
      <c:catAx>
        <c:axId val="188601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16511"/>
        <c:crosses val="autoZero"/>
        <c:auto val="1"/>
        <c:lblAlgn val="ctr"/>
        <c:lblOffset val="100"/>
        <c:noMultiLvlLbl val="0"/>
      </c:catAx>
      <c:valAx>
        <c:axId val="18860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1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280718518315923"/>
          <c:y val="0.95768906962993794"/>
          <c:w val="0.26668136911914886"/>
          <c:h val="3.2212628570465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electricity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System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SolarPanelsEconomy!$A$14:$A$25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SolarPanelsEconomy!$E$14:$E$25</c:f>
              <c:numCache>
                <c:formatCode>"$"#,##0</c:formatCode>
                <c:ptCount val="12"/>
                <c:pt idx="0">
                  <c:v>2822.3575999999998</c:v>
                </c:pt>
                <c:pt idx="1">
                  <c:v>2823.6277</c:v>
                </c:pt>
                <c:pt idx="2">
                  <c:v>2836.9148999999998</c:v>
                </c:pt>
                <c:pt idx="3">
                  <c:v>2929.4367999999999</c:v>
                </c:pt>
                <c:pt idx="4">
                  <c:v>3303.4323999999997</c:v>
                </c:pt>
                <c:pt idx="5">
                  <c:v>3849.2822999999999</c:v>
                </c:pt>
                <c:pt idx="6">
                  <c:v>3857.1959999999999</c:v>
                </c:pt>
                <c:pt idx="7">
                  <c:v>3907.4137999999998</c:v>
                </c:pt>
                <c:pt idx="8">
                  <c:v>3504.3035999999997</c:v>
                </c:pt>
                <c:pt idx="9">
                  <c:v>2947.9020999999998</c:v>
                </c:pt>
                <c:pt idx="10">
                  <c:v>2832.9092000000001</c:v>
                </c:pt>
                <c:pt idx="11">
                  <c:v>2823.6277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6-4CA7-BE6B-2972168E7879}"/>
            </c:ext>
          </c:extLst>
        </c:ser>
        <c:ser>
          <c:idx val="1"/>
          <c:order val="1"/>
          <c:tx>
            <c:v>Proposed system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SolarPanelsEconomy!$A$14:$A$25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SolarPanelsEconomy!$I$14:$I$25</c:f>
              <c:numCache>
                <c:formatCode>"$"#,##0</c:formatCode>
                <c:ptCount val="12"/>
                <c:pt idx="0">
                  <c:v>1706.2816499999999</c:v>
                </c:pt>
                <c:pt idx="1">
                  <c:v>1412.3316599999998</c:v>
                </c:pt>
                <c:pt idx="2">
                  <c:v>772.17439249999973</c:v>
                </c:pt>
                <c:pt idx="3">
                  <c:v>283.25672499999962</c:v>
                </c:pt>
                <c:pt idx="4">
                  <c:v>11.008347499999573</c:v>
                </c:pt>
                <c:pt idx="5">
                  <c:v>339.04342499999996</c:v>
                </c:pt>
                <c:pt idx="6">
                  <c:v>341.55675750000057</c:v>
                </c:pt>
                <c:pt idx="7">
                  <c:v>782.40113999999971</c:v>
                </c:pt>
                <c:pt idx="8">
                  <c:v>1020.13455</c:v>
                </c:pt>
                <c:pt idx="9">
                  <c:v>1106.3767824999998</c:v>
                </c:pt>
                <c:pt idx="10">
                  <c:v>1698.8320249999999</c:v>
                </c:pt>
                <c:pt idx="11" formatCode="&quot;$&quot;#,##0.0">
                  <c:v>1930.7669399999995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6-4CA7-BE6B-2972168E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144063"/>
        <c:axId val="1976132831"/>
      </c:barChart>
      <c:catAx>
        <c:axId val="197614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32831"/>
        <c:crosses val="autoZero"/>
        <c:auto val="1"/>
        <c:lblAlgn val="ctr"/>
        <c:lblOffset val="100"/>
        <c:noMultiLvlLbl val="0"/>
      </c:catAx>
      <c:valAx>
        <c:axId val="19761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of electricity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559626580787728"/>
          <c:y val="0.95566940927001842"/>
          <c:w val="0.2640343506530301"/>
          <c:h val="3.2212628570465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C02 Emissions of current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06758530183727"/>
          <c:y val="7.407407407407407E-2"/>
          <c:w val="0.86037445319335082"/>
          <c:h val="0.716836176727909"/>
        </c:manualLayout>
      </c:layout>
      <c:lineChart>
        <c:grouping val="standard"/>
        <c:varyColors val="0"/>
        <c:ser>
          <c:idx val="0"/>
          <c:order val="0"/>
          <c:tx>
            <c:v>C02 Emissions from Natural Gas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EnviromentalAnalysis!$A$19:$A$30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EnviromentalAnalysis!$E$19:$E$30</c:f>
              <c:numCache>
                <c:formatCode>0</c:formatCode>
                <c:ptCount val="12"/>
                <c:pt idx="0">
                  <c:v>9569.0663999999997</c:v>
                </c:pt>
                <c:pt idx="1">
                  <c:v>8592.1468000000004</c:v>
                </c:pt>
                <c:pt idx="2">
                  <c:v>6145.3267999999998</c:v>
                </c:pt>
                <c:pt idx="3">
                  <c:v>3620.4168</c:v>
                </c:pt>
                <c:pt idx="4">
                  <c:v>2226.4144000000001</c:v>
                </c:pt>
                <c:pt idx="5">
                  <c:v>1302.9796000000001</c:v>
                </c:pt>
                <c:pt idx="6">
                  <c:v>1298.5408</c:v>
                </c:pt>
                <c:pt idx="7">
                  <c:v>1271.7436</c:v>
                </c:pt>
                <c:pt idx="8">
                  <c:v>1700.0056</c:v>
                </c:pt>
                <c:pt idx="9">
                  <c:v>3473.2240000000002</c:v>
                </c:pt>
                <c:pt idx="10">
                  <c:v>6000.326</c:v>
                </c:pt>
                <c:pt idx="11">
                  <c:v>7360.9004000000004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0-4F49-A5C4-E68B1EE2A07A}"/>
            </c:ext>
          </c:extLst>
        </c:ser>
        <c:ser>
          <c:idx val="1"/>
          <c:order val="1"/>
          <c:tx>
            <c:v>C02 Emissions from electricity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EnviromentalAnalysis!$A$19:$A$30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EnviromentalAnalysis!$F$19:$F$30</c:f>
              <c:numCache>
                <c:formatCode>0</c:formatCode>
                <c:ptCount val="12"/>
                <c:pt idx="0">
                  <c:v>12055.10626224</c:v>
                </c:pt>
                <c:pt idx="1">
                  <c:v>12060.53122698</c:v>
                </c:pt>
                <c:pt idx="2">
                  <c:v>12229.95704886</c:v>
                </c:pt>
                <c:pt idx="3">
                  <c:v>12512.47252032</c:v>
                </c:pt>
                <c:pt idx="4">
                  <c:v>14109.91598376</c:v>
                </c:pt>
                <c:pt idx="5">
                  <c:v>16441.39890702</c:v>
                </c:pt>
                <c:pt idx="6">
                  <c:v>16475.200610399999</c:v>
                </c:pt>
                <c:pt idx="7">
                  <c:v>16689.69537012</c:v>
                </c:pt>
                <c:pt idx="8">
                  <c:v>14967.895022639999</c:v>
                </c:pt>
                <c:pt idx="9">
                  <c:v>12591.34316154</c:v>
                </c:pt>
                <c:pt idx="10">
                  <c:v>12100.175200080001</c:v>
                </c:pt>
                <c:pt idx="11">
                  <c:v>12060.53122698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0-4F49-A5C4-E68B1EE2A07A}"/>
            </c:ext>
          </c:extLst>
        </c:ser>
        <c:ser>
          <c:idx val="2"/>
          <c:order val="2"/>
          <c:tx>
            <c:v>Total C02 Emission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EnviromentalAnalysis!$G$19:$G$30</c:f>
              <c:numCache>
                <c:formatCode>0</c:formatCode>
                <c:ptCount val="12"/>
                <c:pt idx="0">
                  <c:v>21624.172662240002</c:v>
                </c:pt>
                <c:pt idx="1">
                  <c:v>20652.67802698</c:v>
                </c:pt>
                <c:pt idx="2">
                  <c:v>18375.283848859999</c:v>
                </c:pt>
                <c:pt idx="3">
                  <c:v>16132.889320319999</c:v>
                </c:pt>
                <c:pt idx="4">
                  <c:v>16336.33038376</c:v>
                </c:pt>
                <c:pt idx="5">
                  <c:v>17744.378507019999</c:v>
                </c:pt>
                <c:pt idx="6">
                  <c:v>17773.741410399998</c:v>
                </c:pt>
                <c:pt idx="7">
                  <c:v>17961.438970120002</c:v>
                </c:pt>
                <c:pt idx="8">
                  <c:v>16667.900622639998</c:v>
                </c:pt>
                <c:pt idx="9">
                  <c:v>16064.567161540001</c:v>
                </c:pt>
                <c:pt idx="10">
                  <c:v>18100.501200080002</c:v>
                </c:pt>
                <c:pt idx="11">
                  <c:v>19421.43162698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50-4F49-A5C4-E68B1EE2A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942640"/>
        <c:axId val="1320271888"/>
      </c:lineChart>
      <c:catAx>
        <c:axId val="11979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271888"/>
        <c:crosses val="autoZero"/>
        <c:auto val="1"/>
        <c:lblAlgn val="ctr"/>
        <c:lblOffset val="100"/>
        <c:noMultiLvlLbl val="0"/>
      </c:catAx>
      <c:valAx>
        <c:axId val="13202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C02 Emissions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4264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049010983101298"/>
          <c:y val="0.96172839034977653"/>
          <c:w val="0.70628308268190731"/>
          <c:h val="3.2212628570465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C02 Emissions of proposed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906260556510086E-2"/>
          <c:y val="8.4214988897278034E-2"/>
          <c:w val="0.89797080722108857"/>
          <c:h val="0.79001877698953715"/>
        </c:manualLayout>
      </c:layout>
      <c:lineChart>
        <c:grouping val="standard"/>
        <c:varyColors val="0"/>
        <c:ser>
          <c:idx val="1"/>
          <c:order val="0"/>
          <c:tx>
            <c:v>C02 Emissions from natural gas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EnviromentalAnalysis!$A$19:$A$30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EnviromentalAnalysis!$E$19:$E$30</c:f>
              <c:numCache>
                <c:formatCode>0</c:formatCode>
                <c:ptCount val="12"/>
                <c:pt idx="0">
                  <c:v>9569.0663999999997</c:v>
                </c:pt>
                <c:pt idx="1">
                  <c:v>8592.1468000000004</c:v>
                </c:pt>
                <c:pt idx="2">
                  <c:v>6145.3267999999998</c:v>
                </c:pt>
                <c:pt idx="3">
                  <c:v>3620.4168</c:v>
                </c:pt>
                <c:pt idx="4">
                  <c:v>2226.4144000000001</c:v>
                </c:pt>
                <c:pt idx="5">
                  <c:v>1302.9796000000001</c:v>
                </c:pt>
                <c:pt idx="6">
                  <c:v>1298.5408</c:v>
                </c:pt>
                <c:pt idx="7">
                  <c:v>1271.7436</c:v>
                </c:pt>
                <c:pt idx="8">
                  <c:v>1700.0056</c:v>
                </c:pt>
                <c:pt idx="9">
                  <c:v>3473.2240000000002</c:v>
                </c:pt>
                <c:pt idx="10">
                  <c:v>6000.326</c:v>
                </c:pt>
                <c:pt idx="11">
                  <c:v>7360.9004000000004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D-4BA1-A51D-5D7D4878484A}"/>
            </c:ext>
          </c:extLst>
        </c:ser>
        <c:ser>
          <c:idx val="0"/>
          <c:order val="1"/>
          <c:tx>
            <c:v>C02 Emissions from electricity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EnviromentalAnalysis!$A$19:$A$30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EnviromentalAnalysis!$I$19:$I$30</c:f>
              <c:numCache>
                <c:formatCode>0</c:formatCode>
                <c:ptCount val="12"/>
                <c:pt idx="0">
                  <c:v>7288.0228232099998</c:v>
                </c:pt>
                <c:pt idx="1">
                  <c:v>6032.477329884</c:v>
                </c:pt>
                <c:pt idx="2">
                  <c:v>3410.8526866545008</c:v>
                </c:pt>
                <c:pt idx="3">
                  <c:v>1209.8714632649999</c:v>
                </c:pt>
                <c:pt idx="4">
                  <c:v>47.019838621501215</c:v>
                </c:pt>
                <c:pt idx="5">
                  <c:v>1448.152606845</c:v>
                </c:pt>
                <c:pt idx="6">
                  <c:v>1458.8877774554994</c:v>
                </c:pt>
                <c:pt idx="7">
                  <c:v>3341.8617408360001</c:v>
                </c:pt>
                <c:pt idx="8">
                  <c:v>4357.2899486699998</c:v>
                </c:pt>
                <c:pt idx="9">
                  <c:v>4725.6554871404996</c:v>
                </c:pt>
                <c:pt idx="10">
                  <c:v>7256.2033184849997</c:v>
                </c:pt>
                <c:pt idx="11">
                  <c:v>8246.8644757559996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D-4BA1-A51D-5D7D4878484A}"/>
            </c:ext>
          </c:extLst>
        </c:ser>
        <c:ser>
          <c:idx val="2"/>
          <c:order val="2"/>
          <c:tx>
            <c:v>Total C02 Emission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EnviromentalAnalysis!$A$19:$A$30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EnviromentalAnalysis!$J$19:$J$30</c:f>
              <c:numCache>
                <c:formatCode>0</c:formatCode>
                <c:ptCount val="12"/>
                <c:pt idx="0">
                  <c:v>16857.089223210001</c:v>
                </c:pt>
                <c:pt idx="1">
                  <c:v>14624.624129884</c:v>
                </c:pt>
                <c:pt idx="2">
                  <c:v>9556.1794866545006</c:v>
                </c:pt>
                <c:pt idx="3">
                  <c:v>4830.2882632649998</c:v>
                </c:pt>
                <c:pt idx="4">
                  <c:v>2273.4342386215012</c:v>
                </c:pt>
                <c:pt idx="5">
                  <c:v>2751.1322068449999</c:v>
                </c:pt>
                <c:pt idx="6">
                  <c:v>2757.4285774554992</c:v>
                </c:pt>
                <c:pt idx="7">
                  <c:v>4613.6053408360003</c:v>
                </c:pt>
                <c:pt idx="8">
                  <c:v>6057.2955486699993</c:v>
                </c:pt>
                <c:pt idx="9">
                  <c:v>8198.8794871405007</c:v>
                </c:pt>
                <c:pt idx="10">
                  <c:v>13256.529318485</c:v>
                </c:pt>
                <c:pt idx="11">
                  <c:v>15607.764875756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D-4BA1-A51D-5D7D48784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975968"/>
        <c:axId val="1697975136"/>
      </c:lineChart>
      <c:catAx>
        <c:axId val="169797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975136"/>
        <c:crosses val="autoZero"/>
        <c:auto val="1"/>
        <c:lblAlgn val="ctr"/>
        <c:lblOffset val="100"/>
        <c:noMultiLvlLbl val="0"/>
      </c:catAx>
      <c:valAx>
        <c:axId val="1697975136"/>
        <c:scaling>
          <c:orientation val="minMax"/>
          <c:max val="2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C02 Emissions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97596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99963622417777"/>
          <c:y val="0.96576968164988186"/>
          <c:w val="0.66852070769631688"/>
          <c:h val="3.2210774251862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Emission of</a:t>
            </a:r>
            <a:r>
              <a:rPr lang="en-US" baseline="0"/>
              <a:t> Current system normalized to January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Natural Gas Share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EnviromentalAnalysis!$A$37:$A$48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EnviromentalAnalysis!$C$37:$C$48</c:f>
              <c:numCache>
                <c:formatCode>0.00</c:formatCode>
                <c:ptCount val="12"/>
                <c:pt idx="0">
                  <c:v>0.44251711034057017</c:v>
                </c:pt>
                <c:pt idx="1">
                  <c:v>0.39733990910105682</c:v>
                </c:pt>
                <c:pt idx="2">
                  <c:v>0.28418783441971546</c:v>
                </c:pt>
                <c:pt idx="3">
                  <c:v>0.16742452331237392</c:v>
                </c:pt>
                <c:pt idx="4">
                  <c:v>0.10295951825651815</c:v>
                </c:pt>
                <c:pt idx="5">
                  <c:v>6.0255697193689874E-2</c:v>
                </c:pt>
                <c:pt idx="6">
                  <c:v>6.0050426912633008E-2</c:v>
                </c:pt>
                <c:pt idx="7">
                  <c:v>5.8811202623289767E-2</c:v>
                </c:pt>
                <c:pt idx="8">
                  <c:v>7.8615983443775364E-2</c:v>
                </c:pt>
                <c:pt idx="9">
                  <c:v>0.16061765942448852</c:v>
                </c:pt>
                <c:pt idx="10">
                  <c:v>0.27748233857185817</c:v>
                </c:pt>
                <c:pt idx="11">
                  <c:v>0.34040148101728579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F-4B85-9511-539B8AE39B91}"/>
            </c:ext>
          </c:extLst>
        </c:ser>
        <c:ser>
          <c:idx val="1"/>
          <c:order val="1"/>
          <c:tx>
            <c:strRef>
              <c:f>EnviromentalAnalysis!$D$36</c:f>
              <c:strCache>
                <c:ptCount val="1"/>
                <c:pt idx="0">
                  <c:v>Electricity share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EnviromentalAnalysis!$A$37:$A$48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EnviromentalAnalysis!$D$37:$D$48</c:f>
              <c:numCache>
                <c:formatCode>0.00</c:formatCode>
                <c:ptCount val="12"/>
                <c:pt idx="0">
                  <c:v>0.55748288965942971</c:v>
                </c:pt>
                <c:pt idx="1">
                  <c:v>0.55773376467900782</c:v>
                </c:pt>
                <c:pt idx="2">
                  <c:v>0.56556878452121673</c:v>
                </c:pt>
                <c:pt idx="3">
                  <c:v>0.57863358361770767</c:v>
                </c:pt>
                <c:pt idx="4">
                  <c:v>0.65250662784424807</c:v>
                </c:pt>
                <c:pt idx="5">
                  <c:v>0.76032499202755033</c:v>
                </c:pt>
                <c:pt idx="6">
                  <c:v>0.76188813638030617</c:v>
                </c:pt>
                <c:pt idx="7">
                  <c:v>0.77180734869285628</c:v>
                </c:pt>
                <c:pt idx="8">
                  <c:v>0.69218347709444839</c:v>
                </c:pt>
                <c:pt idx="9">
                  <c:v>0.58228092044080493</c:v>
                </c:pt>
                <c:pt idx="10">
                  <c:v>0.55956708212977102</c:v>
                </c:pt>
                <c:pt idx="11">
                  <c:v>0.55773376467900782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F-4B85-9511-539B8AE39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22612464"/>
        <c:axId val="1415177760"/>
      </c:barChart>
      <c:catAx>
        <c:axId val="132261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177760"/>
        <c:crosses val="autoZero"/>
        <c:auto val="1"/>
        <c:lblAlgn val="ctr"/>
        <c:lblOffset val="100"/>
        <c:noMultiLvlLbl val="0"/>
      </c:catAx>
      <c:valAx>
        <c:axId val="1415177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emissions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612464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emissions of</a:t>
            </a:r>
            <a:r>
              <a:rPr lang="en-US" baseline="0"/>
              <a:t> proposed system normalized to January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EnviromentalAnalysis!$H$36</c:f>
              <c:strCache>
                <c:ptCount val="1"/>
                <c:pt idx="0">
                  <c:v>Natural gas 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EnviromentalAnalysis!$F$37:$F$48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EnviromentalAnalysis!$H$37:$H$48</c:f>
              <c:numCache>
                <c:formatCode>0.00</c:formatCode>
                <c:ptCount val="12"/>
                <c:pt idx="0">
                  <c:v>0.44251711034057017</c:v>
                </c:pt>
                <c:pt idx="1">
                  <c:v>0.39733990910105682</c:v>
                </c:pt>
                <c:pt idx="2">
                  <c:v>0.28418783441971546</c:v>
                </c:pt>
                <c:pt idx="3">
                  <c:v>0.16742452331237392</c:v>
                </c:pt>
                <c:pt idx="4">
                  <c:v>0.10295951825651815</c:v>
                </c:pt>
                <c:pt idx="5">
                  <c:v>6.0255697193689874E-2</c:v>
                </c:pt>
                <c:pt idx="6">
                  <c:v>6.0050426912633008E-2</c:v>
                </c:pt>
                <c:pt idx="7">
                  <c:v>5.8811202623289767E-2</c:v>
                </c:pt>
                <c:pt idx="8">
                  <c:v>7.8615983443775364E-2</c:v>
                </c:pt>
                <c:pt idx="9">
                  <c:v>0.16061765942448852</c:v>
                </c:pt>
                <c:pt idx="10">
                  <c:v>0.27748233857185817</c:v>
                </c:pt>
                <c:pt idx="11">
                  <c:v>0.34040148101728579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0-4D8F-9C2B-90EB3AA2A55D}"/>
            </c:ext>
          </c:extLst>
        </c:ser>
        <c:ser>
          <c:idx val="1"/>
          <c:order val="1"/>
          <c:tx>
            <c:strRef>
              <c:f>EnviromentalAnalysis!$I$36</c:f>
              <c:strCache>
                <c:ptCount val="1"/>
                <c:pt idx="0">
                  <c:v>Electricity Share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EnviromentalAnalysis!$F$37:$F$48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EnviromentalAnalysis!$I$37:$I$48</c:f>
              <c:numCache>
                <c:formatCode>0.00</c:formatCode>
                <c:ptCount val="12"/>
                <c:pt idx="0">
                  <c:v>0.33703129072476845</c:v>
                </c:pt>
                <c:pt idx="1">
                  <c:v>0.27896916215517809</c:v>
                </c:pt>
                <c:pt idx="2">
                  <c:v>0.15773332649209332</c:v>
                </c:pt>
                <c:pt idx="3">
                  <c:v>5.5949953885526912E-2</c:v>
                </c:pt>
                <c:pt idx="4">
                  <c:v>2.1744109869972954E-3</c:v>
                </c:pt>
                <c:pt idx="5">
                  <c:v>6.6969156668534896E-2</c:v>
                </c:pt>
                <c:pt idx="6">
                  <c:v>6.7465599736123094E-2</c:v>
                </c:pt>
                <c:pt idx="7">
                  <c:v>0.15454287167580466</c:v>
                </c:pt>
                <c:pt idx="8">
                  <c:v>0.20150088591729906</c:v>
                </c:pt>
                <c:pt idx="9">
                  <c:v>0.2185357821986138</c:v>
                </c:pt>
                <c:pt idx="10">
                  <c:v>0.33555981224455061</c:v>
                </c:pt>
                <c:pt idx="11">
                  <c:v>0.38137248553127878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10-4D8F-9C2B-90EB3AA2A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8237344"/>
        <c:axId val="1323087648"/>
      </c:barChart>
      <c:catAx>
        <c:axId val="119823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087648"/>
        <c:crosses val="autoZero"/>
        <c:auto val="1"/>
        <c:lblAlgn val="ctr"/>
        <c:lblOffset val="100"/>
        <c:noMultiLvlLbl val="0"/>
      </c:catAx>
      <c:valAx>
        <c:axId val="1323087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emissions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049A98-4FDC-4032-A12F-8312F79CB0C6}">
  <sheetPr>
    <tabColor theme="4"/>
  </sheetPr>
  <sheetViews>
    <sheetView zoomScale="6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3711D3-B9EC-49DF-AE4C-06B16BE9536A}">
  <sheetPr>
    <tabColor theme="4"/>
  </sheetPr>
  <sheetViews>
    <sheetView zoomScale="6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9452E8-1082-40DF-A3F4-9AFCE5D5FCB5}">
  <sheetPr>
    <tabColor rgb="FF00B050"/>
  </sheetPr>
  <sheetViews>
    <sheetView zoomScale="8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011A76-CD7F-4D24-A277-8B6C51630A86}">
  <sheetPr>
    <tabColor rgb="FF00B050"/>
  </sheetPr>
  <sheetViews>
    <sheetView zoomScale="40" workbookViewId="0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58615</xdr:colOff>
      <xdr:row>8</xdr:row>
      <xdr:rowOff>58616</xdr:rowOff>
    </xdr:from>
    <xdr:to>
      <xdr:col>4</xdr:col>
      <xdr:colOff>1859642</xdr:colOff>
      <xdr:row>11</xdr:row>
      <xdr:rowOff>185616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226837-B184-44C9-8FE8-C3F2D7531A69}"/>
            </a:ext>
          </a:extLst>
        </xdr:cNvPr>
        <xdr:cNvSpPr txBox="1"/>
      </xdr:nvSpPr>
      <xdr:spPr>
        <a:xfrm>
          <a:off x="8823883" y="1430670"/>
          <a:ext cx="1801027" cy="60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Multiply electricity times rate</a:t>
          </a:r>
        </a:p>
      </xdr:txBody>
    </xdr:sp>
    <xdr:clientData/>
  </xdr:twoCellAnchor>
  <xdr:twoCellAnchor>
    <xdr:from>
      <xdr:col>6</xdr:col>
      <xdr:colOff>484555</xdr:colOff>
      <xdr:row>8</xdr:row>
      <xdr:rowOff>25401</xdr:rowOff>
    </xdr:from>
    <xdr:to>
      <xdr:col>6</xdr:col>
      <xdr:colOff>2551339</xdr:colOff>
      <xdr:row>11</xdr:row>
      <xdr:rowOff>152401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F7C1D59-1264-4F01-B6CE-A99DED884C6A}"/>
            </a:ext>
          </a:extLst>
        </xdr:cNvPr>
        <xdr:cNvSpPr txBox="1"/>
      </xdr:nvSpPr>
      <xdr:spPr>
        <a:xfrm>
          <a:off x="14806073" y="1397455"/>
          <a:ext cx="2066784" cy="60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Apply electricity production formula for solar panels</a:t>
          </a:r>
        </a:p>
      </xdr:txBody>
    </xdr:sp>
    <xdr:clientData/>
  </xdr:twoCellAnchor>
  <xdr:twoCellAnchor>
    <xdr:from>
      <xdr:col>7</xdr:col>
      <xdr:colOff>803031</xdr:colOff>
      <xdr:row>8</xdr:row>
      <xdr:rowOff>31262</xdr:rowOff>
    </xdr:from>
    <xdr:to>
      <xdr:col>7</xdr:col>
      <xdr:colOff>3288392</xdr:colOff>
      <xdr:row>11</xdr:row>
      <xdr:rowOff>158262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A380AA8-4955-4030-A505-D9B4B3F57FF1}"/>
            </a:ext>
          </a:extLst>
        </xdr:cNvPr>
        <xdr:cNvSpPr txBox="1"/>
      </xdr:nvSpPr>
      <xdr:spPr>
        <a:xfrm>
          <a:off x="18798477" y="1403316"/>
          <a:ext cx="2485361" cy="60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Difference of energy needed</a:t>
          </a:r>
          <a:r>
            <a:rPr lang="en-US" sz="1100" baseline="0"/>
            <a:t> and energy produced</a:t>
          </a:r>
          <a:endParaRPr lang="en-US" sz="1100"/>
        </a:p>
      </xdr:txBody>
    </xdr:sp>
    <xdr:clientData/>
  </xdr:twoCellAnchor>
  <xdr:twoCellAnchor>
    <xdr:from>
      <xdr:col>8</xdr:col>
      <xdr:colOff>1004278</xdr:colOff>
      <xdr:row>8</xdr:row>
      <xdr:rowOff>7816</xdr:rowOff>
    </xdr:from>
    <xdr:to>
      <xdr:col>8</xdr:col>
      <xdr:colOff>3186340</xdr:colOff>
      <xdr:row>11</xdr:row>
      <xdr:rowOff>134816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595DEE-5C41-4D72-A4D2-46789838C740}"/>
            </a:ext>
          </a:extLst>
        </xdr:cNvPr>
        <xdr:cNvSpPr txBox="1"/>
      </xdr:nvSpPr>
      <xdr:spPr>
        <a:xfrm>
          <a:off x="22412849" y="1379870"/>
          <a:ext cx="2182062" cy="60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Multiply</a:t>
          </a:r>
          <a:r>
            <a:rPr lang="en-US" sz="1100" baseline="0"/>
            <a:t> energy needed by rate</a:t>
          </a:r>
          <a:endParaRPr lang="en-US" sz="1100"/>
        </a:p>
      </xdr:txBody>
    </xdr:sp>
    <xdr:clientData/>
  </xdr:twoCellAnchor>
  <xdr:twoCellAnchor>
    <xdr:from>
      <xdr:col>2</xdr:col>
      <xdr:colOff>29308</xdr:colOff>
      <xdr:row>27</xdr:row>
      <xdr:rowOff>185617</xdr:rowOff>
    </xdr:from>
    <xdr:to>
      <xdr:col>3</xdr:col>
      <xdr:colOff>205154</xdr:colOff>
      <xdr:row>30</xdr:row>
      <xdr:rowOff>68385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79A78-F0E5-48F2-ABC7-8DBEF2512A80}"/>
            </a:ext>
          </a:extLst>
        </xdr:cNvPr>
        <xdr:cNvSpPr txBox="1"/>
      </xdr:nvSpPr>
      <xdr:spPr>
        <a:xfrm>
          <a:off x="3106616" y="5275386"/>
          <a:ext cx="1182076" cy="4689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ROI Formua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984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0C89B-C26C-4AFF-938F-BDF9D71B84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984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25911-BE97-4FB0-AE73-3C013B8704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151191</xdr:colOff>
      <xdr:row>11</xdr:row>
      <xdr:rowOff>133048</xdr:rowOff>
    </xdr:from>
    <xdr:to>
      <xdr:col>4</xdr:col>
      <xdr:colOff>2022593</xdr:colOff>
      <xdr:row>15</xdr:row>
      <xdr:rowOff>125527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797066-FF5F-4290-994D-A09F4002ED78}"/>
            </a:ext>
          </a:extLst>
        </xdr:cNvPr>
        <xdr:cNvSpPr txBox="1"/>
      </xdr:nvSpPr>
      <xdr:spPr>
        <a:xfrm>
          <a:off x="7406654" y="2143881"/>
          <a:ext cx="1871402" cy="6980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Multiply natural gas by C02 Emissions per cubic feet</a:t>
          </a:r>
        </a:p>
      </xdr:txBody>
    </xdr:sp>
    <xdr:clientData/>
  </xdr:twoCellAnchor>
  <xdr:twoCellAnchor>
    <xdr:from>
      <xdr:col>5</xdr:col>
      <xdr:colOff>291158</xdr:colOff>
      <xdr:row>11</xdr:row>
      <xdr:rowOff>109057</xdr:rowOff>
    </xdr:from>
    <xdr:to>
      <xdr:col>5</xdr:col>
      <xdr:colOff>1963795</xdr:colOff>
      <xdr:row>15</xdr:row>
      <xdr:rowOff>96496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CC2499-DB78-4C9A-A079-B5BA622126E5}"/>
            </a:ext>
          </a:extLst>
        </xdr:cNvPr>
        <xdr:cNvSpPr txBox="1"/>
      </xdr:nvSpPr>
      <xdr:spPr>
        <a:xfrm>
          <a:off x="9851436" y="2119890"/>
          <a:ext cx="1672637" cy="6929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Multiply natural gas by C02 Emissions per kWh</a:t>
          </a:r>
        </a:p>
      </xdr:txBody>
    </xdr:sp>
    <xdr:clientData/>
  </xdr:twoCellAnchor>
  <xdr:twoCellAnchor>
    <xdr:from>
      <xdr:col>6</xdr:col>
      <xdr:colOff>56107</xdr:colOff>
      <xdr:row>11</xdr:row>
      <xdr:rowOff>74587</xdr:rowOff>
    </xdr:from>
    <xdr:to>
      <xdr:col>6</xdr:col>
      <xdr:colOff>1857962</xdr:colOff>
      <xdr:row>15</xdr:row>
      <xdr:rowOff>62027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CBE46E6-6694-4A59-ACC1-66C670168C16}"/>
            </a:ext>
          </a:extLst>
        </xdr:cNvPr>
        <xdr:cNvSpPr txBox="1"/>
      </xdr:nvSpPr>
      <xdr:spPr>
        <a:xfrm>
          <a:off x="11791848" y="2085420"/>
          <a:ext cx="1801855" cy="6929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Add both natural gas and electricity emission</a:t>
          </a:r>
        </a:p>
      </xdr:txBody>
    </xdr:sp>
    <xdr:clientData/>
  </xdr:twoCellAnchor>
  <xdr:twoCellAnchor>
    <xdr:from>
      <xdr:col>8</xdr:col>
      <xdr:colOff>997857</xdr:colOff>
      <xdr:row>13</xdr:row>
      <xdr:rowOff>0</xdr:rowOff>
    </xdr:from>
    <xdr:to>
      <xdr:col>8</xdr:col>
      <xdr:colOff>3292929</xdr:colOff>
      <xdr:row>16</xdr:row>
      <xdr:rowOff>168868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F4EFFD9-8868-422D-86AA-F894A8E8C121}"/>
            </a:ext>
          </a:extLst>
        </xdr:cNvPr>
        <xdr:cNvSpPr txBox="1"/>
      </xdr:nvSpPr>
      <xdr:spPr>
        <a:xfrm>
          <a:off x="16881928" y="2422071"/>
          <a:ext cx="2295072" cy="7131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Multiply required electricity</a:t>
          </a:r>
          <a:r>
            <a:rPr lang="en-US" sz="1100" baseline="0"/>
            <a:t> with solar panels by amount of C02 per kWh</a:t>
          </a:r>
          <a:endParaRPr lang="en-US" sz="1100"/>
        </a:p>
      </xdr:txBody>
    </xdr:sp>
    <xdr:clientData/>
  </xdr:twoCellAnchor>
  <xdr:twoCellAnchor>
    <xdr:from>
      <xdr:col>9</xdr:col>
      <xdr:colOff>190500</xdr:colOff>
      <xdr:row>12</xdr:row>
      <xdr:rowOff>172357</xdr:rowOff>
    </xdr:from>
    <xdr:to>
      <xdr:col>9</xdr:col>
      <xdr:colOff>1372576</xdr:colOff>
      <xdr:row>16</xdr:row>
      <xdr:rowOff>159797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F7DC53F-3897-495E-AD6F-58DD082FE15C}"/>
            </a:ext>
          </a:extLst>
        </xdr:cNvPr>
        <xdr:cNvSpPr txBox="1"/>
      </xdr:nvSpPr>
      <xdr:spPr>
        <a:xfrm>
          <a:off x="20056929" y="2413000"/>
          <a:ext cx="1182076" cy="7131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Add both natural</a:t>
          </a:r>
          <a:r>
            <a:rPr lang="en-US" sz="1100" baseline="0"/>
            <a:t> gass and electricity emissions</a:t>
          </a:r>
          <a:endParaRPr lang="en-US" sz="1100"/>
        </a:p>
      </xdr:txBody>
    </xdr:sp>
    <xdr:clientData/>
  </xdr:twoCellAnchor>
  <xdr:twoCellAnchor>
    <xdr:from>
      <xdr:col>1</xdr:col>
      <xdr:colOff>480786</xdr:colOff>
      <xdr:row>50</xdr:row>
      <xdr:rowOff>63501</xdr:rowOff>
    </xdr:from>
    <xdr:to>
      <xdr:col>1</xdr:col>
      <xdr:colOff>1662862</xdr:colOff>
      <xdr:row>56</xdr:row>
      <xdr:rowOff>118140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4E84BFE-1014-4E52-8326-578345930977}"/>
            </a:ext>
          </a:extLst>
        </xdr:cNvPr>
        <xdr:cNvSpPr txBox="1"/>
      </xdr:nvSpPr>
      <xdr:spPr>
        <a:xfrm>
          <a:off x="2385786" y="9440827"/>
          <a:ext cx="1182076" cy="11178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Normalized to January</a:t>
          </a:r>
          <a:r>
            <a:rPr lang="en-US" sz="1100" baseline="0"/>
            <a:t> so total is the same in all months</a:t>
          </a:r>
          <a:endParaRPr lang="en-US" sz="1100"/>
        </a:p>
      </xdr:txBody>
    </xdr:sp>
    <xdr:clientData/>
  </xdr:twoCellAnchor>
  <xdr:twoCellAnchor>
    <xdr:from>
      <xdr:col>2</xdr:col>
      <xdr:colOff>234043</xdr:colOff>
      <xdr:row>50</xdr:row>
      <xdr:rowOff>152400</xdr:rowOff>
    </xdr:from>
    <xdr:to>
      <xdr:col>2</xdr:col>
      <xdr:colOff>1416119</xdr:colOff>
      <xdr:row>56</xdr:row>
      <xdr:rowOff>18142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092DF5-4693-4D74-8B9F-4670EFD80146}"/>
            </a:ext>
          </a:extLst>
        </xdr:cNvPr>
        <xdr:cNvSpPr txBox="1"/>
      </xdr:nvSpPr>
      <xdr:spPr>
        <a:xfrm>
          <a:off x="4016829" y="9740900"/>
          <a:ext cx="1182076" cy="9543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C02 From natural gas divided by normalized value</a:t>
          </a:r>
        </a:p>
      </xdr:txBody>
    </xdr:sp>
    <xdr:clientData/>
  </xdr:twoCellAnchor>
  <xdr:twoCellAnchor>
    <xdr:from>
      <xdr:col>3</xdr:col>
      <xdr:colOff>123372</xdr:colOff>
      <xdr:row>50</xdr:row>
      <xdr:rowOff>87086</xdr:rowOff>
    </xdr:from>
    <xdr:to>
      <xdr:col>3</xdr:col>
      <xdr:colOff>1305448</xdr:colOff>
      <xdr:row>55</xdr:row>
      <xdr:rowOff>134256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95AFEB9-FFDC-41FF-80B7-E55C2CE9E793}"/>
            </a:ext>
          </a:extLst>
        </xdr:cNvPr>
        <xdr:cNvSpPr txBox="1"/>
      </xdr:nvSpPr>
      <xdr:spPr>
        <a:xfrm>
          <a:off x="5656943" y="9675586"/>
          <a:ext cx="1182076" cy="9543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C02 From electricity divided by normalized value</a:t>
          </a:r>
        </a:p>
      </xdr:txBody>
    </xdr:sp>
    <xdr:clientData/>
  </xdr:twoCellAnchor>
  <xdr:twoCellAnchor>
    <xdr:from>
      <xdr:col>6</xdr:col>
      <xdr:colOff>762000</xdr:colOff>
      <xdr:row>50</xdr:row>
      <xdr:rowOff>90714</xdr:rowOff>
    </xdr:from>
    <xdr:to>
      <xdr:col>7</xdr:col>
      <xdr:colOff>66290</xdr:colOff>
      <xdr:row>56</xdr:row>
      <xdr:rowOff>29535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3BB1C67-A339-47C1-8964-D9E5AC1E7FAA}"/>
            </a:ext>
          </a:extLst>
        </xdr:cNvPr>
        <xdr:cNvSpPr txBox="1"/>
      </xdr:nvSpPr>
      <xdr:spPr>
        <a:xfrm>
          <a:off x="12487349" y="9468040"/>
          <a:ext cx="1179755" cy="1002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Normalized to January</a:t>
          </a:r>
          <a:r>
            <a:rPr lang="en-US" sz="1100" baseline="0"/>
            <a:t> so total is the same in all months</a:t>
          </a:r>
          <a:endParaRPr lang="en-US" sz="1100"/>
        </a:p>
      </xdr:txBody>
    </xdr:sp>
    <xdr:clientData/>
  </xdr:twoCellAnchor>
  <xdr:twoCellAnchor>
    <xdr:from>
      <xdr:col>7</xdr:col>
      <xdr:colOff>515257</xdr:colOff>
      <xdr:row>50</xdr:row>
      <xdr:rowOff>179613</xdr:rowOff>
    </xdr:from>
    <xdr:to>
      <xdr:col>7</xdr:col>
      <xdr:colOff>1697333</xdr:colOff>
      <xdr:row>56</xdr:row>
      <xdr:rowOff>45355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EA34DF7-0172-49D1-8A45-808817406087}"/>
            </a:ext>
          </a:extLst>
        </xdr:cNvPr>
        <xdr:cNvSpPr txBox="1"/>
      </xdr:nvSpPr>
      <xdr:spPr>
        <a:xfrm>
          <a:off x="14140543" y="9768113"/>
          <a:ext cx="1182076" cy="9543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C02 From natural gas divided by normalized value</a:t>
          </a:r>
        </a:p>
      </xdr:txBody>
    </xdr:sp>
    <xdr:clientData/>
  </xdr:twoCellAnchor>
  <xdr:twoCellAnchor>
    <xdr:from>
      <xdr:col>7</xdr:col>
      <xdr:colOff>2155371</xdr:colOff>
      <xdr:row>50</xdr:row>
      <xdr:rowOff>114299</xdr:rowOff>
    </xdr:from>
    <xdr:to>
      <xdr:col>8</xdr:col>
      <xdr:colOff>1078662</xdr:colOff>
      <xdr:row>55</xdr:row>
      <xdr:rowOff>161469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49976EE-8D5F-4755-91EC-3D150FB9E2D1}"/>
            </a:ext>
          </a:extLst>
        </xdr:cNvPr>
        <xdr:cNvSpPr txBox="1"/>
      </xdr:nvSpPr>
      <xdr:spPr>
        <a:xfrm>
          <a:off x="15780657" y="9702799"/>
          <a:ext cx="1182076" cy="9543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C02 From electricity divided by normalized value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42E14-9EA5-4738-9CDF-73FDA607E0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DB39A-1733-4D65-94E4-5E9E8868A8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248801</xdr:colOff>
      <xdr:row>2</xdr:row>
      <xdr:rowOff>62330</xdr:rowOff>
    </xdr:from>
    <xdr:to>
      <xdr:col>11</xdr:col>
      <xdr:colOff>575770</xdr:colOff>
      <xdr:row>49</xdr:row>
      <xdr:rowOff>100162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8015B758-1AE3-4753-B91C-BCD88EC0E07A}"/>
            </a:ext>
          </a:extLst>
        </xdr:cNvPr>
        <xdr:cNvGrpSpPr/>
      </xdr:nvGrpSpPr>
      <xdr:grpSpPr>
        <a:xfrm>
          <a:off x="856587" y="388901"/>
          <a:ext cx="6404826" cy="7712261"/>
          <a:chOff x="888336" y="397973"/>
          <a:chExt cx="6450184" cy="7712261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0DDDC6BD-68A2-4D19-8CD3-1222ADE086FD}"/>
              </a:ext>
            </a:extLst>
          </xdr:cNvPr>
          <xdr:cNvGraphicFramePr/>
        </xdr:nvGraphicFramePr>
        <xdr:xfrm>
          <a:off x="898071" y="397973"/>
          <a:ext cx="6440449" cy="38784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1">
            <a:extLst>
              <a:ext uri="{FF2B5EF4-FFF2-40B4-BE49-F238E27FC236}">
                <a16:creationId xmlns:a16="http://schemas.microsoft.com/office/drawing/2014/main" id="{A4CD4DAC-A7CB-46F9-B83A-E9DB7621CD77}"/>
              </a:ext>
            </a:extLst>
          </xdr:cNvPr>
          <xdr:cNvGraphicFramePr/>
        </xdr:nvGraphicFramePr>
        <xdr:xfrm>
          <a:off x="888336" y="4231822"/>
          <a:ext cx="6440449" cy="38784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A5B372-A177-4157-8CF0-47F8123F49C2}" name="Table2" displayName="Table2" ref="A2:B10" totalsRowShown="0" headerRowDxfId="38">
  <autoFilter ref="A2:B10" xr:uid="{6BA5B372-A177-4157-8CF0-47F8123F49C2}"/>
  <tableColumns count="2">
    <tableColumn id="1" xr3:uid="{5B5101BE-A32A-4DFA-BA47-A4510DD9DB75}" name="Item (c/u)"/>
    <tableColumn id="2" xr3:uid="{04E8A945-ECEC-493E-9F74-242B58FDB585}" name="Amount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A77BFA-B360-44E9-BBF9-7664A3A2DCDA}" name="Table5" displayName="Table5" ref="A13:I27" totalsRowShown="0" headerRowDxfId="37">
  <autoFilter ref="A13:I27" xr:uid="{2DA77BFA-B360-44E9-BBF9-7664A3A2DCDA}"/>
  <tableColumns count="9">
    <tableColumn id="1" xr3:uid="{4A6D088D-7101-4FF5-A572-4A1E2FFB3FAA}" name="Month" dataDxfId="36"/>
    <tableColumn id="2" xr3:uid="{944E6515-6745-4314-9991-3E6BAA4B61B2}" name="Days per Month" dataDxfId="35"/>
    <tableColumn id="3" xr3:uid="{C8985A55-7961-4EFF-B840-5813AF9D2E2C}" name="Natual Gas Consumption (cubic ft)" dataDxfId="34"/>
    <tableColumn id="4" xr3:uid="{E4AC1AF7-178E-4EF3-8666-6C861E0FE142}" name="Electricity Consuption (kWh)" dataDxfId="33"/>
    <tableColumn id="5" xr3:uid="{724D854D-666E-42E2-B6B8-936F8D38AD93}" name="Cost of electricity ($)" dataDxfId="32"/>
    <tableColumn id="6" xr3:uid="{3ECAB5AD-8561-4B16-8FA6-CB18517E0B4E}" name="Average Daily Solar Insolation (kWh/day*m^2)" dataDxfId="31"/>
    <tableColumn id="7" xr3:uid="{DBD2FF01-B9D9-407B-B4A4-366D845D6B52}" name="Monthly production of 500 solar panels (kWh)" dataDxfId="30"/>
    <tableColumn id="8" xr3:uid="{4D04EBE7-58FB-45F9-B864-8E8F667ED9E3}" name="Energy not covered by solar panels (kWh)" dataDxfId="29"/>
    <tableColumn id="9" xr3:uid="{B4DF55C9-38FF-4D9A-9985-C7CDB90FC506}" name="Monthly bill of energy with solar panels" dataDxfId="28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E23E82-6D7F-4248-BC05-5DD898258553}" name="Table6" displayName="Table6" ref="D2:E5" totalsRowShown="0">
  <autoFilter ref="D2:E5" xr:uid="{FEE23E82-6D7F-4248-BC05-5DD898258553}"/>
  <tableColumns count="2">
    <tableColumn id="1" xr3:uid="{7B5580C7-38A4-4F62-A928-1B9D72A0D69B}" name="Spec" dataDxfId="27"/>
    <tableColumn id="2" xr3:uid="{44AA4E9C-C7DB-48BE-A026-FB5E39A45CED}" name="Value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DD732C-E8B2-4585-B73D-B88CD4A123DE}" name="Table1" displayName="Table1" ref="A2:C4" totalsRowShown="0" headerRowDxfId="26" tableBorderDxfId="25" headerRowCellStyle="Normal 2" dataCellStyle="Normal 2">
  <autoFilter ref="A2:C4" xr:uid="{9181EF28-2C33-4862-B675-7C75888C2288}"/>
  <tableColumns count="3">
    <tableColumn id="1" xr3:uid="{E3CE2704-FFB1-4446-9233-B38FD13A46AD}" name="Element" dataCellStyle="Normal 2"/>
    <tableColumn id="2" xr3:uid="{37F8EEE6-8E9D-41EB-8259-1C06C254EB18}" name="Amount of C02" dataCellStyle="Normal 2"/>
    <tableColumn id="3" xr3:uid="{56E9D3AB-B0B3-4DBE-A6A3-9B621115F3E8}" name="Units" dataCellStyle="Normal 2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BD540E-60CF-4089-BA60-4A763841B6ED}" name="Table3" displayName="Table3" ref="A18:J31" totalsRowShown="0" headerRowDxfId="24" dataDxfId="23" headerRowCellStyle="Normal 2" dataCellStyle="Normal 2">
  <autoFilter ref="A18:J31" xr:uid="{DE296A4C-35E1-40E0-96FA-9F23B1108156}"/>
  <tableColumns count="10">
    <tableColumn id="1" xr3:uid="{5446CBFD-8008-4AB6-8260-8952E25DB74B}" name="Month" dataDxfId="22" dataCellStyle="Normal 2"/>
    <tableColumn id="2" xr3:uid="{FD314295-EC1F-41C5-A037-F1D49493FC88}" name="Natural Gas Consumption_x000a_ (cubic feet)" dataDxfId="21" dataCellStyle="Normal 2"/>
    <tableColumn id="3" xr3:uid="{E36226F9-3EB2-4781-B778-8EDA97FE7343}" name="Electricity Consumption _x000a_(kWh)" dataDxfId="20" dataCellStyle="Normal 2"/>
    <tableColumn id="4" xr3:uid="{CC4C4BAD-FA05-434B-B216-0D1F35F806A3}" name="Solar Panel Production _x000a_(kWh)" dataDxfId="19" dataCellStyle="Normal 2"/>
    <tableColumn id="5" xr3:uid="{BD0690D1-AFA2-48CA-8D43-1ED84F624EBD}" name="CO2 emissions from Natural Gas _x000a_(kg)" dataDxfId="18" dataCellStyle="Normal 2">
      <calculatedColumnFormula>$B$3*B19</calculatedColumnFormula>
    </tableColumn>
    <tableColumn id="6" xr3:uid="{0BA2388E-527D-4CE6-96A0-87707C27B3C1}" name="CO2 emissions from electricity_x000a_ (kg)" dataDxfId="17" dataCellStyle="Normal 2">
      <calculatedColumnFormula>$B$4*C19</calculatedColumnFormula>
    </tableColumn>
    <tableColumn id="7" xr3:uid="{296D6F32-435D-4EB7-88EE-CD8AA9199A26}" name="Current CO2 emissions_x000a_(kg)" dataDxfId="16" dataCellStyle="Normal 2">
      <calculatedColumnFormula>E19+F19</calculatedColumnFormula>
    </tableColumn>
    <tableColumn id="8" xr3:uid="{F14C4372-185A-4DA2-AD00-9D93E21B07BA}" name="Solar Panel CO2 emissions (kg)" dataDxfId="15" dataCellStyle="Normal 2">
      <calculatedColumnFormula>$B$5*D19</calculatedColumnFormula>
    </tableColumn>
    <tableColumn id="9" xr3:uid="{2B7C38EF-3498-4151-9DCC-7547FC861AC8}" name="C02 emissions from electricity with solar panels (kg)" dataCellStyle="Normal 2">
      <calculatedColumnFormula>(C19-D19)*$B$4</calculatedColumnFormula>
    </tableColumn>
    <tableColumn id="10" xr3:uid="{7E8C6FDE-B71E-4004-B851-6AF79D25B900}" name="New CO2 if Solar Panels are installed_x000a_ (kg)" dataDxfId="14" dataCellStyle="Normal 2">
      <calculatedColumnFormula>H19+I19+Table3[[#This Row],[CO2 emissions from Natural Gas 
(kg)]]</calculatedColumnFormula>
    </tableColumn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7D11E1-7664-499C-A6C2-998C98CFFF0E}" name="Table4" displayName="Table4" ref="A36:D50" totalsRowShown="0" headerRowDxfId="13" dataDxfId="12" tableBorderDxfId="11" headerRowCellStyle="Normal 2" dataCellStyle="Normal 2">
  <autoFilter ref="A36:D50" xr:uid="{4D165790-6B47-406E-8398-F9DC0C912EBE}"/>
  <tableColumns count="4">
    <tableColumn id="1" xr3:uid="{BE014253-59CE-49EC-BDAD-D549C8CA5D9E}" name="Month" dataDxfId="10" dataCellStyle="Normal 2"/>
    <tableColumn id="2" xr3:uid="{EB2CEACE-1737-44B2-8D18-2806DE54D21C}" name="Total C02 Emission (kg)" dataDxfId="9" dataCellStyle="Normal 2"/>
    <tableColumn id="3" xr3:uid="{91FF27D4-7F08-4C03-BFAF-1D0F8FEE781E}" name="Natural Gas share" dataDxfId="8" dataCellStyle="Normal 2"/>
    <tableColumn id="4" xr3:uid="{4C96B03B-80F3-4F46-9D6B-159B707C0ED4}" name="Electricity share" dataDxfId="7" dataCellStyle="Normal 2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69D186-557E-4882-A79A-845E41D36E7F}" name="Table7" displayName="Table7" ref="F36:I50" totalsRowShown="0" headerRowDxfId="6" dataDxfId="5" tableBorderDxfId="4" headerRowCellStyle="Normal 2" dataCellStyle="Normal 2">
  <autoFilter ref="F36:I50" xr:uid="{0E63571C-542D-41E2-A644-C561ABBA5B69}"/>
  <tableColumns count="4">
    <tableColumn id="1" xr3:uid="{D3362926-4FA6-4779-8584-20C5B469175C}" name="Month" dataDxfId="3" dataCellStyle="Normal 2"/>
    <tableColumn id="2" xr3:uid="{40B5DC94-84DE-4DFD-8B1B-EE8D87170501}" name="Total C02 Emission of previous system(kg)" dataDxfId="2" dataCellStyle="Normal 2">
      <calculatedColumnFormula>J19</calculatedColumnFormula>
    </tableColumn>
    <tableColumn id="3" xr3:uid="{D4B0B5E7-D3A6-4FAC-A848-88B5A4871540}" name="Natural gas share" dataDxfId="1" dataCellStyle="Normal 2">
      <calculatedColumnFormula>E19/G37</calculatedColumnFormula>
    </tableColumn>
    <tableColumn id="4" xr3:uid="{4A42486E-C427-43BD-9AE3-AA45C640EB92}" name="Electricity Share" dataDxfId="0" dataCellStyle="Normal 2">
      <calculatedColumnFormula>I19/G37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AB27-05AD-4E8F-A8FB-F7A95240EDEE}">
  <sheetPr>
    <tabColor rgb="FFFF0000"/>
  </sheetPr>
  <dimension ref="A1:H11"/>
  <sheetViews>
    <sheetView showGridLines="0" workbookViewId="0">
      <selection activeCell="E15" sqref="E15"/>
    </sheetView>
  </sheetViews>
  <sheetFormatPr defaultRowHeight="12.5" x14ac:dyDescent="0.25"/>
  <sheetData>
    <row r="1" spans="1:8" x14ac:dyDescent="0.25">
      <c r="A1" s="48" t="s">
        <v>69</v>
      </c>
      <c r="B1" s="49"/>
      <c r="C1" s="49"/>
      <c r="D1" s="49"/>
      <c r="E1" s="49"/>
      <c r="F1" s="49"/>
      <c r="G1" s="49"/>
      <c r="H1" s="49"/>
    </row>
    <row r="2" spans="1:8" x14ac:dyDescent="0.25">
      <c r="A2" s="49"/>
      <c r="B2" s="49"/>
      <c r="C2" s="49"/>
      <c r="D2" s="49"/>
      <c r="E2" s="49"/>
      <c r="F2" s="49"/>
      <c r="G2" s="49"/>
      <c r="H2" s="49"/>
    </row>
    <row r="3" spans="1:8" x14ac:dyDescent="0.25">
      <c r="A3" s="49"/>
      <c r="B3" s="49"/>
      <c r="C3" s="49"/>
      <c r="D3" s="49"/>
      <c r="E3" s="49"/>
      <c r="F3" s="49"/>
      <c r="G3" s="49"/>
      <c r="H3" s="49"/>
    </row>
    <row r="4" spans="1:8" x14ac:dyDescent="0.25">
      <c r="A4" s="49"/>
      <c r="B4" s="49"/>
      <c r="C4" s="49"/>
      <c r="D4" s="49"/>
      <c r="E4" s="49"/>
      <c r="F4" s="49"/>
      <c r="G4" s="49"/>
      <c r="H4" s="49"/>
    </row>
    <row r="5" spans="1:8" x14ac:dyDescent="0.25">
      <c r="A5" s="49"/>
      <c r="B5" s="49"/>
      <c r="C5" s="49"/>
      <c r="D5" s="49"/>
      <c r="E5" s="49"/>
      <c r="F5" s="49"/>
      <c r="G5" s="49"/>
      <c r="H5" s="49"/>
    </row>
    <row r="6" spans="1:8" x14ac:dyDescent="0.25">
      <c r="A6" s="49"/>
      <c r="B6" s="49"/>
      <c r="C6" s="49"/>
      <c r="D6" s="49"/>
      <c r="E6" s="49"/>
      <c r="F6" s="49"/>
      <c r="G6" s="49"/>
      <c r="H6" s="49"/>
    </row>
    <row r="7" spans="1:8" x14ac:dyDescent="0.25">
      <c r="A7" s="49"/>
      <c r="B7" s="49"/>
      <c r="C7" s="49"/>
      <c r="D7" s="49"/>
      <c r="E7" s="49"/>
      <c r="F7" s="49"/>
      <c r="G7" s="49"/>
      <c r="H7" s="49"/>
    </row>
    <row r="8" spans="1:8" x14ac:dyDescent="0.25">
      <c r="A8" s="49"/>
      <c r="B8" s="49"/>
      <c r="C8" s="49"/>
      <c r="D8" s="49"/>
      <c r="E8" s="49"/>
      <c r="F8" s="49"/>
      <c r="G8" s="49"/>
      <c r="H8" s="49"/>
    </row>
    <row r="9" spans="1:8" x14ac:dyDescent="0.25">
      <c r="A9" s="49"/>
      <c r="B9" s="49"/>
      <c r="C9" s="49"/>
      <c r="D9" s="49"/>
      <c r="E9" s="49"/>
      <c r="F9" s="49"/>
      <c r="G9" s="49"/>
      <c r="H9" s="49"/>
    </row>
    <row r="10" spans="1:8" x14ac:dyDescent="0.25">
      <c r="A10" s="49"/>
      <c r="B10" s="49"/>
      <c r="C10" s="49"/>
      <c r="D10" s="49"/>
      <c r="E10" s="49"/>
      <c r="F10" s="49"/>
      <c r="G10" s="49"/>
      <c r="H10" s="49"/>
    </row>
    <row r="11" spans="1:8" x14ac:dyDescent="0.25">
      <c r="A11" s="49"/>
      <c r="B11" s="49"/>
      <c r="C11" s="49"/>
      <c r="D11" s="49"/>
      <c r="E11" s="49"/>
      <c r="F11" s="49"/>
      <c r="G11" s="49"/>
      <c r="H11" s="49"/>
    </row>
  </sheetData>
  <mergeCells count="1">
    <mergeCell ref="A1:H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outlinePr summaryBelow="0" summaryRight="0"/>
  </sheetPr>
  <dimension ref="A1:N31"/>
  <sheetViews>
    <sheetView tabSelected="1" zoomScale="56" zoomScaleNormal="50" workbookViewId="0">
      <selection activeCell="B30" sqref="B30"/>
    </sheetView>
  </sheetViews>
  <sheetFormatPr defaultColWidth="14.453125" defaultRowHeight="15.75" customHeight="1" x14ac:dyDescent="0.25"/>
  <cols>
    <col min="1" max="1" width="27.7265625" bestFit="1" customWidth="1"/>
    <col min="2" max="2" width="21.36328125" bestFit="1" customWidth="1"/>
    <col min="3" max="3" width="41" bestFit="1" customWidth="1"/>
    <col min="4" max="4" width="35.1796875" bestFit="1" customWidth="1"/>
    <col min="5" max="5" width="26.7265625" bestFit="1" customWidth="1"/>
    <col min="6" max="6" width="52.81640625" bestFit="1" customWidth="1"/>
    <col min="7" max="7" width="52.54296875" bestFit="1" customWidth="1"/>
    <col min="8" max="8" width="48.81640625" bestFit="1" customWidth="1"/>
    <col min="9" max="9" width="46.1796875" bestFit="1" customWidth="1"/>
    <col min="10" max="10" width="27.453125" customWidth="1"/>
    <col min="11" max="11" width="42.7265625" customWidth="1"/>
    <col min="12" max="12" width="42.453125" customWidth="1"/>
    <col min="13" max="13" width="42.1796875" customWidth="1"/>
    <col min="14" max="14" width="39.1796875" customWidth="1"/>
    <col min="15" max="15" width="36.81640625" customWidth="1"/>
    <col min="18" max="18" width="21" customWidth="1"/>
  </cols>
  <sheetData>
    <row r="1" spans="1:9" ht="19.5" thickBot="1" x14ac:dyDescent="0.45">
      <c r="A1" s="50" t="s">
        <v>0</v>
      </c>
      <c r="B1" s="50"/>
      <c r="D1" s="51" t="s">
        <v>37</v>
      </c>
      <c r="E1" s="51"/>
    </row>
    <row r="2" spans="1:9" ht="13" thickTop="1" x14ac:dyDescent="0.25">
      <c r="A2" s="2" t="s">
        <v>1</v>
      </c>
      <c r="B2" s="2" t="s">
        <v>2</v>
      </c>
      <c r="D2" s="1" t="s">
        <v>33</v>
      </c>
      <c r="E2" t="s">
        <v>36</v>
      </c>
    </row>
    <row r="3" spans="1:9" ht="12.5" x14ac:dyDescent="0.25">
      <c r="A3" s="7" t="s">
        <v>12</v>
      </c>
      <c r="B3" s="8">
        <v>238</v>
      </c>
      <c r="D3" s="25" t="s">
        <v>53</v>
      </c>
      <c r="E3" s="3">
        <v>0.22</v>
      </c>
    </row>
    <row r="4" spans="1:9" ht="12.5" x14ac:dyDescent="0.25">
      <c r="A4" s="2" t="s">
        <v>15</v>
      </c>
      <c r="B4" s="8">
        <v>150</v>
      </c>
      <c r="D4" s="25" t="s">
        <v>52</v>
      </c>
      <c r="E4" s="2">
        <v>1.675</v>
      </c>
    </row>
    <row r="5" spans="1:9" ht="12.5" x14ac:dyDescent="0.25">
      <c r="A5" s="2" t="s">
        <v>17</v>
      </c>
      <c r="B5" s="8">
        <v>200</v>
      </c>
      <c r="D5" s="25" t="s">
        <v>51</v>
      </c>
      <c r="E5" s="24">
        <v>48.5</v>
      </c>
    </row>
    <row r="6" spans="1:9" ht="12.5" x14ac:dyDescent="0.25">
      <c r="A6" s="2" t="s">
        <v>19</v>
      </c>
      <c r="B6" s="8">
        <v>12</v>
      </c>
    </row>
    <row r="7" spans="1:9" ht="12.5" x14ac:dyDescent="0.25">
      <c r="A7" s="1" t="s">
        <v>21</v>
      </c>
      <c r="B7" s="12">
        <f>SUM(B3:B6)</f>
        <v>600</v>
      </c>
    </row>
    <row r="8" spans="1:9" ht="12.5" x14ac:dyDescent="0.25">
      <c r="A8" s="1" t="s">
        <v>23</v>
      </c>
      <c r="B8" s="12">
        <f>$B$7*500</f>
        <v>300000</v>
      </c>
    </row>
    <row r="9" spans="1:9" ht="12.5" x14ac:dyDescent="0.25"/>
    <row r="10" spans="1:9" ht="12.5" x14ac:dyDescent="0.25">
      <c r="A10" s="2" t="s">
        <v>26</v>
      </c>
      <c r="B10" s="10">
        <f>9.77/100</f>
        <v>9.7699999999999995E-2</v>
      </c>
    </row>
    <row r="11" spans="1:9" ht="12.5" x14ac:dyDescent="0.25"/>
    <row r="12" spans="1:9" ht="19.5" thickBot="1" x14ac:dyDescent="0.45">
      <c r="A12" s="51" t="s">
        <v>38</v>
      </c>
      <c r="B12" s="51"/>
      <c r="C12" s="51"/>
      <c r="D12" s="51"/>
      <c r="E12" s="51"/>
      <c r="F12" s="51"/>
      <c r="G12" s="51"/>
      <c r="H12" s="51"/>
      <c r="I12" s="51"/>
    </row>
    <row r="13" spans="1:9" ht="13.5" thickTop="1" x14ac:dyDescent="0.3">
      <c r="A13" s="4" t="s">
        <v>3</v>
      </c>
      <c r="B13" s="4" t="s">
        <v>4</v>
      </c>
      <c r="C13" s="4" t="s">
        <v>5</v>
      </c>
      <c r="D13" s="4" t="s">
        <v>6</v>
      </c>
      <c r="E13" s="4" t="s">
        <v>68</v>
      </c>
      <c r="F13" s="4" t="s">
        <v>7</v>
      </c>
      <c r="G13" s="4" t="s">
        <v>8</v>
      </c>
      <c r="H13" s="4" t="s">
        <v>9</v>
      </c>
      <c r="I13" s="5" t="s">
        <v>10</v>
      </c>
    </row>
    <row r="14" spans="1:9" ht="12.5" x14ac:dyDescent="0.25">
      <c r="A14" s="19" t="s">
        <v>13</v>
      </c>
      <c r="B14" s="9">
        <v>31</v>
      </c>
      <c r="C14" s="9">
        <v>174618</v>
      </c>
      <c r="D14" s="1">
        <v>28888</v>
      </c>
      <c r="E14" s="12">
        <f>D14*$B$10</f>
        <v>2822.3575999999998</v>
      </c>
      <c r="F14" s="2">
        <v>2</v>
      </c>
      <c r="G14" s="46">
        <f>F14*$E$3*$E$4*B14*500</f>
        <v>11423.5</v>
      </c>
      <c r="H14" s="46">
        <f>D14-G14</f>
        <v>17464.5</v>
      </c>
      <c r="I14" s="12">
        <f>H14*$B$10</f>
        <v>1706.2816499999999</v>
      </c>
    </row>
    <row r="15" spans="1:9" ht="12.5" x14ac:dyDescent="0.25">
      <c r="A15" s="19" t="s">
        <v>16</v>
      </c>
      <c r="B15" s="9">
        <v>28</v>
      </c>
      <c r="C15" s="9">
        <v>156791</v>
      </c>
      <c r="D15" s="1">
        <v>28901</v>
      </c>
      <c r="E15" s="12">
        <f t="shared" ref="E15:E24" si="0">D15*$B$10</f>
        <v>2823.6277</v>
      </c>
      <c r="F15" s="2">
        <v>2.8</v>
      </c>
      <c r="G15" s="46">
        <f t="shared" ref="G15:G25" si="1">F15*$E$3*$E$4*B15*500</f>
        <v>14445.2</v>
      </c>
      <c r="H15" s="46">
        <f t="shared" ref="H15:H25" si="2">D15-G15</f>
        <v>14455.8</v>
      </c>
      <c r="I15" s="12">
        <f t="shared" ref="I15:I25" si="3">H15*$B$10</f>
        <v>1412.3316599999998</v>
      </c>
    </row>
    <row r="16" spans="1:9" ht="12.5" x14ac:dyDescent="0.25">
      <c r="A16" s="19" t="s">
        <v>18</v>
      </c>
      <c r="B16" s="9">
        <v>31</v>
      </c>
      <c r="C16" s="9">
        <v>112141</v>
      </c>
      <c r="D16" s="1">
        <v>29037</v>
      </c>
      <c r="E16" s="12">
        <f t="shared" si="0"/>
        <v>2836.9148999999998</v>
      </c>
      <c r="F16" s="2">
        <v>3.7</v>
      </c>
      <c r="G16" s="46">
        <f t="shared" si="1"/>
        <v>21133.475000000002</v>
      </c>
      <c r="H16" s="46">
        <f t="shared" si="2"/>
        <v>7903.5249999999978</v>
      </c>
      <c r="I16" s="12">
        <f t="shared" si="3"/>
        <v>772.17439249999973</v>
      </c>
    </row>
    <row r="17" spans="1:14" ht="13" x14ac:dyDescent="0.3">
      <c r="A17" s="19" t="s">
        <v>20</v>
      </c>
      <c r="B17" s="9">
        <v>30</v>
      </c>
      <c r="C17" s="9">
        <v>66066</v>
      </c>
      <c r="D17" s="1">
        <v>29984</v>
      </c>
      <c r="E17" s="12">
        <f t="shared" si="0"/>
        <v>2929.4367999999999</v>
      </c>
      <c r="F17" s="2">
        <v>4.9000000000000004</v>
      </c>
      <c r="G17" s="46">
        <f t="shared" si="1"/>
        <v>27084.750000000004</v>
      </c>
      <c r="H17" s="46">
        <f t="shared" si="2"/>
        <v>2899.2499999999964</v>
      </c>
      <c r="I17" s="12">
        <f t="shared" si="3"/>
        <v>283.25672499999962</v>
      </c>
      <c r="K17" s="4"/>
      <c r="L17" s="11"/>
      <c r="M17" s="4"/>
      <c r="N17" s="11"/>
    </row>
    <row r="18" spans="1:14" ht="13" x14ac:dyDescent="0.3">
      <c r="A18" s="19" t="s">
        <v>22</v>
      </c>
      <c r="B18" s="9">
        <v>31</v>
      </c>
      <c r="C18" s="9">
        <v>40628</v>
      </c>
      <c r="D18" s="1">
        <v>33812</v>
      </c>
      <c r="E18" s="12">
        <f>D18*$B$10</f>
        <v>3303.4323999999997</v>
      </c>
      <c r="F18" s="2">
        <v>5.9</v>
      </c>
      <c r="G18" s="46">
        <f>F18*$E$3*$E$4*B18*500</f>
        <v>33699.325000000004</v>
      </c>
      <c r="H18" s="46">
        <f t="shared" si="2"/>
        <v>112.67499999999563</v>
      </c>
      <c r="I18" s="12">
        <f>H18*$B$10</f>
        <v>11.008347499999573</v>
      </c>
      <c r="K18" s="4"/>
      <c r="L18" s="11"/>
      <c r="M18" s="4"/>
      <c r="N18" s="10"/>
    </row>
    <row r="19" spans="1:14" ht="13" x14ac:dyDescent="0.3">
      <c r="A19" s="19" t="s">
        <v>24</v>
      </c>
      <c r="B19" s="9">
        <v>30</v>
      </c>
      <c r="C19" s="9">
        <v>23777</v>
      </c>
      <c r="D19" s="1">
        <v>39399</v>
      </c>
      <c r="E19" s="12">
        <f t="shared" si="0"/>
        <v>3849.2822999999999</v>
      </c>
      <c r="F19" s="2">
        <v>6.5</v>
      </c>
      <c r="G19" s="46">
        <f t="shared" si="1"/>
        <v>35928.75</v>
      </c>
      <c r="H19" s="46">
        <f t="shared" si="2"/>
        <v>3470.25</v>
      </c>
      <c r="I19" s="12">
        <f t="shared" si="3"/>
        <v>339.04342499999996</v>
      </c>
      <c r="K19" s="4"/>
      <c r="L19" s="14"/>
      <c r="M19" s="2"/>
    </row>
    <row r="20" spans="1:14" ht="12.5" x14ac:dyDescent="0.25">
      <c r="A20" s="19" t="s">
        <v>25</v>
      </c>
      <c r="B20" s="9">
        <v>31</v>
      </c>
      <c r="C20" s="9">
        <v>23696</v>
      </c>
      <c r="D20" s="1">
        <v>39480</v>
      </c>
      <c r="E20" s="12">
        <f t="shared" si="0"/>
        <v>3857.1959999999999</v>
      </c>
      <c r="F20" s="2">
        <v>6.3</v>
      </c>
      <c r="G20" s="46">
        <f t="shared" si="1"/>
        <v>35984.024999999994</v>
      </c>
      <c r="H20" s="46">
        <f t="shared" si="2"/>
        <v>3495.9750000000058</v>
      </c>
      <c r="I20" s="12">
        <f t="shared" si="3"/>
        <v>341.55675750000057</v>
      </c>
    </row>
    <row r="21" spans="1:14" ht="12.5" x14ac:dyDescent="0.25">
      <c r="A21" s="19" t="s">
        <v>27</v>
      </c>
      <c r="B21" s="9">
        <v>31</v>
      </c>
      <c r="C21" s="9">
        <v>23207</v>
      </c>
      <c r="D21" s="1">
        <v>39994</v>
      </c>
      <c r="E21" s="12">
        <f t="shared" si="0"/>
        <v>3907.4137999999998</v>
      </c>
      <c r="F21" s="2">
        <v>5.6</v>
      </c>
      <c r="G21" s="46">
        <f t="shared" si="1"/>
        <v>31985.800000000003</v>
      </c>
      <c r="H21" s="46">
        <f t="shared" si="2"/>
        <v>8008.1999999999971</v>
      </c>
      <c r="I21" s="12">
        <f t="shared" si="3"/>
        <v>782.40113999999971</v>
      </c>
    </row>
    <row r="22" spans="1:14" ht="12.5" x14ac:dyDescent="0.25">
      <c r="A22" s="19" t="s">
        <v>28</v>
      </c>
      <c r="B22" s="9">
        <v>30</v>
      </c>
      <c r="C22" s="9">
        <v>31022</v>
      </c>
      <c r="D22" s="1">
        <v>35868</v>
      </c>
      <c r="E22" s="12">
        <f t="shared" si="0"/>
        <v>3504.3035999999997</v>
      </c>
      <c r="F22" s="2">
        <v>4.5999999999999996</v>
      </c>
      <c r="G22" s="46">
        <f t="shared" si="1"/>
        <v>25426.5</v>
      </c>
      <c r="H22" s="46">
        <f t="shared" si="2"/>
        <v>10441.5</v>
      </c>
      <c r="I22" s="12">
        <f t="shared" si="3"/>
        <v>1020.13455</v>
      </c>
      <c r="L22" s="2"/>
    </row>
    <row r="23" spans="1:14" ht="12.5" x14ac:dyDescent="0.25">
      <c r="A23" s="19" t="s">
        <v>29</v>
      </c>
      <c r="B23" s="9">
        <v>31</v>
      </c>
      <c r="C23" s="9">
        <v>63380</v>
      </c>
      <c r="D23" s="1">
        <v>30173</v>
      </c>
      <c r="E23" s="12">
        <f t="shared" si="0"/>
        <v>2947.9020999999998</v>
      </c>
      <c r="F23" s="2">
        <v>3.3</v>
      </c>
      <c r="G23" s="46">
        <f t="shared" si="1"/>
        <v>18848.775000000001</v>
      </c>
      <c r="H23" s="46">
        <f t="shared" si="2"/>
        <v>11324.224999999999</v>
      </c>
      <c r="I23" s="12">
        <f t="shared" si="3"/>
        <v>1106.3767824999998</v>
      </c>
    </row>
    <row r="24" spans="1:14" ht="12.5" x14ac:dyDescent="0.25">
      <c r="A24" s="19" t="s">
        <v>30</v>
      </c>
      <c r="B24" s="9">
        <v>30</v>
      </c>
      <c r="C24" s="9">
        <v>109485</v>
      </c>
      <c r="D24" s="1">
        <v>28996</v>
      </c>
      <c r="E24" s="12">
        <f t="shared" si="0"/>
        <v>2832.9092000000001</v>
      </c>
      <c r="F24" s="2">
        <v>2.1</v>
      </c>
      <c r="G24" s="46">
        <f t="shared" si="1"/>
        <v>11607.750000000002</v>
      </c>
      <c r="H24" s="46">
        <f t="shared" si="2"/>
        <v>17388.25</v>
      </c>
      <c r="I24" s="12">
        <f t="shared" si="3"/>
        <v>1698.8320249999999</v>
      </c>
    </row>
    <row r="25" spans="1:14" ht="12.5" x14ac:dyDescent="0.25">
      <c r="A25" s="19" t="s">
        <v>31</v>
      </c>
      <c r="B25" s="9">
        <v>31</v>
      </c>
      <c r="C25" s="9">
        <v>134323</v>
      </c>
      <c r="D25" s="1">
        <v>28901</v>
      </c>
      <c r="E25" s="12">
        <f>D25*$B$10</f>
        <v>2823.6277</v>
      </c>
      <c r="F25" s="2">
        <v>1.6</v>
      </c>
      <c r="G25" s="46">
        <f t="shared" si="1"/>
        <v>9138.8000000000011</v>
      </c>
      <c r="H25" s="46">
        <f t="shared" si="2"/>
        <v>19762.199999999997</v>
      </c>
      <c r="I25" s="42">
        <f t="shared" si="3"/>
        <v>1930.7669399999995</v>
      </c>
    </row>
    <row r="26" spans="1:14" ht="13" x14ac:dyDescent="0.3">
      <c r="A26" s="4" t="s">
        <v>32</v>
      </c>
      <c r="B26" s="40">
        <f>AVERAGE(B14:B25)</f>
        <v>30.416666666666668</v>
      </c>
      <c r="C26" s="13">
        <f t="shared" ref="C26:E26" si="4">SUM(C14:C25)</f>
        <v>959134</v>
      </c>
      <c r="D26" s="6">
        <f t="shared" si="4"/>
        <v>393433</v>
      </c>
      <c r="E26" s="43">
        <f t="shared" si="4"/>
        <v>38438.4041</v>
      </c>
      <c r="F26" s="44">
        <f>AVERAGE(F14:F25)</f>
        <v>4.1083333333333334</v>
      </c>
      <c r="G26" s="45">
        <f t="shared" ref="G26:I26" si="5">SUM(G14:G25)</f>
        <v>276706.65000000002</v>
      </c>
      <c r="H26" s="45">
        <f t="shared" si="5"/>
        <v>116726.34999999999</v>
      </c>
      <c r="I26" s="43">
        <f t="shared" si="5"/>
        <v>11404.164394999998</v>
      </c>
    </row>
    <row r="27" spans="1:14" ht="25" x14ac:dyDescent="0.25">
      <c r="A27" s="1"/>
      <c r="B27" s="17" t="s">
        <v>34</v>
      </c>
      <c r="C27" s="9"/>
      <c r="D27" s="1"/>
      <c r="E27" s="15"/>
      <c r="F27" s="18" t="s">
        <v>35</v>
      </c>
      <c r="G27" s="1"/>
      <c r="H27" s="1"/>
      <c r="I27" s="16"/>
    </row>
    <row r="28" spans="1:14" ht="12.5" x14ac:dyDescent="0.25"/>
    <row r="29" spans="1:14" ht="13" x14ac:dyDescent="0.3">
      <c r="A29" s="4" t="s">
        <v>11</v>
      </c>
      <c r="B29" s="23">
        <f>B8/(E26-I26)</f>
        <v>11.097038543477693</v>
      </c>
    </row>
    <row r="30" spans="1:14" ht="13" x14ac:dyDescent="0.3">
      <c r="A30" s="4" t="s">
        <v>14</v>
      </c>
      <c r="B30" s="41">
        <f>(B8/3)/(D26-H26)</f>
        <v>0.36139355523259015</v>
      </c>
    </row>
    <row r="31" spans="1:14" ht="12.5" x14ac:dyDescent="0.25"/>
  </sheetData>
  <mergeCells count="3">
    <mergeCell ref="A1:B1"/>
    <mergeCell ref="D1:E1"/>
    <mergeCell ref="A12:I12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71AB-11A2-4A6B-93FE-F276BC5922BE}">
  <sheetPr>
    <tabColor rgb="FF00B050"/>
  </sheetPr>
  <dimension ref="A1:AA50"/>
  <sheetViews>
    <sheetView zoomScale="54" zoomScaleNormal="70" workbookViewId="0">
      <selection activeCell="E9" sqref="E9"/>
    </sheetView>
  </sheetViews>
  <sheetFormatPr defaultColWidth="9.1796875" defaultRowHeight="14" x14ac:dyDescent="0.3"/>
  <cols>
    <col min="1" max="1" width="27.26953125" style="20" bestFit="1" customWidth="1"/>
    <col min="2" max="2" width="26.81640625" style="20" customWidth="1"/>
    <col min="3" max="3" width="25" style="20" bestFit="1" customWidth="1"/>
    <col min="4" max="4" width="24.81640625" style="20" bestFit="1" customWidth="1"/>
    <col min="5" max="5" width="33" style="20" bestFit="1" customWidth="1"/>
    <col min="6" max="6" width="31.1796875" style="20" bestFit="1" customWidth="1"/>
    <col min="7" max="7" width="26.81640625" style="20" customWidth="1"/>
    <col min="8" max="8" width="32.26953125" style="20" bestFit="1" customWidth="1"/>
    <col min="9" max="9" width="57" style="20" bestFit="1" customWidth="1"/>
    <col min="10" max="10" width="21.54296875" style="20" customWidth="1"/>
    <col min="11" max="12" width="9.1796875" style="20"/>
    <col min="13" max="13" width="9.453125" style="20" bestFit="1" customWidth="1"/>
    <col min="14" max="17" width="9.1796875" style="20"/>
    <col min="18" max="18" width="9.453125" style="20" bestFit="1" customWidth="1"/>
    <col min="19" max="16384" width="9.1796875" style="20"/>
  </cols>
  <sheetData>
    <row r="1" spans="1:10" ht="19" x14ac:dyDescent="0.4">
      <c r="A1" s="52" t="s">
        <v>39</v>
      </c>
      <c r="B1" s="52"/>
      <c r="C1" s="52"/>
    </row>
    <row r="2" spans="1:10" x14ac:dyDescent="0.3">
      <c r="A2" s="22" t="s">
        <v>40</v>
      </c>
      <c r="B2" s="22" t="s">
        <v>41</v>
      </c>
      <c r="C2" s="22" t="s">
        <v>42</v>
      </c>
    </row>
    <row r="3" spans="1:10" x14ac:dyDescent="0.3">
      <c r="A3" s="20" t="s">
        <v>43</v>
      </c>
      <c r="B3" s="20">
        <v>5.4800000000000001E-2</v>
      </c>
      <c r="C3" s="20" t="s">
        <v>44</v>
      </c>
    </row>
    <row r="4" spans="1:10" x14ac:dyDescent="0.3">
      <c r="A4" s="20" t="s">
        <v>45</v>
      </c>
      <c r="B4" s="31">
        <f>417.30498/1000</f>
        <v>0.41730497999999999</v>
      </c>
      <c r="C4" s="20" t="s">
        <v>57</v>
      </c>
    </row>
    <row r="5" spans="1:10" x14ac:dyDescent="0.3">
      <c r="B5" s="31"/>
    </row>
    <row r="15" spans="1:10" x14ac:dyDescent="0.3">
      <c r="J15" s="21"/>
    </row>
    <row r="16" spans="1:10" x14ac:dyDescent="0.3">
      <c r="J16" s="21"/>
    </row>
    <row r="17" spans="1:27" ht="19" x14ac:dyDescent="0.4">
      <c r="A17" s="52" t="s">
        <v>38</v>
      </c>
      <c r="B17" s="52"/>
      <c r="C17" s="52"/>
      <c r="D17" s="52"/>
      <c r="E17" s="52"/>
      <c r="F17" s="52"/>
      <c r="G17" s="52"/>
      <c r="H17" s="52"/>
      <c r="I17" s="52"/>
      <c r="J17" s="52"/>
    </row>
    <row r="18" spans="1:27" ht="39" x14ac:dyDescent="0.3">
      <c r="A18" s="26" t="s">
        <v>3</v>
      </c>
      <c r="B18" s="27" t="s">
        <v>46</v>
      </c>
      <c r="C18" s="27" t="s">
        <v>47</v>
      </c>
      <c r="D18" s="27" t="s">
        <v>48</v>
      </c>
      <c r="E18" s="27" t="s">
        <v>54</v>
      </c>
      <c r="F18" s="27" t="s">
        <v>49</v>
      </c>
      <c r="G18" s="27" t="s">
        <v>55</v>
      </c>
      <c r="H18" s="26" t="s">
        <v>56</v>
      </c>
      <c r="I18" s="22" t="s">
        <v>58</v>
      </c>
      <c r="J18" s="27" t="s">
        <v>50</v>
      </c>
    </row>
    <row r="19" spans="1:27" x14ac:dyDescent="0.3">
      <c r="A19" s="28" t="s">
        <v>13</v>
      </c>
      <c r="B19" s="29">
        <v>174618</v>
      </c>
      <c r="C19" s="29">
        <v>28888</v>
      </c>
      <c r="D19" s="29">
        <v>11423.5</v>
      </c>
      <c r="E19" s="30">
        <f t="shared" ref="E19:E31" si="0">$B$3*B19</f>
        <v>9569.0663999999997</v>
      </c>
      <c r="F19" s="30">
        <f>$B$4*C19</f>
        <v>12055.10626224</v>
      </c>
      <c r="G19" s="30">
        <f t="shared" ref="G19:G31" si="1">E19+F19</f>
        <v>21624.172662240002</v>
      </c>
      <c r="H19" s="30">
        <f>$B$5*D19</f>
        <v>0</v>
      </c>
      <c r="I19" s="21">
        <f>(C19-D19)*$B$4</f>
        <v>7288.0228232099998</v>
      </c>
      <c r="J19" s="30">
        <f>H19+I19+Table3[[#This Row],[CO2 emissions from Natural Gas 
(kg)]]</f>
        <v>16857.089223210001</v>
      </c>
      <c r="M19" s="21"/>
      <c r="AA19" s="21"/>
    </row>
    <row r="20" spans="1:27" x14ac:dyDescent="0.3">
      <c r="A20" s="28" t="s">
        <v>16</v>
      </c>
      <c r="B20" s="29">
        <v>156791</v>
      </c>
      <c r="C20" s="29">
        <v>28901</v>
      </c>
      <c r="D20" s="29">
        <v>14445.2</v>
      </c>
      <c r="E20" s="30">
        <f t="shared" si="0"/>
        <v>8592.1468000000004</v>
      </c>
      <c r="F20" s="30">
        <f t="shared" ref="F20:F30" si="2">$B$4*C20</f>
        <v>12060.53122698</v>
      </c>
      <c r="G20" s="30">
        <f t="shared" si="1"/>
        <v>20652.67802698</v>
      </c>
      <c r="H20" s="30">
        <f t="shared" ref="H20:H30" si="3">$B$5*D20</f>
        <v>0</v>
      </c>
      <c r="I20" s="21">
        <f>(C20-D20)*$B$4</f>
        <v>6032.477329884</v>
      </c>
      <c r="J20" s="30">
        <f>H20+I20+Table3[[#This Row],[CO2 emissions from Natural Gas 
(kg)]]</f>
        <v>14624.624129884</v>
      </c>
      <c r="M20" s="21"/>
      <c r="AA20" s="21"/>
    </row>
    <row r="21" spans="1:27" x14ac:dyDescent="0.3">
      <c r="A21" s="28" t="s">
        <v>18</v>
      </c>
      <c r="B21" s="29">
        <v>112141</v>
      </c>
      <c r="C21" s="29">
        <v>29307</v>
      </c>
      <c r="D21" s="29">
        <v>21133.474999999999</v>
      </c>
      <c r="E21" s="30">
        <f t="shared" si="0"/>
        <v>6145.3267999999998</v>
      </c>
      <c r="F21" s="30">
        <f t="shared" si="2"/>
        <v>12229.95704886</v>
      </c>
      <c r="G21" s="30">
        <f t="shared" si="1"/>
        <v>18375.283848859999</v>
      </c>
      <c r="H21" s="30">
        <f t="shared" si="3"/>
        <v>0</v>
      </c>
      <c r="I21" s="21">
        <f t="shared" ref="I21:I30" si="4">(C21-D21)*$B$4</f>
        <v>3410.8526866545008</v>
      </c>
      <c r="J21" s="30">
        <f>H21+I21+Table3[[#This Row],[CO2 emissions from Natural Gas 
(kg)]]</f>
        <v>9556.1794866545006</v>
      </c>
      <c r="M21" s="21"/>
      <c r="AA21" s="21"/>
    </row>
    <row r="22" spans="1:27" x14ac:dyDescent="0.3">
      <c r="A22" s="28" t="s">
        <v>20</v>
      </c>
      <c r="B22" s="29">
        <v>66066</v>
      </c>
      <c r="C22" s="29">
        <v>29984</v>
      </c>
      <c r="D22" s="29">
        <v>27084.75</v>
      </c>
      <c r="E22" s="30">
        <f t="shared" si="0"/>
        <v>3620.4168</v>
      </c>
      <c r="F22" s="30">
        <f t="shared" si="2"/>
        <v>12512.47252032</v>
      </c>
      <c r="G22" s="30">
        <f t="shared" si="1"/>
        <v>16132.889320319999</v>
      </c>
      <c r="H22" s="30">
        <f t="shared" si="3"/>
        <v>0</v>
      </c>
      <c r="I22" s="21">
        <f t="shared" si="4"/>
        <v>1209.8714632649999</v>
      </c>
      <c r="J22" s="30">
        <f>H22+I22+Table3[[#This Row],[CO2 emissions from Natural Gas 
(kg)]]</f>
        <v>4830.2882632649998</v>
      </c>
      <c r="M22" s="21"/>
      <c r="AA22" s="21"/>
    </row>
    <row r="23" spans="1:27" x14ac:dyDescent="0.3">
      <c r="A23" s="28" t="s">
        <v>22</v>
      </c>
      <c r="B23" s="29">
        <v>40628</v>
      </c>
      <c r="C23" s="29">
        <v>33812</v>
      </c>
      <c r="D23" s="29">
        <v>33699.324999999997</v>
      </c>
      <c r="E23" s="30">
        <f t="shared" si="0"/>
        <v>2226.4144000000001</v>
      </c>
      <c r="F23" s="30">
        <f t="shared" si="2"/>
        <v>14109.91598376</v>
      </c>
      <c r="G23" s="30">
        <f t="shared" si="1"/>
        <v>16336.33038376</v>
      </c>
      <c r="H23" s="30">
        <f t="shared" si="3"/>
        <v>0</v>
      </c>
      <c r="I23" s="21">
        <f t="shared" si="4"/>
        <v>47.019838621501215</v>
      </c>
      <c r="J23" s="30">
        <f>H23+I23+Table3[[#This Row],[CO2 emissions from Natural Gas 
(kg)]]</f>
        <v>2273.4342386215012</v>
      </c>
      <c r="M23" s="21"/>
      <c r="AA23" s="21"/>
    </row>
    <row r="24" spans="1:27" x14ac:dyDescent="0.3">
      <c r="A24" s="28" t="s">
        <v>24</v>
      </c>
      <c r="B24" s="29">
        <v>23777</v>
      </c>
      <c r="C24" s="29">
        <v>39399</v>
      </c>
      <c r="D24" s="29">
        <v>35928.75</v>
      </c>
      <c r="E24" s="30">
        <f t="shared" si="0"/>
        <v>1302.9796000000001</v>
      </c>
      <c r="F24" s="30">
        <f t="shared" si="2"/>
        <v>16441.39890702</v>
      </c>
      <c r="G24" s="30">
        <f t="shared" si="1"/>
        <v>17744.378507019999</v>
      </c>
      <c r="H24" s="30">
        <f t="shared" si="3"/>
        <v>0</v>
      </c>
      <c r="I24" s="21">
        <f t="shared" si="4"/>
        <v>1448.152606845</v>
      </c>
      <c r="J24" s="30">
        <f>H24+I24+Table3[[#This Row],[CO2 emissions from Natural Gas 
(kg)]]</f>
        <v>2751.1322068449999</v>
      </c>
      <c r="M24" s="21"/>
      <c r="AA24" s="21"/>
    </row>
    <row r="25" spans="1:27" x14ac:dyDescent="0.3">
      <c r="A25" s="28" t="s">
        <v>25</v>
      </c>
      <c r="B25" s="29">
        <v>23696</v>
      </c>
      <c r="C25" s="29">
        <v>39480</v>
      </c>
      <c r="D25" s="29">
        <v>35984.025000000001</v>
      </c>
      <c r="E25" s="30">
        <f t="shared" si="0"/>
        <v>1298.5408</v>
      </c>
      <c r="F25" s="30">
        <f t="shared" si="2"/>
        <v>16475.200610399999</v>
      </c>
      <c r="G25" s="30">
        <f t="shared" si="1"/>
        <v>17773.741410399998</v>
      </c>
      <c r="H25" s="30">
        <f t="shared" si="3"/>
        <v>0</v>
      </c>
      <c r="I25" s="21">
        <f t="shared" si="4"/>
        <v>1458.8877774554994</v>
      </c>
      <c r="J25" s="30">
        <f>H25+I25+Table3[[#This Row],[CO2 emissions from Natural Gas 
(kg)]]</f>
        <v>2757.4285774554992</v>
      </c>
      <c r="M25" s="21"/>
      <c r="AA25" s="21"/>
    </row>
    <row r="26" spans="1:27" x14ac:dyDescent="0.3">
      <c r="A26" s="28" t="s">
        <v>27</v>
      </c>
      <c r="B26" s="29">
        <v>23207</v>
      </c>
      <c r="C26" s="29">
        <v>39994</v>
      </c>
      <c r="D26" s="29">
        <v>31985.8</v>
      </c>
      <c r="E26" s="30">
        <f t="shared" si="0"/>
        <v>1271.7436</v>
      </c>
      <c r="F26" s="30">
        <f t="shared" si="2"/>
        <v>16689.69537012</v>
      </c>
      <c r="G26" s="30">
        <f t="shared" si="1"/>
        <v>17961.438970120002</v>
      </c>
      <c r="H26" s="30">
        <f t="shared" si="3"/>
        <v>0</v>
      </c>
      <c r="I26" s="21">
        <f t="shared" si="4"/>
        <v>3341.8617408360001</v>
      </c>
      <c r="J26" s="30">
        <f>H26+I26+Table3[[#This Row],[CO2 emissions from Natural Gas 
(kg)]]</f>
        <v>4613.6053408360003</v>
      </c>
      <c r="M26" s="21"/>
      <c r="AA26" s="21"/>
    </row>
    <row r="27" spans="1:27" x14ac:dyDescent="0.3">
      <c r="A27" s="28" t="s">
        <v>28</v>
      </c>
      <c r="B27" s="29">
        <v>31022</v>
      </c>
      <c r="C27" s="29">
        <v>35868</v>
      </c>
      <c r="D27" s="29">
        <v>25426.5</v>
      </c>
      <c r="E27" s="30">
        <f t="shared" si="0"/>
        <v>1700.0056</v>
      </c>
      <c r="F27" s="30">
        <f t="shared" si="2"/>
        <v>14967.895022639999</v>
      </c>
      <c r="G27" s="30">
        <f t="shared" si="1"/>
        <v>16667.900622639998</v>
      </c>
      <c r="H27" s="30">
        <f t="shared" si="3"/>
        <v>0</v>
      </c>
      <c r="I27" s="21">
        <f t="shared" si="4"/>
        <v>4357.2899486699998</v>
      </c>
      <c r="J27" s="30">
        <f>H27+I27+Table3[[#This Row],[CO2 emissions from Natural Gas 
(kg)]]</f>
        <v>6057.2955486699993</v>
      </c>
      <c r="M27" s="21"/>
      <c r="AA27" s="21"/>
    </row>
    <row r="28" spans="1:27" x14ac:dyDescent="0.3">
      <c r="A28" s="28" t="s">
        <v>29</v>
      </c>
      <c r="B28" s="29">
        <v>63380</v>
      </c>
      <c r="C28" s="29">
        <v>30173</v>
      </c>
      <c r="D28" s="29">
        <v>18848.775000000001</v>
      </c>
      <c r="E28" s="30">
        <f t="shared" si="0"/>
        <v>3473.2240000000002</v>
      </c>
      <c r="F28" s="30">
        <f t="shared" si="2"/>
        <v>12591.34316154</v>
      </c>
      <c r="G28" s="30">
        <f t="shared" si="1"/>
        <v>16064.567161540001</v>
      </c>
      <c r="H28" s="30">
        <f t="shared" si="3"/>
        <v>0</v>
      </c>
      <c r="I28" s="21">
        <f t="shared" si="4"/>
        <v>4725.6554871404996</v>
      </c>
      <c r="J28" s="30">
        <f>H28+I28+Table3[[#This Row],[CO2 emissions from Natural Gas 
(kg)]]</f>
        <v>8198.8794871405007</v>
      </c>
      <c r="M28" s="21"/>
      <c r="AA28" s="21"/>
    </row>
    <row r="29" spans="1:27" x14ac:dyDescent="0.3">
      <c r="A29" s="28" t="s">
        <v>30</v>
      </c>
      <c r="B29" s="29">
        <v>109495</v>
      </c>
      <c r="C29" s="29">
        <v>28996</v>
      </c>
      <c r="D29" s="29">
        <v>11607.75</v>
      </c>
      <c r="E29" s="30">
        <f t="shared" si="0"/>
        <v>6000.326</v>
      </c>
      <c r="F29" s="30">
        <f t="shared" si="2"/>
        <v>12100.175200080001</v>
      </c>
      <c r="G29" s="30">
        <f t="shared" si="1"/>
        <v>18100.501200080002</v>
      </c>
      <c r="H29" s="30">
        <f t="shared" si="3"/>
        <v>0</v>
      </c>
      <c r="I29" s="21">
        <f t="shared" si="4"/>
        <v>7256.2033184849997</v>
      </c>
      <c r="J29" s="30">
        <f>H29+I29+Table3[[#This Row],[CO2 emissions from Natural Gas 
(kg)]]</f>
        <v>13256.529318485</v>
      </c>
      <c r="M29" s="21"/>
      <c r="AA29" s="21"/>
    </row>
    <row r="30" spans="1:27" x14ac:dyDescent="0.3">
      <c r="A30" s="28" t="s">
        <v>31</v>
      </c>
      <c r="B30" s="29">
        <v>134323</v>
      </c>
      <c r="C30" s="29">
        <v>28901</v>
      </c>
      <c r="D30" s="29">
        <v>9138.7999999999993</v>
      </c>
      <c r="E30" s="30">
        <f t="shared" si="0"/>
        <v>7360.9004000000004</v>
      </c>
      <c r="F30" s="30">
        <f t="shared" si="2"/>
        <v>12060.53122698</v>
      </c>
      <c r="G30" s="30">
        <f t="shared" si="1"/>
        <v>19421.43162698</v>
      </c>
      <c r="H30" s="30">
        <f t="shared" si="3"/>
        <v>0</v>
      </c>
      <c r="I30" s="21">
        <f t="shared" si="4"/>
        <v>8246.8644757559996</v>
      </c>
      <c r="J30" s="30">
        <f>H30+I30+Table3[[#This Row],[CO2 emissions from Natural Gas 
(kg)]]</f>
        <v>15607.764875756</v>
      </c>
      <c r="M30" s="21"/>
      <c r="AA30" s="21"/>
    </row>
    <row r="31" spans="1:27" x14ac:dyDescent="0.3">
      <c r="A31" s="36" t="s">
        <v>32</v>
      </c>
      <c r="B31" s="34">
        <f>SUM(B19:B30)</f>
        <v>959144</v>
      </c>
      <c r="C31" s="34">
        <f>SUM(C19:C30)</f>
        <v>393703</v>
      </c>
      <c r="D31" s="34">
        <f>SUM(D19:D30)</f>
        <v>276706.64999999997</v>
      </c>
      <c r="E31" s="35">
        <f t="shared" si="0"/>
        <v>52561.091200000003</v>
      </c>
      <c r="F31" s="35">
        <f>$B$4*C31</f>
        <v>164294.22254093998</v>
      </c>
      <c r="G31" s="35">
        <f t="shared" si="1"/>
        <v>216855.31374093998</v>
      </c>
      <c r="H31" s="35">
        <f>$B$5*D31</f>
        <v>0</v>
      </c>
      <c r="I31" s="47">
        <f>(C31-D31)*$B$4</f>
        <v>48823.159496823013</v>
      </c>
      <c r="J31" s="35">
        <f>H31+I31+Table3[[#This Row],[CO2 emissions from Natural Gas 
(kg)]]</f>
        <v>101384.25069682302</v>
      </c>
    </row>
    <row r="35" spans="1:9" ht="19" x14ac:dyDescent="0.4">
      <c r="A35" s="52" t="s">
        <v>61</v>
      </c>
      <c r="B35" s="52"/>
      <c r="C35" s="52"/>
      <c r="D35" s="52"/>
      <c r="F35" s="52" t="s">
        <v>64</v>
      </c>
      <c r="G35" s="52"/>
      <c r="H35" s="52"/>
      <c r="I35" s="52"/>
    </row>
    <row r="36" spans="1:9" x14ac:dyDescent="0.3">
      <c r="A36" s="26" t="s">
        <v>3</v>
      </c>
      <c r="B36" s="26" t="s">
        <v>62</v>
      </c>
      <c r="C36" s="26" t="s">
        <v>59</v>
      </c>
      <c r="D36" s="26" t="s">
        <v>60</v>
      </c>
      <c r="F36" s="26" t="s">
        <v>3</v>
      </c>
      <c r="G36" s="26" t="s">
        <v>67</v>
      </c>
      <c r="H36" s="26" t="s">
        <v>65</v>
      </c>
      <c r="I36" s="26" t="s">
        <v>66</v>
      </c>
    </row>
    <row r="37" spans="1:9" x14ac:dyDescent="0.3">
      <c r="A37" s="28" t="s">
        <v>13</v>
      </c>
      <c r="B37" s="30">
        <f>$G$19</f>
        <v>21624.172662240002</v>
      </c>
      <c r="C37" s="37">
        <f>E19/B37</f>
        <v>0.44251711034057017</v>
      </c>
      <c r="D37" s="37">
        <f>F19/B37</f>
        <v>0.55748288965942971</v>
      </c>
      <c r="F37" s="28" t="s">
        <v>13</v>
      </c>
      <c r="G37" s="30">
        <f>$G$19</f>
        <v>21624.172662240002</v>
      </c>
      <c r="H37" s="37">
        <f>E19/G37</f>
        <v>0.44251711034057017</v>
      </c>
      <c r="I37" s="37">
        <f>I19/G37</f>
        <v>0.33703129072476845</v>
      </c>
    </row>
    <row r="38" spans="1:9" x14ac:dyDescent="0.3">
      <c r="A38" s="28" t="s">
        <v>16</v>
      </c>
      <c r="B38" s="30">
        <f t="shared" ref="B38:B48" si="5">$G$19</f>
        <v>21624.172662240002</v>
      </c>
      <c r="C38" s="37">
        <f t="shared" ref="C38:C48" si="6">E20/B38</f>
        <v>0.39733990910105682</v>
      </c>
      <c r="D38" s="37">
        <f t="shared" ref="D38:D48" si="7">F20/B38</f>
        <v>0.55773376467900782</v>
      </c>
      <c r="F38" s="28" t="s">
        <v>16</v>
      </c>
      <c r="G38" s="30">
        <f t="shared" ref="G38:G47" si="8">$G$19</f>
        <v>21624.172662240002</v>
      </c>
      <c r="H38" s="37">
        <f t="shared" ref="H38:H48" si="9">E20/G38</f>
        <v>0.39733990910105682</v>
      </c>
      <c r="I38" s="37">
        <f t="shared" ref="I38:I48" si="10">I20/G38</f>
        <v>0.27896916215517809</v>
      </c>
    </row>
    <row r="39" spans="1:9" x14ac:dyDescent="0.3">
      <c r="A39" s="28" t="s">
        <v>18</v>
      </c>
      <c r="B39" s="30">
        <f t="shared" si="5"/>
        <v>21624.172662240002</v>
      </c>
      <c r="C39" s="37">
        <f t="shared" si="6"/>
        <v>0.28418783441971546</v>
      </c>
      <c r="D39" s="37">
        <f t="shared" si="7"/>
        <v>0.56556878452121673</v>
      </c>
      <c r="F39" s="28" t="s">
        <v>18</v>
      </c>
      <c r="G39" s="30">
        <f t="shared" si="8"/>
        <v>21624.172662240002</v>
      </c>
      <c r="H39" s="37">
        <f t="shared" si="9"/>
        <v>0.28418783441971546</v>
      </c>
      <c r="I39" s="37">
        <f t="shared" si="10"/>
        <v>0.15773332649209332</v>
      </c>
    </row>
    <row r="40" spans="1:9" x14ac:dyDescent="0.3">
      <c r="A40" s="28" t="s">
        <v>20</v>
      </c>
      <c r="B40" s="30">
        <f t="shared" si="5"/>
        <v>21624.172662240002</v>
      </c>
      <c r="C40" s="37">
        <f t="shared" si="6"/>
        <v>0.16742452331237392</v>
      </c>
      <c r="D40" s="37">
        <f t="shared" si="7"/>
        <v>0.57863358361770767</v>
      </c>
      <c r="F40" s="28" t="s">
        <v>20</v>
      </c>
      <c r="G40" s="30">
        <f t="shared" si="8"/>
        <v>21624.172662240002</v>
      </c>
      <c r="H40" s="37">
        <f t="shared" si="9"/>
        <v>0.16742452331237392</v>
      </c>
      <c r="I40" s="37">
        <f t="shared" si="10"/>
        <v>5.5949953885526912E-2</v>
      </c>
    </row>
    <row r="41" spans="1:9" x14ac:dyDescent="0.3">
      <c r="A41" s="28" t="s">
        <v>22</v>
      </c>
      <c r="B41" s="30">
        <f t="shared" si="5"/>
        <v>21624.172662240002</v>
      </c>
      <c r="C41" s="37">
        <f t="shared" si="6"/>
        <v>0.10295951825651815</v>
      </c>
      <c r="D41" s="37">
        <f t="shared" si="7"/>
        <v>0.65250662784424807</v>
      </c>
      <c r="F41" s="28" t="s">
        <v>22</v>
      </c>
      <c r="G41" s="30">
        <f t="shared" si="8"/>
        <v>21624.172662240002</v>
      </c>
      <c r="H41" s="37">
        <f t="shared" si="9"/>
        <v>0.10295951825651815</v>
      </c>
      <c r="I41" s="37">
        <f t="shared" si="10"/>
        <v>2.1744109869972954E-3</v>
      </c>
    </row>
    <row r="42" spans="1:9" x14ac:dyDescent="0.3">
      <c r="A42" s="28" t="s">
        <v>24</v>
      </c>
      <c r="B42" s="30">
        <f t="shared" si="5"/>
        <v>21624.172662240002</v>
      </c>
      <c r="C42" s="37">
        <f t="shared" si="6"/>
        <v>6.0255697193689874E-2</v>
      </c>
      <c r="D42" s="37">
        <f t="shared" si="7"/>
        <v>0.76032499202755033</v>
      </c>
      <c r="F42" s="28" t="s">
        <v>24</v>
      </c>
      <c r="G42" s="30">
        <f t="shared" si="8"/>
        <v>21624.172662240002</v>
      </c>
      <c r="H42" s="37">
        <f t="shared" si="9"/>
        <v>6.0255697193689874E-2</v>
      </c>
      <c r="I42" s="37">
        <f t="shared" si="10"/>
        <v>6.6969156668534896E-2</v>
      </c>
    </row>
    <row r="43" spans="1:9" x14ac:dyDescent="0.3">
      <c r="A43" s="28" t="s">
        <v>25</v>
      </c>
      <c r="B43" s="30">
        <f t="shared" si="5"/>
        <v>21624.172662240002</v>
      </c>
      <c r="C43" s="37">
        <f t="shared" si="6"/>
        <v>6.0050426912633008E-2</v>
      </c>
      <c r="D43" s="37">
        <f t="shared" si="7"/>
        <v>0.76188813638030617</v>
      </c>
      <c r="F43" s="28" t="s">
        <v>25</v>
      </c>
      <c r="G43" s="30">
        <f t="shared" si="8"/>
        <v>21624.172662240002</v>
      </c>
      <c r="H43" s="37">
        <f t="shared" si="9"/>
        <v>6.0050426912633008E-2</v>
      </c>
      <c r="I43" s="37">
        <f t="shared" si="10"/>
        <v>6.7465599736123094E-2</v>
      </c>
    </row>
    <row r="44" spans="1:9" x14ac:dyDescent="0.3">
      <c r="A44" s="28" t="s">
        <v>27</v>
      </c>
      <c r="B44" s="30">
        <f t="shared" si="5"/>
        <v>21624.172662240002</v>
      </c>
      <c r="C44" s="37">
        <f t="shared" si="6"/>
        <v>5.8811202623289767E-2</v>
      </c>
      <c r="D44" s="37">
        <f t="shared" si="7"/>
        <v>0.77180734869285628</v>
      </c>
      <c r="F44" s="28" t="s">
        <v>27</v>
      </c>
      <c r="G44" s="30">
        <f t="shared" si="8"/>
        <v>21624.172662240002</v>
      </c>
      <c r="H44" s="37">
        <f t="shared" si="9"/>
        <v>5.8811202623289767E-2</v>
      </c>
      <c r="I44" s="37">
        <f t="shared" si="10"/>
        <v>0.15454287167580466</v>
      </c>
    </row>
    <row r="45" spans="1:9" x14ac:dyDescent="0.3">
      <c r="A45" s="28" t="s">
        <v>28</v>
      </c>
      <c r="B45" s="30">
        <f t="shared" si="5"/>
        <v>21624.172662240002</v>
      </c>
      <c r="C45" s="37">
        <f>E27/B45</f>
        <v>7.8615983443775364E-2</v>
      </c>
      <c r="D45" s="37">
        <f t="shared" si="7"/>
        <v>0.69218347709444839</v>
      </c>
      <c r="F45" s="28" t="s">
        <v>28</v>
      </c>
      <c r="G45" s="30">
        <f t="shared" si="8"/>
        <v>21624.172662240002</v>
      </c>
      <c r="H45" s="37">
        <f t="shared" si="9"/>
        <v>7.8615983443775364E-2</v>
      </c>
      <c r="I45" s="37">
        <f t="shared" si="10"/>
        <v>0.20150088591729906</v>
      </c>
    </row>
    <row r="46" spans="1:9" x14ac:dyDescent="0.3">
      <c r="A46" s="28" t="s">
        <v>29</v>
      </c>
      <c r="B46" s="30">
        <f t="shared" si="5"/>
        <v>21624.172662240002</v>
      </c>
      <c r="C46" s="37">
        <f t="shared" si="6"/>
        <v>0.16061765942448852</v>
      </c>
      <c r="D46" s="37">
        <f t="shared" si="7"/>
        <v>0.58228092044080493</v>
      </c>
      <c r="F46" s="28" t="s">
        <v>29</v>
      </c>
      <c r="G46" s="30">
        <f t="shared" si="8"/>
        <v>21624.172662240002</v>
      </c>
      <c r="H46" s="37">
        <f t="shared" si="9"/>
        <v>0.16061765942448852</v>
      </c>
      <c r="I46" s="37">
        <f t="shared" si="10"/>
        <v>0.2185357821986138</v>
      </c>
    </row>
    <row r="47" spans="1:9" x14ac:dyDescent="0.3">
      <c r="A47" s="28" t="s">
        <v>30</v>
      </c>
      <c r="B47" s="30">
        <f t="shared" si="5"/>
        <v>21624.172662240002</v>
      </c>
      <c r="C47" s="37">
        <f t="shared" si="6"/>
        <v>0.27748233857185817</v>
      </c>
      <c r="D47" s="37">
        <f t="shared" si="7"/>
        <v>0.55956708212977102</v>
      </c>
      <c r="F47" s="28" t="s">
        <v>30</v>
      </c>
      <c r="G47" s="30">
        <f t="shared" si="8"/>
        <v>21624.172662240002</v>
      </c>
      <c r="H47" s="37">
        <f t="shared" si="9"/>
        <v>0.27748233857185817</v>
      </c>
      <c r="I47" s="37">
        <f t="shared" si="10"/>
        <v>0.33555981224455061</v>
      </c>
    </row>
    <row r="48" spans="1:9" x14ac:dyDescent="0.3">
      <c r="A48" s="28" t="s">
        <v>31</v>
      </c>
      <c r="B48" s="30">
        <f t="shared" si="5"/>
        <v>21624.172662240002</v>
      </c>
      <c r="C48" s="37">
        <f t="shared" si="6"/>
        <v>0.34040148101728579</v>
      </c>
      <c r="D48" s="37">
        <f t="shared" si="7"/>
        <v>0.55773376467900782</v>
      </c>
      <c r="F48" s="28" t="s">
        <v>31</v>
      </c>
      <c r="G48" s="30">
        <f>$G$19</f>
        <v>21624.172662240002</v>
      </c>
      <c r="H48" s="37">
        <f t="shared" si="9"/>
        <v>0.34040148101728579</v>
      </c>
      <c r="I48" s="37">
        <f t="shared" si="10"/>
        <v>0.38137248553127878</v>
      </c>
    </row>
    <row r="49" spans="1:9" x14ac:dyDescent="0.3">
      <c r="A49" s="26" t="s">
        <v>32</v>
      </c>
      <c r="B49" s="30">
        <f>SUM(B37:B48)</f>
        <v>259490.07194687997</v>
      </c>
      <c r="C49" s="37">
        <f>AVERAGE(C37:C48)</f>
        <v>0.20255530705143796</v>
      </c>
      <c r="D49" s="37">
        <f>AVERAGE(D37:D48)</f>
        <v>0.63314261431386287</v>
      </c>
      <c r="F49" s="39" t="s">
        <v>32</v>
      </c>
      <c r="G49" s="33">
        <f>SUM(G37:G48)</f>
        <v>259490.07194687997</v>
      </c>
      <c r="H49" s="38">
        <f>AVERAGE(H37:H48)</f>
        <v>0.20255530705143796</v>
      </c>
      <c r="I49" s="38">
        <f>AVERAGE(I37:I48)</f>
        <v>0.1881503948513974</v>
      </c>
    </row>
    <row r="50" spans="1:9" x14ac:dyDescent="0.3">
      <c r="A50" s="32"/>
      <c r="B50" s="33"/>
      <c r="C50" s="38" t="s">
        <v>63</v>
      </c>
      <c r="D50" s="38" t="s">
        <v>63</v>
      </c>
      <c r="F50" s="32"/>
      <c r="G50" s="33"/>
      <c r="H50" s="38" t="s">
        <v>63</v>
      </c>
      <c r="I50" s="38" t="s">
        <v>63</v>
      </c>
    </row>
  </sheetData>
  <mergeCells count="4">
    <mergeCell ref="A1:C1"/>
    <mergeCell ref="A35:D35"/>
    <mergeCell ref="F35:I35"/>
    <mergeCell ref="A17:J17"/>
  </mergeCells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1FEE4-9677-498F-9254-AABD50E533E3}">
  <sheetPr>
    <tabColor rgb="FF00B050"/>
  </sheetPr>
  <dimension ref="A1"/>
  <sheetViews>
    <sheetView showGridLines="0" zoomScale="70" zoomScaleNormal="70" workbookViewId="0">
      <selection activeCell="N35" sqref="N35"/>
    </sheetView>
  </sheetViews>
  <sheetFormatPr defaultRowHeight="12.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ReadThis</vt:lpstr>
      <vt:lpstr>SolarPanelsEconomy</vt:lpstr>
      <vt:lpstr>EnviromentalAnalysis</vt:lpstr>
      <vt:lpstr>ShareOfEmissions</vt:lpstr>
      <vt:lpstr>ElectricityConsumption</vt:lpstr>
      <vt:lpstr>ElectricityCost</vt:lpstr>
      <vt:lpstr>C02EmissionsCurrent</vt:lpstr>
      <vt:lpstr>C02EmissionsProposed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Morales</cp:lastModifiedBy>
  <dcterms:created xsi:type="dcterms:W3CDTF">2021-09-12T16:48:46Z</dcterms:created>
  <dcterms:modified xsi:type="dcterms:W3CDTF">2021-09-19T19:13:52Z</dcterms:modified>
</cp:coreProperties>
</file>