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moral137_purdue_edu/Documents/Spring2022/ENGR132/Assigments/A12/"/>
    </mc:Choice>
  </mc:AlternateContent>
  <xr:revisionPtr revIDLastSave="114" documentId="13_ncr:1_{3FED03D3-72A9-8847-98B9-08B2610F9A69}" xr6:coauthVersionLast="47" xr6:coauthVersionMax="47" xr10:uidLastSave="{338C1D24-8A95-49DF-A81B-E37A2A410783}"/>
  <bookViews>
    <workbookView xWindow="-110" yWindow="-110" windowWidth="19420" windowHeight="10300" xr2:uid="{00000000-000D-0000-FFFF-FFFF00000000}"/>
  </bookViews>
  <sheets>
    <sheet name="CALCULATION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3" l="1"/>
  <c r="L47" i="3"/>
  <c r="O39" i="3"/>
  <c r="O38" i="3"/>
  <c r="O37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O17" i="3"/>
  <c r="O16" i="3"/>
  <c r="O15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L20" i="3"/>
  <c r="L27" i="3"/>
  <c r="L26" i="3"/>
  <c r="L25" i="3"/>
  <c r="L24" i="3"/>
  <c r="L23" i="3"/>
  <c r="L22" i="3"/>
  <c r="L21" i="3"/>
  <c r="L19" i="3"/>
  <c r="L18" i="3"/>
  <c r="L17" i="3"/>
  <c r="L16" i="3"/>
  <c r="L15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I23" i="3"/>
  <c r="I22" i="3"/>
  <c r="I20" i="3"/>
  <c r="I19" i="3"/>
  <c r="I18" i="3"/>
  <c r="I17" i="3"/>
  <c r="I16" i="3"/>
  <c r="I15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</calcChain>
</file>

<file path=xl/sharedStrings.xml><?xml version="1.0" encoding="utf-8"?>
<sst xmlns="http://schemas.openxmlformats.org/spreadsheetml/2006/main" count="56" uniqueCount="49">
  <si>
    <t>Input Section:</t>
  </si>
  <si>
    <t>Assignment</t>
  </si>
  <si>
    <t>Problem Description</t>
  </si>
  <si>
    <t xml:space="preserve">ENGR 132 </t>
  </si>
  <si>
    <t>Your Name</t>
  </si>
  <si>
    <t>Name</t>
  </si>
  <si>
    <t>Purdue Login</t>
  </si>
  <si>
    <t>Your Purdue Login</t>
  </si>
  <si>
    <t>Contributor 1</t>
  </si>
  <si>
    <t>Team-ID</t>
  </si>
  <si>
    <t>Contributor 2</t>
  </si>
  <si>
    <t>Contributor 3</t>
  </si>
  <si>
    <t>I have not used material obtained from any other unauthorized source, either modified</t>
  </si>
  <si>
    <t>The solution I am submitting is my own original work.</t>
  </si>
  <si>
    <t xml:space="preserve">or unmodified.  Neither have I provided access to my work to another. </t>
  </si>
  <si>
    <t>Number of unique bug reports</t>
  </si>
  <si>
    <r>
      <t>x</t>
    </r>
    <r>
      <rPr>
        <b/>
        <vertAlign val="subscript"/>
        <sz val="10"/>
        <rFont val="Times New Roman"/>
        <family val="1"/>
      </rPr>
      <t>i</t>
    </r>
  </si>
  <si>
    <r>
      <t>y</t>
    </r>
    <r>
      <rPr>
        <b/>
        <vertAlign val="subscript"/>
        <sz val="10"/>
        <rFont val="Times New Roman"/>
        <family val="1"/>
      </rPr>
      <t>i</t>
    </r>
  </si>
  <si>
    <r>
      <t>x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^2</t>
    </r>
  </si>
  <si>
    <r>
      <t>x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y</t>
    </r>
    <r>
      <rPr>
        <b/>
        <vertAlign val="subscript"/>
        <sz val="10"/>
        <rFont val="Times New Roman"/>
        <family val="1"/>
      </rPr>
      <t>i</t>
    </r>
  </si>
  <si>
    <r>
      <t>f(x</t>
    </r>
    <r>
      <rPr>
        <b/>
        <i/>
        <vertAlign val="subscript"/>
        <sz val="10"/>
        <rFont val="Times New Roman"/>
        <family val="1"/>
      </rPr>
      <t>i</t>
    </r>
    <r>
      <rPr>
        <b/>
        <i/>
        <sz val="10"/>
        <rFont val="Times New Roman"/>
        <family val="1"/>
      </rPr>
      <t>)</t>
    </r>
  </si>
  <si>
    <r>
      <t>[y</t>
    </r>
    <r>
      <rPr>
        <b/>
        <i/>
        <vertAlign val="subscript"/>
        <sz val="10"/>
        <rFont val="Times New Roman"/>
        <family val="1"/>
      </rPr>
      <t>i</t>
    </r>
    <r>
      <rPr>
        <b/>
        <i/>
        <sz val="10"/>
        <rFont val="Times New Roman"/>
        <family val="1"/>
      </rPr>
      <t xml:space="preserve"> - f(x</t>
    </r>
    <r>
      <rPr>
        <b/>
        <i/>
        <vertAlign val="subscript"/>
        <sz val="10"/>
        <rFont val="Times New Roman"/>
        <family val="1"/>
      </rPr>
      <t>i</t>
    </r>
    <r>
      <rPr>
        <b/>
        <i/>
        <sz val="10"/>
        <rFont val="Times New Roman"/>
        <family val="1"/>
      </rPr>
      <t>)]^2</t>
    </r>
  </si>
  <si>
    <r>
      <t>[y</t>
    </r>
    <r>
      <rPr>
        <b/>
        <i/>
        <vertAlign val="subscript"/>
        <sz val="10"/>
        <rFont val="Times New Roman"/>
        <family val="1"/>
      </rPr>
      <t>i</t>
    </r>
    <r>
      <rPr>
        <b/>
        <i/>
        <sz val="10"/>
        <rFont val="Times New Roman"/>
        <family val="1"/>
      </rPr>
      <t xml:space="preserve"> - y_bar]^2</t>
    </r>
  </si>
  <si>
    <t>Time from release (months)</t>
  </si>
  <si>
    <t>Least Squares Calculations</t>
  </si>
  <si>
    <t>Goodness of Fit (Least Squares)</t>
  </si>
  <si>
    <t>Goodness of Fit (Company Model)</t>
  </si>
  <si>
    <t>Model Predictions</t>
  </si>
  <si>
    <t>Plot with Excel Trendline</t>
  </si>
  <si>
    <t xml:space="preserve">x_bar = </t>
  </si>
  <si>
    <t xml:space="preserve">y_bar = </t>
  </si>
  <si>
    <t>x_bar*y_bar =</t>
  </si>
  <si>
    <t>xy_bar =</t>
  </si>
  <si>
    <t xml:space="preserve">x^2_bar = </t>
  </si>
  <si>
    <t>x_bar^2</t>
  </si>
  <si>
    <t xml:space="preserve">a = </t>
  </si>
  <si>
    <t xml:space="preserve">b = </t>
  </si>
  <si>
    <t>Least Squares Line</t>
  </si>
  <si>
    <t xml:space="preserve">SSE = </t>
  </si>
  <si>
    <t xml:space="preserve">SST = </t>
  </si>
  <si>
    <t xml:space="preserve">r2 = </t>
  </si>
  <si>
    <t>Bug Reports</t>
  </si>
  <si>
    <t>Time (mo)</t>
  </si>
  <si>
    <t xml:space="preserve">m = </t>
  </si>
  <si>
    <t>Samuel Morales</t>
  </si>
  <si>
    <t>moral137</t>
  </si>
  <si>
    <t>024-19</t>
  </si>
  <si>
    <t>PS 12, Problem #1</t>
  </si>
  <si>
    <t>y = -5.8x +221.2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</si>
</sst>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b/>
      <i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b/>
      <i/>
      <sz val="10"/>
      <name val="Times New Roman"/>
      <family val="1"/>
    </font>
    <font>
      <b/>
      <i/>
      <vertAlign val="subscript"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2" fillId="0" borderId="0" xfId="1"/>
    <xf numFmtId="1" fontId="2" fillId="0" borderId="0" xfId="1" applyNumberFormat="1"/>
    <xf numFmtId="0" fontId="2" fillId="0" borderId="0" xfId="1" applyAlignment="1">
      <alignment horizontal="right"/>
    </xf>
    <xf numFmtId="0" fontId="2" fillId="0" borderId="0" xfId="1" applyAlignment="1">
      <alignment vertical="center"/>
    </xf>
    <xf numFmtId="0" fontId="8" fillId="6" borderId="0" xfId="1" applyFont="1" applyFill="1" applyAlignment="1">
      <alignment horizontal="center" vertical="center"/>
    </xf>
    <xf numFmtId="164" fontId="2" fillId="0" borderId="0" xfId="1" applyNumberFormat="1"/>
    <xf numFmtId="0" fontId="6" fillId="6" borderId="0" xfId="1" applyFont="1" applyFill="1" applyAlignment="1">
      <alignment horizontal="center" vertical="center" wrapText="1"/>
    </xf>
    <xf numFmtId="0" fontId="2" fillId="0" borderId="0" xfId="1" applyAlignment="1">
      <alignment wrapText="1"/>
    </xf>
    <xf numFmtId="0" fontId="1" fillId="0" borderId="0" xfId="1" applyFont="1" applyAlignment="1">
      <alignment wrapText="1"/>
    </xf>
    <xf numFmtId="0" fontId="1" fillId="5" borderId="0" xfId="1" applyFont="1" applyFill="1"/>
    <xf numFmtId="0" fontId="2" fillId="0" borderId="0" xfId="1" applyAlignment="1" applyProtection="1">
      <alignment wrapText="1"/>
      <protection locked="0"/>
    </xf>
    <xf numFmtId="0" fontId="2" fillId="0" borderId="0" xfId="1" applyProtection="1">
      <protection locked="0"/>
    </xf>
    <xf numFmtId="0" fontId="3" fillId="0" borderId="0" xfId="1" applyFont="1" applyProtection="1">
      <protection locked="0"/>
    </xf>
    <xf numFmtId="0" fontId="1" fillId="0" borderId="0" xfId="1" applyFont="1" applyProtection="1">
      <protection locked="0"/>
    </xf>
    <xf numFmtId="0" fontId="4" fillId="0" borderId="0" xfId="1" applyFont="1" applyProtection="1">
      <protection locked="0"/>
    </xf>
    <xf numFmtId="165" fontId="2" fillId="0" borderId="0" xfId="1" applyNumberFormat="1"/>
    <xf numFmtId="2" fontId="2" fillId="0" borderId="0" xfId="1" applyNumberFormat="1"/>
    <xf numFmtId="166" fontId="2" fillId="0" borderId="0" xfId="1" applyNumberFormat="1"/>
    <xf numFmtId="0" fontId="1" fillId="5" borderId="0" xfId="1" applyFont="1" applyFill="1" applyAlignment="1">
      <alignment horizontal="center"/>
    </xf>
    <xf numFmtId="0" fontId="3" fillId="4" borderId="0" xfId="1" applyFont="1" applyFill="1" applyAlignment="1" applyProtection="1">
      <alignment horizontal="left"/>
      <protection locked="0"/>
    </xf>
    <xf numFmtId="0" fontId="1" fillId="0" borderId="0" xfId="1" applyFont="1" applyAlignment="1" applyProtection="1">
      <alignment horizontal="left" vertical="center" wrapText="1"/>
      <protection locked="0"/>
    </xf>
    <xf numFmtId="0" fontId="2" fillId="3" borderId="0" xfId="1" applyFill="1" applyAlignment="1" applyProtection="1">
      <alignment horizontal="left" vertical="center" wrapText="1"/>
      <protection locked="0"/>
    </xf>
    <xf numFmtId="0" fontId="1" fillId="0" borderId="2" xfId="1" applyFont="1" applyBorder="1" applyAlignment="1" applyProtection="1">
      <alignment horizontal="left"/>
      <protection locked="0"/>
    </xf>
    <xf numFmtId="0" fontId="1" fillId="0" borderId="3" xfId="1" applyFont="1" applyBorder="1" applyAlignment="1" applyProtection="1">
      <alignment horizontal="left"/>
      <protection locked="0"/>
    </xf>
    <xf numFmtId="0" fontId="2" fillId="2" borderId="1" xfId="1" applyFill="1" applyBorder="1" applyAlignment="1" applyProtection="1">
      <alignment horizontal="left"/>
      <protection locked="0"/>
    </xf>
    <xf numFmtId="0" fontId="5" fillId="0" borderId="1" xfId="1" applyFont="1" applyBorder="1" applyAlignment="1" applyProtection="1">
      <alignment horizontal="left"/>
      <protection locked="0"/>
    </xf>
    <xf numFmtId="0" fontId="2" fillId="3" borderId="1" xfId="1" applyFill="1" applyBorder="1" applyAlignment="1" applyProtection="1">
      <alignment horizontal="center"/>
      <protection locked="0"/>
    </xf>
    <xf numFmtId="0" fontId="5" fillId="0" borderId="2" xfId="1" applyFont="1" applyBorder="1" applyAlignment="1" applyProtection="1">
      <alignment horizontal="left"/>
      <protection locked="0"/>
    </xf>
    <xf numFmtId="0" fontId="5" fillId="0" borderId="3" xfId="1" applyFont="1" applyBorder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5" fillId="0" borderId="1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Unique bug reports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017819005501022E-2"/>
                  <c:y val="-0.59355869557401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CALCULATIONS!$A$15:$A$27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24</c:v>
                </c:pt>
                <c:pt idx="11">
                  <c:v>30</c:v>
                </c:pt>
                <c:pt idx="12">
                  <c:v>36</c:v>
                </c:pt>
              </c:numCache>
            </c:numRef>
          </c:xVal>
          <c:yVal>
            <c:numRef>
              <c:f>CALCULATIONS!$B$15:$B$27</c:f>
              <c:numCache>
                <c:formatCode>General</c:formatCode>
                <c:ptCount val="13"/>
                <c:pt idx="0">
                  <c:v>237</c:v>
                </c:pt>
                <c:pt idx="1">
                  <c:v>200</c:v>
                </c:pt>
                <c:pt idx="2">
                  <c:v>219</c:v>
                </c:pt>
                <c:pt idx="3">
                  <c:v>205</c:v>
                </c:pt>
                <c:pt idx="4">
                  <c:v>174</c:v>
                </c:pt>
                <c:pt idx="5">
                  <c:v>154</c:v>
                </c:pt>
                <c:pt idx="6">
                  <c:v>102</c:v>
                </c:pt>
                <c:pt idx="7">
                  <c:v>129</c:v>
                </c:pt>
                <c:pt idx="8">
                  <c:v>150</c:v>
                </c:pt>
                <c:pt idx="9">
                  <c:v>124</c:v>
                </c:pt>
                <c:pt idx="10">
                  <c:v>75</c:v>
                </c:pt>
                <c:pt idx="11">
                  <c:v>42</c:v>
                </c:pt>
                <c:pt idx="1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9-4143-A5F9-0D46567DD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24992"/>
        <c:axId val="434624160"/>
      </c:scatterChart>
      <c:valAx>
        <c:axId val="43462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since release of the software (months)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24160"/>
        <c:crosses val="autoZero"/>
        <c:crossBetween val="midCat"/>
      </c:valAx>
      <c:valAx>
        <c:axId val="43462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unique bugs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2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307974</xdr:colOff>
      <xdr:row>31</xdr:row>
      <xdr:rowOff>155574</xdr:rowOff>
    </xdr:from>
    <xdr:to>
      <xdr:col>8</xdr:col>
      <xdr:colOff>952499</xdr:colOff>
      <xdr:row>53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603A4-7779-4D9F-A4B6-61086F9A8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185D-33DF-EC44-AE2A-5E6F8DBC2676}">
  <dimension ref="A1:O48"/>
  <sheetViews>
    <sheetView tabSelected="1" topLeftCell="B24" zoomScale="70" zoomScaleNormal="70" workbookViewId="0">
      <selection activeCell="L47" sqref="L47"/>
    </sheetView>
  </sheetViews>
  <sheetFormatPr defaultColWidth="10.81640625" defaultRowHeight="12.5" x14ac:dyDescent="0.25"/>
  <cols>
    <col min="1" max="2" width="8.6328125" style="1" customWidth="1"/>
    <col min="3" max="3" width="4.6328125" style="1" customWidth="1"/>
    <col min="4" max="11" width="13.81640625" style="1" customWidth="1"/>
    <col min="12" max="12" width="14.453125" style="1" bestFit="1" customWidth="1"/>
    <col min="13" max="15" width="13.81640625" style="1" customWidth="1"/>
    <col min="16" max="16384" width="10.81640625" style="1"/>
  </cols>
  <sheetData>
    <row r="1" spans="1:15" ht="15.5" x14ac:dyDescent="0.35">
      <c r="A1" s="15" t="s">
        <v>3</v>
      </c>
      <c r="B1" s="15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3" x14ac:dyDescent="0.3">
      <c r="A2" s="28" t="s">
        <v>4</v>
      </c>
      <c r="B2" s="29"/>
      <c r="C2" s="25" t="s">
        <v>44</v>
      </c>
      <c r="D2" s="25"/>
      <c r="E2" s="25"/>
      <c r="F2" s="12"/>
      <c r="G2" s="30"/>
      <c r="H2" s="30"/>
      <c r="I2" s="31" t="s">
        <v>5</v>
      </c>
      <c r="J2" s="31"/>
      <c r="K2" s="31"/>
      <c r="L2" s="31" t="s">
        <v>6</v>
      </c>
      <c r="M2" s="31"/>
      <c r="N2" s="31"/>
      <c r="O2" s="12"/>
    </row>
    <row r="3" spans="1:15" ht="13" x14ac:dyDescent="0.3">
      <c r="A3" s="28" t="s">
        <v>7</v>
      </c>
      <c r="B3" s="29"/>
      <c r="C3" s="25" t="s">
        <v>45</v>
      </c>
      <c r="D3" s="25"/>
      <c r="E3" s="25"/>
      <c r="F3" s="12"/>
      <c r="G3" s="26" t="s">
        <v>8</v>
      </c>
      <c r="H3" s="26"/>
      <c r="I3" s="25"/>
      <c r="J3" s="25"/>
      <c r="K3" s="25"/>
      <c r="L3" s="27"/>
      <c r="M3" s="27"/>
      <c r="N3" s="27"/>
      <c r="O3" s="12"/>
    </row>
    <row r="4" spans="1:15" ht="13" x14ac:dyDescent="0.3">
      <c r="A4" s="23" t="s">
        <v>9</v>
      </c>
      <c r="B4" s="24"/>
      <c r="C4" s="25" t="s">
        <v>46</v>
      </c>
      <c r="D4" s="25"/>
      <c r="E4" s="25"/>
      <c r="F4" s="12"/>
      <c r="G4" s="26" t="s">
        <v>10</v>
      </c>
      <c r="H4" s="26"/>
      <c r="I4" s="25"/>
      <c r="J4" s="25"/>
      <c r="K4" s="25"/>
      <c r="L4" s="27"/>
      <c r="M4" s="27"/>
      <c r="N4" s="27"/>
      <c r="O4" s="12"/>
    </row>
    <row r="5" spans="1:15" ht="13" x14ac:dyDescent="0.3">
      <c r="A5" s="23" t="s">
        <v>1</v>
      </c>
      <c r="B5" s="24"/>
      <c r="C5" s="25" t="s">
        <v>47</v>
      </c>
      <c r="D5" s="25"/>
      <c r="E5" s="25"/>
      <c r="F5" s="12"/>
      <c r="G5" s="26" t="s">
        <v>11</v>
      </c>
      <c r="H5" s="26"/>
      <c r="I5" s="25"/>
      <c r="J5" s="25"/>
      <c r="K5" s="25"/>
      <c r="L5" s="27"/>
      <c r="M5" s="27"/>
      <c r="N5" s="27"/>
      <c r="O5" s="12"/>
    </row>
    <row r="6" spans="1:15" ht="13" x14ac:dyDescent="0.3">
      <c r="A6" s="14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4.5" x14ac:dyDescent="0.35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2"/>
      <c r="M7" s="12"/>
      <c r="N7" s="12"/>
      <c r="O7" s="12"/>
    </row>
    <row r="8" spans="1:15" ht="14.5" x14ac:dyDescent="0.35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12"/>
      <c r="M8" s="12"/>
      <c r="N8" s="12"/>
      <c r="O8" s="12"/>
    </row>
    <row r="9" spans="1:15" ht="14.5" x14ac:dyDescent="0.35">
      <c r="A9" s="20" t="s">
        <v>13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12"/>
      <c r="M9" s="12"/>
      <c r="N9" s="12"/>
      <c r="O9" s="12"/>
    </row>
    <row r="10" spans="1:15" ht="14.5" x14ac:dyDescent="0.35">
      <c r="A10" s="13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3" x14ac:dyDescent="0.25">
      <c r="A11" s="21" t="s">
        <v>2</v>
      </c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11"/>
      <c r="M11" s="11"/>
      <c r="N11" s="11"/>
      <c r="O11" s="11"/>
    </row>
    <row r="13" spans="1:15" ht="13" x14ac:dyDescent="0.3">
      <c r="A13" s="10" t="s">
        <v>0</v>
      </c>
      <c r="B13" s="10"/>
      <c r="D13" s="19" t="s">
        <v>24</v>
      </c>
      <c r="E13" s="19"/>
      <c r="F13" s="19"/>
      <c r="G13" s="19"/>
      <c r="H13" s="19"/>
      <c r="I13" s="19"/>
      <c r="K13" s="19" t="s">
        <v>25</v>
      </c>
      <c r="L13" s="19"/>
      <c r="M13" s="19"/>
      <c r="N13" s="19"/>
      <c r="O13" s="19"/>
    </row>
    <row r="14" spans="1:15" ht="65" x14ac:dyDescent="0.3">
      <c r="A14" s="9" t="s">
        <v>23</v>
      </c>
      <c r="B14" s="9" t="s">
        <v>15</v>
      </c>
      <c r="C14" s="8"/>
      <c r="D14" s="7" t="s">
        <v>16</v>
      </c>
      <c r="E14" s="7" t="s">
        <v>17</v>
      </c>
      <c r="F14" s="7" t="s">
        <v>18</v>
      </c>
      <c r="G14" s="7" t="s">
        <v>19</v>
      </c>
      <c r="H14" s="4"/>
      <c r="I14" s="4"/>
      <c r="J14" s="4"/>
      <c r="K14" s="5" t="s">
        <v>20</v>
      </c>
      <c r="L14" s="5" t="s">
        <v>21</v>
      </c>
      <c r="M14" s="5" t="s">
        <v>22</v>
      </c>
      <c r="N14" s="4"/>
      <c r="O14" s="4"/>
    </row>
    <row r="15" spans="1:15" x14ac:dyDescent="0.25">
      <c r="A15" s="1">
        <v>1</v>
      </c>
      <c r="B15" s="1">
        <v>237</v>
      </c>
      <c r="D15" s="1">
        <f>A15</f>
        <v>1</v>
      </c>
      <c r="E15" s="1">
        <f>B15</f>
        <v>237</v>
      </c>
      <c r="F15" s="1">
        <f>D15^2</f>
        <v>1</v>
      </c>
      <c r="G15" s="1">
        <f>D15*E15</f>
        <v>237</v>
      </c>
      <c r="H15" s="3" t="s">
        <v>29</v>
      </c>
      <c r="I15" s="18">
        <f>AVERAGE(D15:D27)</f>
        <v>13.923076923076923</v>
      </c>
      <c r="K15" s="17">
        <f>D15*$I$22+$I$23</f>
        <v>215.33400240867121</v>
      </c>
      <c r="L15" s="17">
        <f>(E15-K15)^2</f>
        <v>469.4154516274649</v>
      </c>
      <c r="M15" s="17">
        <f>(E15-$I$16)^2</f>
        <v>9394.0828402366878</v>
      </c>
      <c r="N15" s="3" t="s">
        <v>38</v>
      </c>
      <c r="O15" s="6">
        <f>SUM(L15:L27)</f>
        <v>5491.3036932958648</v>
      </c>
    </row>
    <row r="16" spans="1:15" x14ac:dyDescent="0.25">
      <c r="A16" s="1">
        <v>2</v>
      </c>
      <c r="B16" s="1">
        <v>200</v>
      </c>
      <c r="D16" s="1">
        <f t="shared" ref="D16:D27" si="0">A16</f>
        <v>2</v>
      </c>
      <c r="E16" s="1">
        <f t="shared" ref="E16:E27" si="1">B16</f>
        <v>200</v>
      </c>
      <c r="F16" s="1">
        <f t="shared" ref="F16:F27" si="2">D16^2</f>
        <v>4</v>
      </c>
      <c r="G16" s="1">
        <f t="shared" ref="G16:G27" si="3">D16*E16</f>
        <v>400</v>
      </c>
      <c r="H16" s="3" t="s">
        <v>30</v>
      </c>
      <c r="I16" s="18">
        <f>AVERAGE(E15:E27)</f>
        <v>140.07692307692307</v>
      </c>
      <c r="K16" s="17">
        <f t="shared" ref="K16:K27" si="4">D16*$I$22+$I$23</f>
        <v>209.51053793657164</v>
      </c>
      <c r="L16" s="17">
        <f t="shared" ref="L16:L27" si="5">(E16-K16)^2</f>
        <v>90.450331842968296</v>
      </c>
      <c r="M16" s="17">
        <f t="shared" ref="M16:M27" si="6">(E16-$I$16)^2</f>
        <v>3590.7751479289955</v>
      </c>
      <c r="N16" s="3" t="s">
        <v>39</v>
      </c>
      <c r="O16" s="17">
        <f>SUM(M15:M27)</f>
        <v>57476.923076923078</v>
      </c>
    </row>
    <row r="17" spans="1:15" x14ac:dyDescent="0.25">
      <c r="A17" s="1">
        <v>3</v>
      </c>
      <c r="B17" s="1">
        <v>219</v>
      </c>
      <c r="D17" s="1">
        <f t="shared" si="0"/>
        <v>3</v>
      </c>
      <c r="E17" s="1">
        <f t="shared" si="1"/>
        <v>219</v>
      </c>
      <c r="F17" s="1">
        <f t="shared" si="2"/>
        <v>9</v>
      </c>
      <c r="G17" s="1">
        <f t="shared" si="3"/>
        <v>657</v>
      </c>
      <c r="H17" s="3" t="s">
        <v>31</v>
      </c>
      <c r="I17" s="18">
        <f>I15*I16</f>
        <v>1950.301775147929</v>
      </c>
      <c r="K17" s="17">
        <f t="shared" si="4"/>
        <v>203.68707346447206</v>
      </c>
      <c r="L17" s="17">
        <f t="shared" si="5"/>
        <v>234.48571908247558</v>
      </c>
      <c r="M17" s="17">
        <f t="shared" si="6"/>
        <v>6228.8520710059192</v>
      </c>
      <c r="N17" s="3" t="s">
        <v>40</v>
      </c>
      <c r="O17" s="16">
        <f>1 - O15/O16</f>
        <v>0.90446072268088029</v>
      </c>
    </row>
    <row r="18" spans="1:15" x14ac:dyDescent="0.25">
      <c r="A18" s="1">
        <v>4</v>
      </c>
      <c r="B18" s="1">
        <v>205</v>
      </c>
      <c r="D18" s="1">
        <f t="shared" si="0"/>
        <v>4</v>
      </c>
      <c r="E18" s="1">
        <f t="shared" si="1"/>
        <v>205</v>
      </c>
      <c r="F18" s="1">
        <f t="shared" si="2"/>
        <v>16</v>
      </c>
      <c r="G18" s="1">
        <f t="shared" si="3"/>
        <v>820</v>
      </c>
      <c r="H18" s="3" t="s">
        <v>32</v>
      </c>
      <c r="I18" s="18">
        <f>AVERAGE(G15:G27)</f>
        <v>1263.6153846153845</v>
      </c>
      <c r="K18" s="17">
        <f t="shared" si="4"/>
        <v>197.86360899237252</v>
      </c>
      <c r="L18" s="17">
        <f t="shared" si="5"/>
        <v>50.92807661374637</v>
      </c>
      <c r="M18" s="17">
        <f t="shared" si="6"/>
        <v>4215.005917159765</v>
      </c>
      <c r="N18" s="3"/>
    </row>
    <row r="19" spans="1:15" x14ac:dyDescent="0.25">
      <c r="A19" s="1">
        <v>6</v>
      </c>
      <c r="B19" s="1">
        <v>174</v>
      </c>
      <c r="D19" s="1">
        <f t="shared" si="0"/>
        <v>6</v>
      </c>
      <c r="E19" s="1">
        <f t="shared" si="1"/>
        <v>174</v>
      </c>
      <c r="F19" s="1">
        <f t="shared" si="2"/>
        <v>36</v>
      </c>
      <c r="G19" s="1">
        <f t="shared" si="3"/>
        <v>1044</v>
      </c>
      <c r="H19" s="3" t="s">
        <v>33</v>
      </c>
      <c r="I19" s="18">
        <f>AVERAGE(F15:F27)</f>
        <v>311.76923076923077</v>
      </c>
      <c r="K19" s="17">
        <f t="shared" si="4"/>
        <v>186.2166800481734</v>
      </c>
      <c r="L19" s="17">
        <f t="shared" si="5"/>
        <v>149.24727139943806</v>
      </c>
      <c r="M19" s="17">
        <f t="shared" si="6"/>
        <v>1150.7751479289948</v>
      </c>
      <c r="N19" s="3"/>
    </row>
    <row r="20" spans="1:15" x14ac:dyDescent="0.25">
      <c r="A20" s="1">
        <v>9</v>
      </c>
      <c r="B20" s="1">
        <v>154</v>
      </c>
      <c r="D20" s="1">
        <f t="shared" si="0"/>
        <v>9</v>
      </c>
      <c r="E20" s="1">
        <f t="shared" si="1"/>
        <v>154</v>
      </c>
      <c r="F20" s="1">
        <f t="shared" si="2"/>
        <v>81</v>
      </c>
      <c r="G20" s="1">
        <f t="shared" si="3"/>
        <v>1386</v>
      </c>
      <c r="H20" s="3" t="s">
        <v>34</v>
      </c>
      <c r="I20" s="18">
        <f>I15^2</f>
        <v>193.85207100591717</v>
      </c>
      <c r="K20" s="17">
        <f t="shared" si="4"/>
        <v>168.74628663187474</v>
      </c>
      <c r="L20" s="17">
        <f>(E20-K20)^2</f>
        <v>217.45296942940763</v>
      </c>
      <c r="M20" s="17">
        <f t="shared" si="6"/>
        <v>193.85207100591745</v>
      </c>
      <c r="N20" s="3"/>
    </row>
    <row r="21" spans="1:15" x14ac:dyDescent="0.25">
      <c r="A21" s="1">
        <v>12</v>
      </c>
      <c r="B21" s="1">
        <v>102</v>
      </c>
      <c r="D21" s="1">
        <f t="shared" si="0"/>
        <v>12</v>
      </c>
      <c r="E21" s="1">
        <f t="shared" si="1"/>
        <v>102</v>
      </c>
      <c r="F21" s="1">
        <f t="shared" si="2"/>
        <v>144</v>
      </c>
      <c r="G21" s="1">
        <f t="shared" si="3"/>
        <v>1224</v>
      </c>
      <c r="H21" s="3"/>
      <c r="I21" s="18"/>
      <c r="K21" s="17">
        <f t="shared" si="4"/>
        <v>151.27589321557605</v>
      </c>
      <c r="L21" s="17">
        <f t="shared" si="5"/>
        <v>2428.1136521928534</v>
      </c>
      <c r="M21" s="17">
        <f t="shared" si="6"/>
        <v>1449.8520710059163</v>
      </c>
      <c r="N21" s="3"/>
    </row>
    <row r="22" spans="1:15" x14ac:dyDescent="0.25">
      <c r="A22" s="1">
        <v>15</v>
      </c>
      <c r="B22" s="1">
        <v>129</v>
      </c>
      <c r="D22" s="1">
        <f t="shared" si="0"/>
        <v>15</v>
      </c>
      <c r="E22" s="1">
        <f t="shared" si="1"/>
        <v>129</v>
      </c>
      <c r="F22" s="1">
        <f t="shared" si="2"/>
        <v>225</v>
      </c>
      <c r="G22" s="1">
        <f t="shared" si="3"/>
        <v>1935</v>
      </c>
      <c r="H22" s="3" t="s">
        <v>35</v>
      </c>
      <c r="I22" s="18">
        <f>(I16*I15-I18)/(I20-I19)</f>
        <v>-5.823464472099559</v>
      </c>
      <c r="K22" s="17">
        <f t="shared" si="4"/>
        <v>133.80549979927736</v>
      </c>
      <c r="L22" s="17">
        <f t="shared" si="5"/>
        <v>23.092828320854714</v>
      </c>
      <c r="M22" s="17">
        <f t="shared" si="6"/>
        <v>122.69822485207077</v>
      </c>
      <c r="N22" s="3"/>
    </row>
    <row r="23" spans="1:15" x14ac:dyDescent="0.25">
      <c r="A23" s="1">
        <v>18</v>
      </c>
      <c r="B23" s="1">
        <v>150</v>
      </c>
      <c r="D23" s="1">
        <f t="shared" si="0"/>
        <v>18</v>
      </c>
      <c r="E23" s="1">
        <f t="shared" si="1"/>
        <v>150</v>
      </c>
      <c r="F23" s="1">
        <f t="shared" si="2"/>
        <v>324</v>
      </c>
      <c r="G23" s="1">
        <f t="shared" si="3"/>
        <v>2700</v>
      </c>
      <c r="H23" s="3" t="s">
        <v>36</v>
      </c>
      <c r="I23" s="18">
        <f>I16-I22*I15</f>
        <v>221.15746688077076</v>
      </c>
      <c r="K23" s="17">
        <f t="shared" si="4"/>
        <v>116.33510638297869</v>
      </c>
      <c r="L23" s="17">
        <f t="shared" si="5"/>
        <v>1133.3250622453618</v>
      </c>
      <c r="M23" s="17">
        <f t="shared" si="6"/>
        <v>98.467455621301994</v>
      </c>
      <c r="N23" s="3"/>
    </row>
    <row r="24" spans="1:15" x14ac:dyDescent="0.25">
      <c r="A24" s="1">
        <v>21</v>
      </c>
      <c r="B24" s="1">
        <v>124</v>
      </c>
      <c r="D24" s="1">
        <f t="shared" si="0"/>
        <v>21</v>
      </c>
      <c r="E24" s="1">
        <f t="shared" si="1"/>
        <v>124</v>
      </c>
      <c r="F24" s="1">
        <f t="shared" si="2"/>
        <v>441</v>
      </c>
      <c r="G24" s="1">
        <f t="shared" si="3"/>
        <v>2604</v>
      </c>
      <c r="H24" s="3"/>
      <c r="K24" s="17">
        <f t="shared" si="4"/>
        <v>98.864712966680017</v>
      </c>
      <c r="L24" s="17">
        <f t="shared" si="5"/>
        <v>631.78265424738368</v>
      </c>
      <c r="M24" s="17">
        <f t="shared" si="6"/>
        <v>258.46745562130144</v>
      </c>
      <c r="N24" s="3"/>
    </row>
    <row r="25" spans="1:15" x14ac:dyDescent="0.25">
      <c r="A25" s="1">
        <v>24</v>
      </c>
      <c r="B25" s="1">
        <v>75</v>
      </c>
      <c r="D25" s="1">
        <f t="shared" si="0"/>
        <v>24</v>
      </c>
      <c r="E25" s="1">
        <f t="shared" si="1"/>
        <v>75</v>
      </c>
      <c r="F25" s="1">
        <f t="shared" si="2"/>
        <v>576</v>
      </c>
      <c r="G25" s="1">
        <f t="shared" si="3"/>
        <v>1800</v>
      </c>
      <c r="H25" s="3"/>
      <c r="K25" s="17">
        <f t="shared" si="4"/>
        <v>81.39431955038134</v>
      </c>
      <c r="L25" s="17">
        <f t="shared" si="5"/>
        <v>40.887322512389019</v>
      </c>
      <c r="M25" s="17">
        <f t="shared" si="6"/>
        <v>4235.0059171597622</v>
      </c>
      <c r="N25" s="3"/>
    </row>
    <row r="26" spans="1:15" x14ac:dyDescent="0.25">
      <c r="A26" s="1">
        <v>30</v>
      </c>
      <c r="B26" s="1">
        <v>42</v>
      </c>
      <c r="D26" s="1">
        <f t="shared" si="0"/>
        <v>30</v>
      </c>
      <c r="E26" s="1">
        <f t="shared" si="1"/>
        <v>42</v>
      </c>
      <c r="F26" s="1">
        <f t="shared" si="2"/>
        <v>900</v>
      </c>
      <c r="G26" s="1">
        <f t="shared" si="3"/>
        <v>1260</v>
      </c>
      <c r="H26" s="3"/>
      <c r="K26" s="17">
        <f t="shared" si="4"/>
        <v>46.453532717783986</v>
      </c>
      <c r="L26" s="17">
        <f t="shared" si="5"/>
        <v>19.833953668372416</v>
      </c>
      <c r="M26" s="17">
        <f t="shared" si="6"/>
        <v>9619.0828402366842</v>
      </c>
      <c r="N26" s="3"/>
    </row>
    <row r="27" spans="1:15" x14ac:dyDescent="0.25">
      <c r="A27" s="1">
        <v>36</v>
      </c>
      <c r="B27" s="1">
        <v>10</v>
      </c>
      <c r="D27" s="1">
        <f t="shared" si="0"/>
        <v>36</v>
      </c>
      <c r="E27" s="1">
        <f t="shared" si="1"/>
        <v>10</v>
      </c>
      <c r="F27" s="1">
        <f t="shared" si="2"/>
        <v>1296</v>
      </c>
      <c r="G27" s="1">
        <f t="shared" si="3"/>
        <v>360</v>
      </c>
      <c r="H27" s="3"/>
      <c r="K27" s="17">
        <f t="shared" si="4"/>
        <v>11.512745885186632</v>
      </c>
      <c r="L27" s="17">
        <f t="shared" si="5"/>
        <v>2.2884001131490876</v>
      </c>
      <c r="M27" s="17">
        <f t="shared" si="6"/>
        <v>16920.00591715976</v>
      </c>
      <c r="N27" s="3"/>
    </row>
    <row r="28" spans="1:15" x14ac:dyDescent="0.25">
      <c r="H28" s="3"/>
      <c r="N28" s="3"/>
    </row>
    <row r="29" spans="1:15" ht="13" x14ac:dyDescent="0.3">
      <c r="H29" s="3" t="s">
        <v>37</v>
      </c>
      <c r="I29" s="1" t="s">
        <v>48</v>
      </c>
      <c r="K29" s="19" t="s">
        <v>26</v>
      </c>
      <c r="L29" s="19"/>
      <c r="M29" s="19"/>
      <c r="N29" s="19"/>
      <c r="O29" s="19"/>
    </row>
    <row r="30" spans="1:15" ht="15.5" x14ac:dyDescent="0.25">
      <c r="H30" s="3"/>
      <c r="K30" s="5" t="s">
        <v>20</v>
      </c>
      <c r="L30" s="5" t="s">
        <v>21</v>
      </c>
      <c r="M30" s="5" t="s">
        <v>22</v>
      </c>
      <c r="N30" s="4"/>
      <c r="O30" s="4"/>
    </row>
    <row r="31" spans="1:15" x14ac:dyDescent="0.25">
      <c r="H31" s="3"/>
      <c r="K31" s="1">
        <f>D15*$O$31+$O$32</f>
        <v>229.4</v>
      </c>
      <c r="L31" s="1">
        <f>(E15-K31)^2</f>
        <v>57.759999999999913</v>
      </c>
      <c r="M31" s="18">
        <f>(E15-$I$16)^2</f>
        <v>9394.0828402366878</v>
      </c>
      <c r="N31" s="3" t="s">
        <v>43</v>
      </c>
      <c r="O31" s="1">
        <v>-5.6</v>
      </c>
    </row>
    <row r="32" spans="1:15" ht="13" x14ac:dyDescent="0.3">
      <c r="D32" s="19" t="s">
        <v>28</v>
      </c>
      <c r="E32" s="19"/>
      <c r="F32" s="19"/>
      <c r="G32" s="19"/>
      <c r="H32" s="19"/>
      <c r="I32" s="19"/>
      <c r="K32" s="1">
        <f t="shared" ref="K32:K43" si="7">D16*$O$31+$O$32</f>
        <v>223.8</v>
      </c>
      <c r="L32" s="1">
        <f t="shared" ref="L32:L43" si="8">(E16-K32)^2</f>
        <v>566.44000000000051</v>
      </c>
      <c r="M32" s="18">
        <f t="shared" ref="M32:M43" si="9">(E16-$I$16)^2</f>
        <v>3590.7751479289955</v>
      </c>
      <c r="N32" s="3" t="s">
        <v>36</v>
      </c>
      <c r="O32" s="1">
        <v>235</v>
      </c>
    </row>
    <row r="33" spans="11:15" x14ac:dyDescent="0.25">
      <c r="K33" s="1">
        <f t="shared" si="7"/>
        <v>218.2</v>
      </c>
      <c r="L33" s="1">
        <f t="shared" si="8"/>
        <v>0.64000000000001822</v>
      </c>
      <c r="M33" s="18">
        <f t="shared" si="9"/>
        <v>6228.8520710059192</v>
      </c>
      <c r="N33" s="3"/>
    </row>
    <row r="34" spans="11:15" x14ac:dyDescent="0.25">
      <c r="K34" s="1">
        <f t="shared" si="7"/>
        <v>212.6</v>
      </c>
      <c r="L34" s="1">
        <f t="shared" si="8"/>
        <v>57.759999999999913</v>
      </c>
      <c r="M34" s="18">
        <f t="shared" si="9"/>
        <v>4215.005917159765</v>
      </c>
      <c r="N34" s="3"/>
    </row>
    <row r="35" spans="11:15" x14ac:dyDescent="0.25">
      <c r="K35" s="1">
        <f t="shared" si="7"/>
        <v>201.4</v>
      </c>
      <c r="L35" s="1">
        <f t="shared" si="8"/>
        <v>750.76000000000033</v>
      </c>
      <c r="M35" s="18">
        <f t="shared" si="9"/>
        <v>1150.7751479289948</v>
      </c>
      <c r="N35" s="3"/>
    </row>
    <row r="36" spans="11:15" x14ac:dyDescent="0.25">
      <c r="K36" s="1">
        <f t="shared" si="7"/>
        <v>184.6</v>
      </c>
      <c r="L36" s="1">
        <f t="shared" si="8"/>
        <v>936.35999999999967</v>
      </c>
      <c r="M36" s="18">
        <f t="shared" si="9"/>
        <v>193.85207100591745</v>
      </c>
      <c r="N36" s="3"/>
    </row>
    <row r="37" spans="11:15" x14ac:dyDescent="0.25">
      <c r="K37" s="1">
        <f t="shared" si="7"/>
        <v>167.8</v>
      </c>
      <c r="L37" s="1">
        <f t="shared" si="8"/>
        <v>4329.6400000000012</v>
      </c>
      <c r="M37" s="18">
        <f t="shared" si="9"/>
        <v>1449.8520710059163</v>
      </c>
      <c r="N37" s="3" t="s">
        <v>38</v>
      </c>
      <c r="O37" s="1">
        <f>SUM(L31:L43)</f>
        <v>9304.4800000000014</v>
      </c>
    </row>
    <row r="38" spans="11:15" x14ac:dyDescent="0.25">
      <c r="K38" s="1">
        <f t="shared" si="7"/>
        <v>151</v>
      </c>
      <c r="L38" s="1">
        <f t="shared" si="8"/>
        <v>484</v>
      </c>
      <c r="M38" s="18">
        <f t="shared" si="9"/>
        <v>122.69822485207077</v>
      </c>
      <c r="N38" s="3" t="s">
        <v>39</v>
      </c>
      <c r="O38" s="18">
        <f>SUM(M31:M43)</f>
        <v>57476.923076923078</v>
      </c>
    </row>
    <row r="39" spans="11:15" x14ac:dyDescent="0.25">
      <c r="K39" s="1">
        <f t="shared" si="7"/>
        <v>134.19999999999999</v>
      </c>
      <c r="L39" s="1">
        <f t="shared" si="8"/>
        <v>249.64000000000036</v>
      </c>
      <c r="M39" s="18">
        <f t="shared" si="9"/>
        <v>98.467455621301994</v>
      </c>
      <c r="N39" s="3" t="s">
        <v>40</v>
      </c>
      <c r="O39" s="16">
        <f>1-O37/O38</f>
        <v>0.83811798715203423</v>
      </c>
    </row>
    <row r="40" spans="11:15" x14ac:dyDescent="0.25">
      <c r="K40" s="1">
        <f t="shared" si="7"/>
        <v>117.4</v>
      </c>
      <c r="L40" s="1">
        <f t="shared" si="8"/>
        <v>43.559999999999924</v>
      </c>
      <c r="M40" s="18">
        <f t="shared" si="9"/>
        <v>258.46745562130144</v>
      </c>
      <c r="N40" s="3"/>
    </row>
    <row r="41" spans="11:15" x14ac:dyDescent="0.25">
      <c r="K41" s="1">
        <f t="shared" si="7"/>
        <v>100.60000000000002</v>
      </c>
      <c r="L41" s="1">
        <f t="shared" si="8"/>
        <v>655.36000000000115</v>
      </c>
      <c r="M41" s="18">
        <f t="shared" si="9"/>
        <v>4235.0059171597622</v>
      </c>
      <c r="N41" s="3"/>
    </row>
    <row r="42" spans="11:15" x14ac:dyDescent="0.25">
      <c r="K42" s="1">
        <f t="shared" si="7"/>
        <v>67</v>
      </c>
      <c r="L42" s="1">
        <f t="shared" si="8"/>
        <v>625</v>
      </c>
      <c r="M42" s="18">
        <f t="shared" si="9"/>
        <v>9619.0828402366842</v>
      </c>
      <c r="N42" s="3"/>
    </row>
    <row r="43" spans="11:15" x14ac:dyDescent="0.25">
      <c r="K43" s="1">
        <f t="shared" si="7"/>
        <v>33.400000000000006</v>
      </c>
      <c r="L43" s="1">
        <f t="shared" si="8"/>
        <v>547.56000000000029</v>
      </c>
      <c r="M43" s="18">
        <f t="shared" si="9"/>
        <v>16920.00591715976</v>
      </c>
      <c r="N43" s="3"/>
    </row>
    <row r="44" spans="11:15" x14ac:dyDescent="0.25">
      <c r="N44" s="3"/>
    </row>
    <row r="45" spans="11:15" ht="13" x14ac:dyDescent="0.3">
      <c r="K45" s="19" t="s">
        <v>27</v>
      </c>
      <c r="L45" s="19"/>
      <c r="M45" s="19"/>
      <c r="N45" s="19"/>
      <c r="O45" s="19"/>
    </row>
    <row r="46" spans="11:15" x14ac:dyDescent="0.25">
      <c r="K46" s="1" t="s">
        <v>42</v>
      </c>
      <c r="L46" s="1" t="s">
        <v>41</v>
      </c>
    </row>
    <row r="47" spans="11:15" x14ac:dyDescent="0.25">
      <c r="K47" s="1">
        <v>22</v>
      </c>
      <c r="L47" s="2">
        <f>$I$22*K47+$I$23</f>
        <v>93.041248494580458</v>
      </c>
    </row>
    <row r="48" spans="11:15" x14ac:dyDescent="0.25">
      <c r="K48" s="1">
        <v>45</v>
      </c>
      <c r="L48" s="2">
        <f>$I$22*K48+$I$23</f>
        <v>-40.898434363709384</v>
      </c>
    </row>
  </sheetData>
  <mergeCells count="30">
    <mergeCell ref="A2:B2"/>
    <mergeCell ref="C2:E2"/>
    <mergeCell ref="G2:H2"/>
    <mergeCell ref="I2:K2"/>
    <mergeCell ref="L2:N2"/>
    <mergeCell ref="A3:B3"/>
    <mergeCell ref="C3:E3"/>
    <mergeCell ref="G3:H3"/>
    <mergeCell ref="I3:K3"/>
    <mergeCell ref="L3:N3"/>
    <mergeCell ref="A4:B4"/>
    <mergeCell ref="C4:E4"/>
    <mergeCell ref="G4:H4"/>
    <mergeCell ref="I4:K4"/>
    <mergeCell ref="L4:N4"/>
    <mergeCell ref="A5:B5"/>
    <mergeCell ref="C5:E5"/>
    <mergeCell ref="G5:H5"/>
    <mergeCell ref="I5:K5"/>
    <mergeCell ref="L5:N5"/>
    <mergeCell ref="K29:O29"/>
    <mergeCell ref="D32:I32"/>
    <mergeCell ref="K45:O45"/>
    <mergeCell ref="A7:K7"/>
    <mergeCell ref="A8:K8"/>
    <mergeCell ref="A9:K9"/>
    <mergeCell ref="A11:B11"/>
    <mergeCell ref="C11:K11"/>
    <mergeCell ref="D13:I13"/>
    <mergeCell ref="K13:O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Comment_x0020_on_x0020_changes xmlns="9e1b566f-7f43-45c5-ba82-b8518fc64f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DDA4CDB7AFA488A64FE2E6DFC4A92" ma:contentTypeVersion="1" ma:contentTypeDescription="Create a new document." ma:contentTypeScope="" ma:versionID="fc4ea9fb80a99ce00338f02c634617f0">
  <xsd:schema xmlns:xsd="http://www.w3.org/2001/XMLSchema" xmlns:p="http://schemas.microsoft.com/office/2006/metadata/properties" xmlns:ns2="9e1b566f-7f43-45c5-ba82-b8518fc64f0f" targetNamespace="http://schemas.microsoft.com/office/2006/metadata/properties" ma:root="true" ma:fieldsID="7619bde28a80739867a2c04a9b5ff5e6" ns2:_="">
    <xsd:import namespace="9e1b566f-7f43-45c5-ba82-b8518fc64f0f"/>
    <xsd:element name="properties">
      <xsd:complexType>
        <xsd:sequence>
          <xsd:element name="documentManagement">
            <xsd:complexType>
              <xsd:all>
                <xsd:element ref="ns2:Comment_x0020_on_x0020_change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e1b566f-7f43-45c5-ba82-b8518fc64f0f" elementFormDefault="qualified">
    <xsd:import namespace="http://schemas.microsoft.com/office/2006/documentManagement/types"/>
    <xsd:element name="Comment_x0020_on_x0020_changes" ma:index="8" nillable="true" ma:displayName="Comment on changes" ma:description="Comments on changes" ma:internalName="Comment_x0020_on_x0020_change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5AEEA11-8560-48FD-8A43-F8083A6496F0}">
  <ds:schemaRefs>
    <ds:schemaRef ds:uri="9e1b566f-7f43-45c5-ba82-b8518fc64f0f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67072E-325B-4113-87C1-C581C8B30B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45F54-AEA9-497E-90AD-F1149CEA5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b566f-7f43-45c5-ba82-b8518fc64f0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</dc:creator>
  <cp:lastModifiedBy>Samuel Morales</cp:lastModifiedBy>
  <cp:lastPrinted>2019-10-08T14:19:52Z</cp:lastPrinted>
  <dcterms:created xsi:type="dcterms:W3CDTF">2006-08-25T21:19:08Z</dcterms:created>
  <dcterms:modified xsi:type="dcterms:W3CDTF">2022-02-28T19:48:44Z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0x010100E7EDDA4CDB7AFA488A64FE2E6DFC4A92</vt:lpwstr>
  </property>
</Properties>
</file>