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SAMPREET\OneDrive\Desktop\epl\"/>
    </mc:Choice>
  </mc:AlternateContent>
  <xr:revisionPtr revIDLastSave="0" documentId="13_ncr:1_{C4F5F475-B932-433F-8B10-9400D538C5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Model" sheetId="2" r:id="rId1"/>
    <sheet name="table" sheetId="1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J24" i="1"/>
  <c r="K3" i="2"/>
  <c r="Z20" i="1"/>
  <c r="Y20" i="1"/>
  <c r="K22" i="1"/>
  <c r="J22" i="1"/>
  <c r="Z21" i="1"/>
  <c r="Y21" i="1"/>
  <c r="K21" i="1"/>
  <c r="J21" i="1"/>
  <c r="Z19" i="1"/>
  <c r="Y19" i="1"/>
  <c r="K20" i="1"/>
  <c r="J20" i="1"/>
  <c r="Y7" i="1"/>
  <c r="Z7" i="1"/>
  <c r="Z4" i="1"/>
  <c r="Z5" i="1"/>
  <c r="Z6" i="1"/>
  <c r="Z8" i="1"/>
  <c r="Z9" i="1"/>
  <c r="Z10" i="1"/>
  <c r="L3" i="2" s="1"/>
  <c r="Z11" i="1"/>
  <c r="Z12" i="1"/>
  <c r="Z13" i="1"/>
  <c r="Z14" i="1"/>
  <c r="Z15" i="1"/>
  <c r="Z16" i="1"/>
  <c r="Z17" i="1"/>
  <c r="Z18" i="1"/>
  <c r="Z22" i="1"/>
  <c r="Z3" i="1"/>
  <c r="Y4" i="1"/>
  <c r="Y5" i="1"/>
  <c r="Y6" i="1"/>
  <c r="Y8" i="1"/>
  <c r="Y9" i="1"/>
  <c r="Y10" i="1"/>
  <c r="M3" i="2" s="1"/>
  <c r="Y11" i="1"/>
  <c r="Y12" i="1"/>
  <c r="Y13" i="1"/>
  <c r="Y14" i="1"/>
  <c r="Y15" i="1"/>
  <c r="Y16" i="1"/>
  <c r="Y17" i="1"/>
  <c r="Y18" i="1"/>
  <c r="Y22" i="1"/>
  <c r="Y3" i="1"/>
  <c r="K4" i="1"/>
  <c r="K5" i="1"/>
  <c r="K6" i="1"/>
  <c r="K7" i="1"/>
  <c r="K8" i="1"/>
  <c r="K9" i="1"/>
  <c r="N3" i="2" s="1"/>
  <c r="K10" i="1"/>
  <c r="K11" i="1"/>
  <c r="K12" i="1"/>
  <c r="K13" i="1"/>
  <c r="K14" i="1"/>
  <c r="K15" i="1"/>
  <c r="K16" i="1"/>
  <c r="K17" i="1"/>
  <c r="K18" i="1"/>
  <c r="K19" i="1"/>
  <c r="K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3" i="1"/>
  <c r="Z24" i="1" l="1"/>
  <c r="Y24" i="1"/>
  <c r="J3" i="2" s="1"/>
  <c r="K6" i="2" s="1"/>
  <c r="I3" i="2"/>
  <c r="J6" i="2" s="1"/>
  <c r="L6" i="2" l="1"/>
  <c r="J9" i="2" s="1"/>
  <c r="I6" i="2"/>
  <c r="I9" i="2" s="1"/>
  <c r="Q6" i="2" s="1"/>
  <c r="P7" i="2" l="1"/>
  <c r="Q7" i="2" s="1"/>
  <c r="C5" i="2"/>
  <c r="P11" i="2"/>
  <c r="Q11" i="2" s="1"/>
  <c r="C8" i="2"/>
  <c r="P15" i="2"/>
  <c r="Q15" i="2" s="1"/>
  <c r="C6" i="2"/>
  <c r="P8" i="2"/>
  <c r="Q8" i="2" s="1"/>
  <c r="G7" i="2" s="1"/>
  <c r="C7" i="2"/>
  <c r="P16" i="2"/>
  <c r="Q16" i="2" s="1"/>
  <c r="P13" i="2"/>
  <c r="Q13" i="2" s="1"/>
  <c r="P9" i="2"/>
  <c r="P12" i="2"/>
  <c r="Q12" i="2" s="1"/>
  <c r="P14" i="2"/>
  <c r="Q14" i="2" s="1"/>
  <c r="P10" i="2"/>
  <c r="Q10" i="2" s="1"/>
  <c r="G9" i="2" s="1"/>
  <c r="P17" i="2"/>
  <c r="Q17" i="2" s="1"/>
  <c r="A7" i="2"/>
  <c r="U6" i="2"/>
  <c r="Y6" i="2"/>
  <c r="X6" i="2"/>
  <c r="A5" i="2"/>
  <c r="T6" i="2"/>
  <c r="W6" i="2"/>
  <c r="Z6" i="2"/>
  <c r="K9" i="2"/>
  <c r="V6" i="2"/>
  <c r="A6" i="2"/>
  <c r="AA6" i="2"/>
  <c r="S6" i="2"/>
  <c r="A8" i="2"/>
  <c r="R6" i="2"/>
  <c r="Q9" i="2" l="1"/>
  <c r="G8" i="2" s="1"/>
  <c r="S9" i="2"/>
  <c r="G16" i="2" s="1"/>
  <c r="V8" i="2"/>
  <c r="U11" i="2"/>
  <c r="C11" i="2"/>
  <c r="R15" i="2"/>
  <c r="W15" i="2"/>
  <c r="T16" i="2"/>
  <c r="S10" i="2"/>
  <c r="G17" i="2" s="1"/>
  <c r="AA10" i="2"/>
  <c r="Z7" i="2"/>
  <c r="X16" i="2"/>
  <c r="Y7" i="2"/>
  <c r="R9" i="2"/>
  <c r="G12" i="2" s="1"/>
  <c r="B21" i="2"/>
  <c r="G6" i="2"/>
  <c r="AA7" i="2"/>
  <c r="A11" i="2"/>
  <c r="W16" i="2"/>
  <c r="W9" i="2"/>
  <c r="AA16" i="2"/>
  <c r="W7" i="2"/>
  <c r="S11" i="2"/>
  <c r="R14" i="2"/>
  <c r="W17" i="2"/>
  <c r="S15" i="2"/>
  <c r="X17" i="2"/>
  <c r="X14" i="2"/>
  <c r="S17" i="2"/>
  <c r="S14" i="2"/>
  <c r="S16" i="2"/>
  <c r="S12" i="2"/>
  <c r="S7" i="2"/>
  <c r="G14" i="2" s="1"/>
  <c r="Y17" i="2"/>
  <c r="T9" i="2"/>
  <c r="G20" i="2" s="1"/>
  <c r="T8" i="2"/>
  <c r="G19" i="2" s="1"/>
  <c r="Y12" i="2"/>
  <c r="U15" i="2"/>
  <c r="T11" i="2"/>
  <c r="T10" i="2"/>
  <c r="G21" i="2" s="1"/>
  <c r="T7" i="2"/>
  <c r="G18" i="2" s="1"/>
  <c r="U16" i="2"/>
  <c r="U8" i="2"/>
  <c r="V17" i="2"/>
  <c r="T13" i="2"/>
  <c r="S13" i="2"/>
  <c r="R12" i="2"/>
  <c r="Z13" i="2"/>
  <c r="S8" i="2"/>
  <c r="G15" i="2" s="1"/>
  <c r="R13" i="2"/>
  <c r="W11" i="2"/>
  <c r="W12" i="2"/>
  <c r="Y8" i="2"/>
  <c r="Y15" i="2"/>
  <c r="U7" i="2"/>
  <c r="U9" i="2"/>
  <c r="U12" i="2"/>
  <c r="W10" i="2"/>
  <c r="Z10" i="2"/>
  <c r="R8" i="2"/>
  <c r="G11" i="2" s="1"/>
  <c r="U17" i="2"/>
  <c r="W13" i="2"/>
  <c r="R16" i="2"/>
  <c r="T12" i="2"/>
  <c r="U10" i="2"/>
  <c r="W14" i="2"/>
  <c r="R7" i="2"/>
  <c r="G10" i="2" s="1"/>
  <c r="Z16" i="2"/>
  <c r="Z11" i="2"/>
  <c r="R17" i="2"/>
  <c r="U14" i="2"/>
  <c r="W8" i="2"/>
  <c r="U13" i="2"/>
  <c r="R11" i="2"/>
  <c r="T17" i="2"/>
  <c r="Z12" i="2"/>
  <c r="T14" i="2"/>
  <c r="Z8" i="2"/>
  <c r="Z9" i="2"/>
  <c r="Z17" i="2"/>
  <c r="R10" i="2"/>
  <c r="G13" i="2" s="1"/>
  <c r="X8" i="2"/>
  <c r="X13" i="2"/>
  <c r="Y11" i="2"/>
  <c r="Y13" i="2"/>
  <c r="X11" i="2"/>
  <c r="Y10" i="2"/>
  <c r="T15" i="2"/>
  <c r="AA15" i="2"/>
  <c r="Y16" i="2"/>
  <c r="X10" i="2"/>
  <c r="Z14" i="2"/>
  <c r="AA14" i="2"/>
  <c r="AA8" i="2"/>
  <c r="X12" i="2"/>
  <c r="X7" i="2"/>
  <c r="X15" i="2"/>
  <c r="X9" i="2"/>
  <c r="Y9" i="2"/>
  <c r="Z15" i="2"/>
  <c r="AA13" i="2"/>
  <c r="V10" i="2"/>
  <c r="Y14" i="2"/>
  <c r="V12" i="2"/>
  <c r="V16" i="2"/>
  <c r="V11" i="2"/>
  <c r="V15" i="2"/>
  <c r="AA11" i="2"/>
  <c r="V7" i="2"/>
  <c r="AA9" i="2"/>
  <c r="V13" i="2"/>
  <c r="AA17" i="2"/>
  <c r="AA12" i="2"/>
  <c r="V14" i="2"/>
  <c r="V9" i="2"/>
  <c r="G24" i="2" l="1"/>
  <c r="G23" i="2"/>
  <c r="G22" i="2"/>
  <c r="B22" i="2"/>
  <c r="B30" i="2" s="1"/>
  <c r="C30" i="2" s="1"/>
  <c r="B25" i="2"/>
  <c r="C21" i="2"/>
  <c r="B29" i="2"/>
  <c r="C29" i="2" s="1"/>
  <c r="B24" i="2"/>
  <c r="B23" i="2"/>
  <c r="C15" i="2"/>
  <c r="C16" i="2" s="1"/>
  <c r="D15" i="2"/>
  <c r="D16" i="2" s="1"/>
  <c r="B15" i="2"/>
  <c r="B16" i="2" s="1"/>
  <c r="C22" i="2" l="1"/>
  <c r="C23" i="2"/>
  <c r="B31" i="2"/>
  <c r="C31" i="2" s="1"/>
  <c r="C24" i="2"/>
  <c r="B32" i="2"/>
  <c r="C32" i="2" s="1"/>
  <c r="B33" i="2"/>
  <c r="C33" i="2" s="1"/>
  <c r="C25" i="2"/>
</calcChain>
</file>

<file path=xl/sharedStrings.xml><?xml version="1.0" encoding="utf-8"?>
<sst xmlns="http://schemas.openxmlformats.org/spreadsheetml/2006/main" count="122" uniqueCount="82">
  <si>
    <t>Manchester City</t>
  </si>
  <si>
    <t>Manchester United</t>
  </si>
  <si>
    <t>Arsenal</t>
  </si>
  <si>
    <t>Liverpool</t>
  </si>
  <si>
    <t>Newcastle United</t>
  </si>
  <si>
    <t>Aston Villa</t>
  </si>
  <si>
    <t>Brentford</t>
  </si>
  <si>
    <t>Tottenham</t>
  </si>
  <si>
    <t>Brighton</t>
  </si>
  <si>
    <t>Nottingham Forest</t>
  </si>
  <si>
    <t>Wolverhampton Wanderers</t>
  </si>
  <si>
    <t>Fulham</t>
  </si>
  <si>
    <t>West Ham</t>
  </si>
  <si>
    <t>Crystal Palace</t>
  </si>
  <si>
    <t>Chelsea</t>
  </si>
  <si>
    <t>Bournemouth</t>
  </si>
  <si>
    <t>Everton</t>
  </si>
  <si>
    <t>No</t>
  </si>
  <si>
    <t>Team</t>
  </si>
  <si>
    <t>M</t>
  </si>
  <si>
    <t>W</t>
  </si>
  <si>
    <t>D</t>
  </si>
  <si>
    <t>L</t>
  </si>
  <si>
    <t>PTS</t>
  </si>
  <si>
    <t>Burnley</t>
  </si>
  <si>
    <t>HOME</t>
  </si>
  <si>
    <t>Sheffield United</t>
  </si>
  <si>
    <t>Luton Town</t>
  </si>
  <si>
    <t>AWAY</t>
  </si>
  <si>
    <t>GS_per_game</t>
  </si>
  <si>
    <t>GC_per_game</t>
  </si>
  <si>
    <t>Home</t>
  </si>
  <si>
    <t>Away</t>
  </si>
  <si>
    <t>H Win</t>
  </si>
  <si>
    <t>A Win</t>
  </si>
  <si>
    <t>Draw</t>
  </si>
  <si>
    <t>Chance</t>
  </si>
  <si>
    <t>Imp Odds</t>
  </si>
  <si>
    <t>Goals</t>
  </si>
  <si>
    <t>Under Goal Markets</t>
  </si>
  <si>
    <t>Over Goal Markets</t>
  </si>
  <si>
    <t>0-0</t>
  </si>
  <si>
    <t>0-1</t>
  </si>
  <si>
    <t>0-2</t>
  </si>
  <si>
    <t>0-3</t>
  </si>
  <si>
    <t>1-0</t>
  </si>
  <si>
    <t>1-1</t>
  </si>
  <si>
    <t>1-2</t>
  </si>
  <si>
    <t>1-3</t>
  </si>
  <si>
    <t>2-0</t>
  </si>
  <si>
    <t>2-1</t>
  </si>
  <si>
    <t>2-2</t>
  </si>
  <si>
    <t>2-3</t>
  </si>
  <si>
    <t>3-0</t>
  </si>
  <si>
    <t>3-1</t>
  </si>
  <si>
    <t>3-2</t>
  </si>
  <si>
    <t>3-3</t>
  </si>
  <si>
    <t>Any other home win</t>
  </si>
  <si>
    <t>Any other away win</t>
  </si>
  <si>
    <t>Any other draw</t>
  </si>
  <si>
    <t>average</t>
  </si>
  <si>
    <t>Average home team G/G scored at home</t>
  </si>
  <si>
    <t>Average away team G/G conceded at away</t>
  </si>
  <si>
    <t>Average away team G/G scored at away</t>
  </si>
  <si>
    <t>Average home team G/G conceded at home</t>
  </si>
  <si>
    <t>Total average home G/G scored</t>
  </si>
  <si>
    <t>Total average away G/G scored</t>
  </si>
  <si>
    <t>Home Attack</t>
  </si>
  <si>
    <t>Away Defence</t>
  </si>
  <si>
    <t>Away Attack</t>
  </si>
  <si>
    <t>Home Defence</t>
  </si>
  <si>
    <t>Projected Home Goals</t>
  </si>
  <si>
    <t>Projected Away Goals</t>
  </si>
  <si>
    <t>Projected Total Goals</t>
  </si>
  <si>
    <t>Away Goals</t>
  </si>
  <si>
    <t>Home Goals</t>
  </si>
  <si>
    <t>Probability</t>
  </si>
  <si>
    <t>Possible Score Lines</t>
  </si>
  <si>
    <t>Final Score(according to poisson distribution chart)</t>
  </si>
  <si>
    <t>xG</t>
  </si>
  <si>
    <t>xGA</t>
  </si>
  <si>
    <t>Scorelines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</si>
</sst>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2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1"/>
      <color rgb="FFCC66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9B9B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49" fontId="0" fillId="2" borderId="11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49" fontId="0" fillId="3" borderId="11" xfId="0" applyNumberFormat="1" applyFill="1" applyBorder="1" applyAlignment="1">
      <alignment horizontal="center" vertical="center"/>
    </xf>
    <xf numFmtId="49" fontId="0" fillId="4" borderId="11" xfId="0" applyNumberForma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49" fontId="0" fillId="4" borderId="13" xfId="0" applyNumberFormat="1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6" borderId="11" xfId="0" applyFont="1" applyFill="1" applyBorder="1" applyAlignment="1">
      <alignment horizontal="center" vertical="center"/>
    </xf>
    <xf numFmtId="0" fontId="1" fillId="6" borderId="7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3" xfId="0" applyFill="1" applyBorder="1" applyAlignment="1">
      <alignment horizontal="center" vertical="center"/>
    </xf>
    <xf numFmtId="10" fontId="0" fillId="0" borderId="0" xfId="0" applyNumberFormat="1"/>
    <xf numFmtId="1" fontId="0" fillId="2" borderId="23" xfId="0" applyNumberFormat="1" applyFill="1" applyBorder="1" applyAlignment="1">
      <alignment horizontal="center"/>
    </xf>
    <xf numFmtId="1" fontId="0" fillId="2" borderId="24" xfId="0" applyNumberFormat="1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1" fontId="0" fillId="3" borderId="26" xfId="0" applyNumberFormat="1" applyFill="1" applyBorder="1" applyAlignment="1">
      <alignment horizontal="center"/>
    </xf>
    <xf numFmtId="1" fontId="0" fillId="3" borderId="19" xfId="0" applyNumberFormat="1" applyFill="1" applyBorder="1" applyAlignment="1">
      <alignment horizontal="center"/>
    </xf>
    <xf numFmtId="1" fontId="0" fillId="3" borderId="22" xfId="0" applyNumberFormat="1" applyFill="1" applyBorder="1" applyAlignment="1">
      <alignment horizontal="center"/>
    </xf>
    <xf numFmtId="1" fontId="0" fillId="3" borderId="19" xfId="0" applyNumberFormat="1" applyFill="1" applyBorder="1" applyAlignment="1">
      <alignment horizontal="center" vertical="center"/>
    </xf>
    <xf numFmtId="1" fontId="0" fillId="3" borderId="22" xfId="0" applyNumberForma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1" fontId="0" fillId="2" borderId="1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3" borderId="7" xfId="0" applyNumberFormat="1" applyFill="1" applyBorder="1" applyAlignment="1">
      <alignment horizontal="center" vertical="center"/>
    </xf>
    <xf numFmtId="1" fontId="0" fillId="3" borderId="12" xfId="0" applyNumberFormat="1" applyFill="1" applyBorder="1" applyAlignment="1">
      <alignment horizontal="center" vertical="center"/>
    </xf>
    <xf numFmtId="1" fontId="0" fillId="2" borderId="21" xfId="0" applyNumberFormat="1" applyFill="1" applyBorder="1" applyAlignment="1">
      <alignment horizontal="center"/>
    </xf>
    <xf numFmtId="1" fontId="0" fillId="2" borderId="20" xfId="0" applyNumberForma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10" fontId="0" fillId="2" borderId="7" xfId="0" applyNumberFormat="1" applyFill="1" applyBorder="1" applyAlignment="1">
      <alignment horizontal="center" vertical="center"/>
    </xf>
    <xf numFmtId="10" fontId="0" fillId="4" borderId="7" xfId="0" applyNumberFormat="1" applyFill="1" applyBorder="1" applyAlignment="1">
      <alignment horizontal="center" vertical="center"/>
    </xf>
    <xf numFmtId="10" fontId="0" fillId="3" borderId="12" xfId="0" applyNumberFormat="1" applyFill="1" applyBorder="1" applyAlignment="1">
      <alignment horizontal="center" vertical="center"/>
    </xf>
    <xf numFmtId="2" fontId="0" fillId="2" borderId="14" xfId="0" applyNumberFormat="1" applyFill="1" applyBorder="1" applyAlignment="1">
      <alignment horizontal="center" vertical="center"/>
    </xf>
    <xf numFmtId="2" fontId="0" fillId="4" borderId="14" xfId="0" applyNumberFormat="1" applyFill="1" applyBorder="1" applyAlignment="1">
      <alignment horizontal="center" vertical="center"/>
    </xf>
    <xf numFmtId="2" fontId="0" fillId="3" borderId="15" xfId="0" applyNumberForma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10" fontId="0" fillId="7" borderId="7" xfId="0" applyNumberFormat="1" applyFill="1" applyBorder="1" applyAlignment="1">
      <alignment horizontal="center" vertical="center"/>
    </xf>
    <xf numFmtId="10" fontId="0" fillId="6" borderId="7" xfId="0" applyNumberFormat="1" applyFill="1" applyBorder="1" applyAlignment="1">
      <alignment horizontal="center" vertical="center"/>
    </xf>
    <xf numFmtId="10" fontId="0" fillId="7" borderId="14" xfId="0" applyNumberFormat="1" applyFill="1" applyBorder="1" applyAlignment="1">
      <alignment horizontal="center" vertical="center"/>
    </xf>
    <xf numFmtId="2" fontId="0" fillId="7" borderId="12" xfId="0" applyNumberFormat="1" applyFill="1" applyBorder="1" applyAlignment="1">
      <alignment horizontal="center" vertical="center"/>
    </xf>
    <xf numFmtId="2" fontId="0" fillId="6" borderId="12" xfId="0" applyNumberFormat="1" applyFill="1" applyBorder="1" applyAlignment="1">
      <alignment horizontal="center" vertical="center"/>
    </xf>
    <xf numFmtId="2" fontId="0" fillId="7" borderId="15" xfId="0" applyNumberFormat="1" applyFill="1" applyBorder="1" applyAlignment="1">
      <alignment horizontal="center" vertical="center"/>
    </xf>
    <xf numFmtId="2" fontId="0" fillId="4" borderId="12" xfId="0" applyNumberFormat="1" applyFill="1" applyBorder="1" applyAlignment="1">
      <alignment horizontal="center" vertical="center"/>
    </xf>
    <xf numFmtId="2" fontId="0" fillId="3" borderId="12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4" borderId="15" xfId="0" applyNumberFormat="1" applyFill="1" applyBorder="1" applyAlignment="1">
      <alignment horizontal="center" vertical="center"/>
    </xf>
    <xf numFmtId="2" fontId="0" fillId="0" borderId="0" xfId="0" applyNumberFormat="1"/>
    <xf numFmtId="0" fontId="0" fillId="5" borderId="8" xfId="0" applyFill="1" applyBorder="1" applyAlignment="1">
      <alignment horizontal="center"/>
    </xf>
    <xf numFmtId="0" fontId="1" fillId="5" borderId="9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10" borderId="7" xfId="0" applyFont="1" applyFill="1" applyBorder="1" applyAlignment="1">
      <alignment horizontal="center"/>
    </xf>
    <xf numFmtId="10" fontId="0" fillId="10" borderId="7" xfId="0" applyNumberFormat="1" applyFill="1" applyBorder="1" applyAlignment="1">
      <alignment horizontal="center"/>
    </xf>
    <xf numFmtId="10" fontId="5" fillId="11" borderId="7" xfId="0" applyNumberFormat="1" applyFont="1" applyFill="1" applyBorder="1" applyAlignment="1">
      <alignment horizontal="center"/>
    </xf>
    <xf numFmtId="10" fontId="0" fillId="11" borderId="7" xfId="0" applyNumberFormat="1" applyFill="1" applyBorder="1" applyAlignment="1">
      <alignment horizontal="center"/>
    </xf>
    <xf numFmtId="10" fontId="0" fillId="11" borderId="12" xfId="0" applyNumberForma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10" fontId="0" fillId="11" borderId="14" xfId="0" applyNumberFormat="1" applyFill="1" applyBorder="1" applyAlignment="1">
      <alignment horizontal="center"/>
    </xf>
    <xf numFmtId="10" fontId="5" fillId="11" borderId="15" xfId="0" applyNumberFormat="1" applyFont="1" applyFill="1" applyBorder="1" applyAlignment="1">
      <alignment horizontal="center"/>
    </xf>
    <xf numFmtId="0" fontId="1" fillId="8" borderId="8" xfId="0" applyFont="1" applyFill="1" applyBorder="1" applyAlignment="1">
      <alignment horizontal="center" wrapText="1"/>
    </xf>
    <xf numFmtId="0" fontId="1" fillId="8" borderId="9" xfId="0" applyFont="1" applyFill="1" applyBorder="1" applyAlignment="1">
      <alignment horizontal="center" wrapText="1"/>
    </xf>
    <xf numFmtId="0" fontId="1" fillId="8" borderId="10" xfId="0" applyFont="1" applyFill="1" applyBorder="1" applyAlignment="1">
      <alignment horizontal="center" wrapText="1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10" fontId="0" fillId="10" borderId="14" xfId="0" applyNumberFormat="1" applyFill="1" applyBorder="1" applyAlignment="1">
      <alignment horizontal="center"/>
    </xf>
    <xf numFmtId="10" fontId="0" fillId="10" borderId="12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DF3E9"/>
      <color rgb="FF4032F6"/>
      <color rgb="FFF335B8"/>
      <color rgb="FFCC6600"/>
      <color rgb="FFFF9900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A8D94-1C1F-477E-A669-D36295550A41}">
  <dimension ref="A1:AA33"/>
  <sheetViews>
    <sheetView tabSelected="1" zoomScaleNormal="100" workbookViewId="0">
      <selection activeCell="D19" sqref="D19"/>
    </sheetView>
  </sheetViews>
  <sheetFormatPr defaultRowHeight="14.4" x14ac:dyDescent="0.3"/>
  <cols>
    <col min="1" max="1" width="9.109375" bestFit="1" customWidth="1"/>
    <col min="2" max="2" width="16.6640625" customWidth="1"/>
    <col min="3" max="3" width="9.109375" bestFit="1" customWidth="1"/>
    <col min="4" max="4" width="16.5546875" customWidth="1"/>
    <col min="5" max="5" width="8.88671875" customWidth="1"/>
    <col min="6" max="6" width="17.5546875" bestFit="1" customWidth="1"/>
    <col min="7" max="7" width="9.109375" bestFit="1" customWidth="1"/>
    <col min="9" max="9" width="19.77734375" bestFit="1" customWidth="1"/>
    <col min="10" max="10" width="19.44140625" bestFit="1" customWidth="1"/>
    <col min="11" max="11" width="22.109375" bestFit="1" customWidth="1"/>
    <col min="12" max="12" width="19.6640625" bestFit="1" customWidth="1"/>
    <col min="13" max="13" width="17.109375" customWidth="1"/>
    <col min="14" max="14" width="19.6640625" bestFit="1" customWidth="1"/>
    <col min="15" max="15" width="10.44140625" bestFit="1" customWidth="1"/>
    <col min="16" max="16" width="10.88671875" bestFit="1" customWidth="1"/>
    <col min="17" max="18" width="7.88671875" customWidth="1"/>
    <col min="19" max="19" width="7.88671875" bestFit="1" customWidth="1"/>
    <col min="21" max="21" width="9.33203125" customWidth="1"/>
    <col min="22" max="22" width="9.109375" customWidth="1"/>
    <col min="25" max="25" width="8" customWidth="1"/>
  </cols>
  <sheetData>
    <row r="1" spans="1:27" ht="15" thickBot="1" x14ac:dyDescent="0.35">
      <c r="A1" s="41" t="s">
        <v>31</v>
      </c>
      <c r="B1" s="42"/>
      <c r="C1" s="43" t="s">
        <v>32</v>
      </c>
      <c r="D1" s="44"/>
      <c r="E1" s="3"/>
      <c r="F1" s="3"/>
      <c r="G1" s="3"/>
    </row>
    <row r="2" spans="1:27" ht="43.8" thickBot="1" x14ac:dyDescent="0.35">
      <c r="A2" s="57" t="s">
        <v>7</v>
      </c>
      <c r="B2" s="58"/>
      <c r="C2" s="59" t="s">
        <v>10</v>
      </c>
      <c r="D2" s="60"/>
      <c r="E2" s="3"/>
      <c r="F2" s="3"/>
      <c r="G2" s="3"/>
      <c r="I2" s="93" t="s">
        <v>65</v>
      </c>
      <c r="J2" s="94" t="s">
        <v>66</v>
      </c>
      <c r="K2" s="94" t="s">
        <v>61</v>
      </c>
      <c r="L2" s="94" t="s">
        <v>62</v>
      </c>
      <c r="M2" s="94" t="s">
        <v>63</v>
      </c>
      <c r="N2" s="95" t="s">
        <v>64</v>
      </c>
    </row>
    <row r="3" spans="1:27" ht="15" thickBot="1" x14ac:dyDescent="0.35">
      <c r="A3" s="3"/>
      <c r="B3" s="3"/>
      <c r="C3" s="3"/>
      <c r="D3" s="3"/>
      <c r="E3" s="3"/>
      <c r="F3" s="3"/>
      <c r="G3" s="3"/>
      <c r="I3" s="96">
        <f>table!J24</f>
        <v>1.6285526315789476</v>
      </c>
      <c r="J3" s="97">
        <f>table!Y24</f>
        <v>1.212342105263158</v>
      </c>
      <c r="K3" s="97">
        <f>_xlfn.IFS(A2="Manchester City",table!J3,A2="Manchester United",table!J4,A2="Arsenal",table!J5,A2="Liverpool",table!J6,A2="Newcastle United",table!J7,A2="Aston Villa",table!J8,A2="Brentford",table!J9,A2="Tottenham",table!J10,A2="Brighton",table!J11,A2="Nottingham Forest",table!J12,A2="Wolverhampton Wanderers",table!J13,A2="Fulham",table!J14,A2="West Ham",table!J15,A2="Crystal Palace",table!J16,A2="Chelsea",table!J17,A2="Bournemouth",table!J18,A2="Everton",table!J19,A2="Burnley",table!J20,A2="Sheffield United",table!J21,A2="Luton Town",table!J22)</f>
        <v>1.6863157894736842</v>
      </c>
      <c r="L3" s="97">
        <f>_xlfn.IFS(C2="Arsenal",table!Z3,C2="Manchester City",table!Z4,C2="Newcastle United",table!Z5,C2="Brighton",table!Z6,C2="Manchester United",table!Z7,C2="Fulham",table!Z8,C2="Liverpool",table!Z9,C2="Tottenham",table!Z10,C2="Aston Villa",table!Z11,C2="Brentford",table!Z12,C2="Chelsea",table!Z13,C2="Crystal Palace",table!Z14,C2="Bournemouth",table!Z15,C2="Everton",table!Z16,C2="West Ham",table!Z17,C2="Wolverhampton Wanderers",table!Z18,C2="Burnley",table!Z19,C2="Luton Town",table!Z20,C2="Sheffield United",table!Z21,C2="Nottingham Forest",table!Z22)</f>
        <v>1.8531578947368421</v>
      </c>
      <c r="M3" s="97">
        <f>_xlfn.IFS(C2="Arsenal",table!Y3,C2="Manchester City",table!Y4,C2="Newcastle United",table!Y5,C2="Brighton",table!Y6,C2="Manchester United",table!Y7,C2="Fulham",table!Y8,C2="Liverpool",table!Y9,C2="Tottenham",table!Y10,C2="Aston Villa",table!Y11,C2="Brentford",table!Y12,C2="Chelsea",table!Y13,C2="Crystal Palace",table!Y14,C2="Bournemouth",table!Y15,C2="Everton",table!Y16,C2="West Ham",table!Y17,C2="Wolverhampton Wanderers",table!Y18,C2="Burnley",table!Y19,C2="Luton Town",table!Y20,C2="Sheffield United",table!Y21,C2="Nottingham Forest",table!Y22)</f>
        <v>0.73315789473684212</v>
      </c>
      <c r="N3" s="98">
        <f>_xlfn.IFS(A2="Manchester City",table!K3,A2="Manchester United",table!K4,A2="Arsenal",table!K5,A2="Liverpool",table!K6,A2="Newcastle United",table!K7,A2="Aston Villa",table!K8,A2="Brentford",table!K9,A2="Tottenham",table!K10,A2="Brighton",table!K11,A2="Nottingham Forest",table!K12,A2="Wolverhampton Wanderers",table!K13,A2="Fulham",table!K14,A2="West Ham",table!K15,A2="Crystal Palace",table!K16,A2="Chelsea",table!K17,A2="Bournemouth",table!K18,A2="Everton",table!K19,A2="Burnley",table!K20,A2="Sheffield United",table!K21,A2="Luton Town",table!K22)</f>
        <v>1.0694736842105264</v>
      </c>
      <c r="T3" s="23"/>
    </row>
    <row r="4" spans="1:27" ht="15" thickBot="1" x14ac:dyDescent="0.35">
      <c r="A4" s="32" t="s">
        <v>77</v>
      </c>
      <c r="B4" s="33"/>
      <c r="C4" s="33"/>
      <c r="D4" s="34"/>
      <c r="E4" s="3"/>
      <c r="F4" s="3"/>
      <c r="G4" s="3"/>
      <c r="I4" s="1"/>
      <c r="J4" s="1"/>
      <c r="K4" s="1"/>
      <c r="L4" s="1"/>
      <c r="M4" s="1"/>
      <c r="N4" s="1"/>
    </row>
    <row r="5" spans="1:27" x14ac:dyDescent="0.3">
      <c r="A5" s="35">
        <f>ROUNDUP(I9,0)</f>
        <v>2</v>
      </c>
      <c r="B5" s="36"/>
      <c r="C5" s="37">
        <f>ROUNDUP(J9,0)</f>
        <v>1</v>
      </c>
      <c r="D5" s="38"/>
      <c r="E5" s="3"/>
      <c r="F5" s="16" t="s">
        <v>81</v>
      </c>
      <c r="G5" s="13" t="s">
        <v>37</v>
      </c>
      <c r="I5" s="93" t="s">
        <v>67</v>
      </c>
      <c r="J5" s="94" t="s">
        <v>68</v>
      </c>
      <c r="K5" s="94" t="s">
        <v>69</v>
      </c>
      <c r="L5" s="95" t="s">
        <v>70</v>
      </c>
      <c r="M5" s="1"/>
      <c r="N5" s="1"/>
      <c r="O5" s="81"/>
      <c r="P5" s="82" t="s">
        <v>75</v>
      </c>
      <c r="Q5" s="82">
        <v>0</v>
      </c>
      <c r="R5" s="82">
        <v>1</v>
      </c>
      <c r="S5" s="82">
        <v>2</v>
      </c>
      <c r="T5" s="82">
        <v>3</v>
      </c>
      <c r="U5" s="82">
        <v>4</v>
      </c>
      <c r="V5" s="82">
        <v>5</v>
      </c>
      <c r="W5" s="82">
        <v>6</v>
      </c>
      <c r="X5" s="82">
        <v>7</v>
      </c>
      <c r="Y5" s="82">
        <v>8</v>
      </c>
      <c r="Z5" s="82">
        <v>9</v>
      </c>
      <c r="AA5" s="83">
        <v>10</v>
      </c>
    </row>
    <row r="6" spans="1:27" ht="15" thickBot="1" x14ac:dyDescent="0.35">
      <c r="A6" s="35">
        <f>ROUNDUP(I9,0)</f>
        <v>2</v>
      </c>
      <c r="B6" s="36"/>
      <c r="C6" s="30">
        <f>ROUNDDOWN(J9,0)</f>
        <v>0</v>
      </c>
      <c r="D6" s="31"/>
      <c r="E6" s="3"/>
      <c r="F6" s="9" t="s">
        <v>41</v>
      </c>
      <c r="G6" s="76">
        <f>1/Q7</f>
        <v>13.00906605836572</v>
      </c>
      <c r="I6" s="96">
        <f>K3/I3</f>
        <v>1.0354690151086692</v>
      </c>
      <c r="J6" s="97">
        <f>L3/I3</f>
        <v>1.1379171043063745</v>
      </c>
      <c r="K6" s="97">
        <f>M3/J3</f>
        <v>0.60474505632855058</v>
      </c>
      <c r="L6" s="98">
        <f>N3/J3</f>
        <v>0.8821550283270746</v>
      </c>
      <c r="M6" s="1"/>
      <c r="N6" s="1"/>
      <c r="O6" s="84" t="s">
        <v>74</v>
      </c>
      <c r="P6" s="85" t="s">
        <v>76</v>
      </c>
      <c r="Q6" s="86">
        <f>(($I$9^Q5)*EXP(-$I$9))/(FACT(Q5))</f>
        <v>0.14677014137700695</v>
      </c>
      <c r="R6" s="86">
        <f t="shared" ref="R6:AA6" si="0">(($I$9^R5)*EXP(-$I$9))/(FACT(R5))</f>
        <v>0.28163540141844867</v>
      </c>
      <c r="S6" s="86">
        <f t="shared" si="0"/>
        <v>0.27021333694973459</v>
      </c>
      <c r="T6" s="86">
        <f t="shared" si="0"/>
        <v>0.17283633875043547</v>
      </c>
      <c r="U6" s="86">
        <f t="shared" si="0"/>
        <v>8.2913375954715124E-2</v>
      </c>
      <c r="V6" s="86">
        <f t="shared" si="0"/>
        <v>3.1820289468799508E-2</v>
      </c>
      <c r="W6" s="86">
        <f t="shared" si="0"/>
        <v>1.0176593042832315E-2</v>
      </c>
      <c r="X6" s="86">
        <f t="shared" si="0"/>
        <v>2.7896768568091185E-3</v>
      </c>
      <c r="Y6" s="86">
        <f t="shared" si="0"/>
        <v>6.691345341293273E-4</v>
      </c>
      <c r="Z6" s="86">
        <f t="shared" si="0"/>
        <v>1.4266599410660562E-4</v>
      </c>
      <c r="AA6" s="100">
        <f t="shared" si="0"/>
        <v>2.7376000419435781E-5</v>
      </c>
    </row>
    <row r="7" spans="1:27" ht="15" thickBot="1" x14ac:dyDescent="0.35">
      <c r="A7" s="39">
        <f>ROUNDDOWN(I9,0)</f>
        <v>1</v>
      </c>
      <c r="B7" s="40"/>
      <c r="C7" s="28">
        <f>ROUNDUP(J9,0)</f>
        <v>1</v>
      </c>
      <c r="D7" s="29"/>
      <c r="E7" s="3"/>
      <c r="F7" s="6" t="s">
        <v>42</v>
      </c>
      <c r="G7" s="77">
        <f>1/Q8</f>
        <v>20.114242861901886</v>
      </c>
      <c r="I7" s="1"/>
      <c r="J7" s="1"/>
      <c r="K7" s="1"/>
      <c r="L7" s="1"/>
      <c r="M7" s="1"/>
      <c r="N7" s="1"/>
      <c r="O7" s="84">
        <v>0</v>
      </c>
      <c r="P7" s="86">
        <f>(($J$9^O7)*EXP(-$J$9))/(FACT(O7))</f>
        <v>0.52374051201215432</v>
      </c>
      <c r="Q7" s="87">
        <f>P7*Q6</f>
        <v>7.6869468992889892E-2</v>
      </c>
      <c r="R7" s="88">
        <f t="shared" ref="R7:AA7" si="1">$P$7*R6</f>
        <v>0.14750386933964693</v>
      </c>
      <c r="S7" s="88">
        <f>$P$7*S6</f>
        <v>0.14152167144656677</v>
      </c>
      <c r="T7" s="88">
        <f t="shared" si="1"/>
        <v>9.0521392551459218E-2</v>
      </c>
      <c r="U7" s="88">
        <f t="shared" si="1"/>
        <v>4.3425093975178741E-2</v>
      </c>
      <c r="V7" s="88">
        <f t="shared" si="1"/>
        <v>1.6665574698764018E-2</v>
      </c>
      <c r="W7" s="88">
        <f t="shared" si="1"/>
        <v>5.3298940507923243E-3</v>
      </c>
      <c r="X7" s="88">
        <f t="shared" si="1"/>
        <v>1.4610667853336651E-3</v>
      </c>
      <c r="Y7" s="88">
        <f t="shared" si="1"/>
        <v>3.5045286350990823E-4</v>
      </c>
      <c r="Z7" s="88">
        <f t="shared" si="1"/>
        <v>7.4719960800116619E-5</v>
      </c>
      <c r="AA7" s="89">
        <f t="shared" si="1"/>
        <v>1.4337920476520247E-5</v>
      </c>
    </row>
    <row r="8" spans="1:27" ht="15" thickBot="1" x14ac:dyDescent="0.35">
      <c r="A8" s="24">
        <f>ROUNDDOWN(I9,0)</f>
        <v>1</v>
      </c>
      <c r="B8" s="25"/>
      <c r="C8" s="26">
        <f>ROUNDDOWN(J9,0)</f>
        <v>0</v>
      </c>
      <c r="D8" s="27"/>
      <c r="E8" s="3"/>
      <c r="F8" s="6" t="s">
        <v>43</v>
      </c>
      <c r="G8" s="77">
        <f>1/Q9</f>
        <v>62.20012475797931</v>
      </c>
      <c r="I8" s="93" t="s">
        <v>71</v>
      </c>
      <c r="J8" s="94" t="s">
        <v>72</v>
      </c>
      <c r="K8" s="95" t="s">
        <v>73</v>
      </c>
      <c r="L8" s="1"/>
      <c r="M8" s="1"/>
      <c r="N8" s="1"/>
      <c r="O8" s="84">
        <v>1</v>
      </c>
      <c r="P8" s="86">
        <f t="shared" ref="P8:P17" si="2">(($J$9^O8)*EXP(-$J$9))/(FACT(O8))</f>
        <v>0.33873384968983949</v>
      </c>
      <c r="Q8" s="88">
        <f>$P$8*Q6</f>
        <v>4.9716015008155562E-2</v>
      </c>
      <c r="R8" s="87">
        <f t="shared" ref="R8:AA8" si="3">$P$8*R6</f>
        <v>9.5399443731414402E-2</v>
      </c>
      <c r="S8" s="88">
        <f>$P$8*S6</f>
        <v>9.1530403862521356E-2</v>
      </c>
      <c r="T8" s="88">
        <f t="shared" si="3"/>
        <v>5.854551839123219E-2</v>
      </c>
      <c r="U8" s="88">
        <f t="shared" si="3"/>
        <v>2.8085567027921626E-2</v>
      </c>
      <c r="V8" s="88">
        <f t="shared" si="3"/>
        <v>1.0778609150011515E-2</v>
      </c>
      <c r="W8" s="88">
        <f t="shared" si="3"/>
        <v>3.4471565381254277E-3</v>
      </c>
      <c r="X8" s="88">
        <f t="shared" si="3"/>
        <v>9.4495798109760383E-4</v>
      </c>
      <c r="Y8" s="88">
        <f t="shared" si="3"/>
        <v>2.2665851670604432E-4</v>
      </c>
      <c r="Z8" s="88">
        <f t="shared" si="3"/>
        <v>4.8325801403558473E-5</v>
      </c>
      <c r="AA8" s="89">
        <f t="shared" si="3"/>
        <v>9.2731780111861435E-6</v>
      </c>
    </row>
    <row r="9" spans="1:27" ht="15" thickBot="1" x14ac:dyDescent="0.35">
      <c r="E9" s="3"/>
      <c r="F9" s="6" t="s">
        <v>44</v>
      </c>
      <c r="G9" s="77">
        <f>1/Q10</f>
        <v>288.51611863821159</v>
      </c>
      <c r="I9" s="96">
        <f>I6*J6*I3</f>
        <v>1.9188875801040126</v>
      </c>
      <c r="J9" s="97">
        <f>K6*L6*J3</f>
        <v>0.64675892339979724</v>
      </c>
      <c r="K9" s="98">
        <f>I9+J9</f>
        <v>2.5656465035038098</v>
      </c>
      <c r="L9" s="1"/>
      <c r="M9" s="1"/>
      <c r="N9" s="1"/>
      <c r="O9" s="84">
        <v>2</v>
      </c>
      <c r="P9" s="86">
        <f t="shared" si="2"/>
        <v>0.10953956997223467</v>
      </c>
      <c r="Q9" s="88">
        <f>$P$9*Q6</f>
        <v>1.6077138171201426E-2</v>
      </c>
      <c r="R9" s="88">
        <f t="shared" ref="R9:AA9" si="4">$P$9*R6</f>
        <v>3.0850220760334557E-2</v>
      </c>
      <c r="S9" s="87">
        <f>$P$9*S6</f>
        <v>2.9599052730236476E-2</v>
      </c>
      <c r="T9" s="88">
        <f t="shared" si="4"/>
        <v>1.8932418222298179E-2</v>
      </c>
      <c r="U9" s="88">
        <f t="shared" si="4"/>
        <v>9.082295547025717E-3</v>
      </c>
      <c r="V9" s="88">
        <f t="shared" si="4"/>
        <v>3.4855808248043258E-3</v>
      </c>
      <c r="W9" s="88">
        <f>$P$9*W6</f>
        <v>1.114739625694287E-3</v>
      </c>
      <c r="X9" s="88">
        <f t="shared" si="4"/>
        <v>3.0558000325636611E-4</v>
      </c>
      <c r="Y9" s="88">
        <f t="shared" si="4"/>
        <v>7.3296709122098102E-5</v>
      </c>
      <c r="Z9" s="88">
        <f t="shared" si="4"/>
        <v>1.5627571644098944E-5</v>
      </c>
      <c r="AA9" s="89">
        <f t="shared" si="4"/>
        <v>2.9987553135047113E-6</v>
      </c>
    </row>
    <row r="10" spans="1:27" x14ac:dyDescent="0.3">
      <c r="A10" s="46" t="s">
        <v>78</v>
      </c>
      <c r="B10" s="47"/>
      <c r="C10" s="47"/>
      <c r="D10" s="48"/>
      <c r="E10" s="3"/>
      <c r="F10" s="4" t="s">
        <v>45</v>
      </c>
      <c r="G10" s="78">
        <f>1/R7</f>
        <v>6.7794831720472999</v>
      </c>
      <c r="O10" s="84">
        <v>3</v>
      </c>
      <c r="P10" s="86">
        <f t="shared" si="2"/>
        <v>2.361523144830642E-2</v>
      </c>
      <c r="Q10" s="88">
        <f>$P$10*Q6</f>
        <v>3.4660108583186738E-3</v>
      </c>
      <c r="R10" s="88">
        <f t="shared" ref="R10:AA10" si="5">$P$10*R6</f>
        <v>6.6508851885333517E-3</v>
      </c>
      <c r="S10" s="88">
        <f t="shared" si="5"/>
        <v>6.381150492487192E-3</v>
      </c>
      <c r="T10" s="87">
        <f t="shared" si="5"/>
        <v>4.081570142269425E-3</v>
      </c>
      <c r="U10" s="88">
        <f t="shared" si="5"/>
        <v>1.9580185633310421E-3</v>
      </c>
      <c r="V10" s="88">
        <f t="shared" si="5"/>
        <v>7.5144350055780774E-4</v>
      </c>
      <c r="W10" s="88">
        <f t="shared" si="5"/>
        <v>2.4032260006171002E-4</v>
      </c>
      <c r="X10" s="88">
        <f t="shared" si="5"/>
        <v>6.58788646395313E-5</v>
      </c>
      <c r="Y10" s="88">
        <f t="shared" si="5"/>
        <v>1.5801766893518754E-5</v>
      </c>
      <c r="Z10" s="88">
        <f>$P$10*Z6</f>
        <v>3.3690904706302116E-6</v>
      </c>
      <c r="AA10" s="89">
        <f t="shared" si="5"/>
        <v>6.4649058603390961E-7</v>
      </c>
    </row>
    <row r="11" spans="1:27" x14ac:dyDescent="0.3">
      <c r="A11" s="49">
        <f>INDEX(Q5:AA5,MATCH(MAX(Q6:AA6),Q6:AA6,0))</f>
        <v>1</v>
      </c>
      <c r="B11" s="50"/>
      <c r="C11" s="51">
        <f>INDEX(O7:O17,MATCH(MAX(P7:P17),P7:P17,0))</f>
        <v>0</v>
      </c>
      <c r="D11" s="52"/>
      <c r="E11" s="3"/>
      <c r="F11" s="8" t="s">
        <v>46</v>
      </c>
      <c r="G11" s="76">
        <f>1/R8</f>
        <v>10.482241414482239</v>
      </c>
      <c r="M11" s="23"/>
      <c r="O11" s="84">
        <v>4</v>
      </c>
      <c r="P11" s="86">
        <f t="shared" si="2"/>
        <v>3.8183404168359233E-3</v>
      </c>
      <c r="Q11" s="88">
        <f>$P$11*Q6</f>
        <v>5.6041836280454815E-4</v>
      </c>
      <c r="R11" s="88">
        <f t="shared" ref="R11:AA11" si="6">$P$11*R6</f>
        <v>1.075379836047872E-3</v>
      </c>
      <c r="S11" s="88">
        <f t="shared" si="6"/>
        <v>1.0317665056432754E-3</v>
      </c>
      <c r="T11" s="88">
        <f t="shared" si="6"/>
        <v>6.5994797774873259E-4</v>
      </c>
      <c r="U11" s="87">
        <f t="shared" si="6"/>
        <v>3.1659149450420057E-4</v>
      </c>
      <c r="V11" s="88">
        <f t="shared" si="6"/>
        <v>1.2150069735413566E-4</v>
      </c>
      <c r="W11" s="88">
        <f t="shared" si="6"/>
        <v>3.8857696521137903E-5</v>
      </c>
      <c r="X11" s="88">
        <f t="shared" si="6"/>
        <v>1.0651935892266058E-5</v>
      </c>
      <c r="Y11" s="88">
        <f t="shared" si="6"/>
        <v>2.5549834359666868E-6</v>
      </c>
      <c r="Z11" s="88">
        <f t="shared" si="6"/>
        <v>5.4474733140532783E-7</v>
      </c>
      <c r="AA11" s="89">
        <f t="shared" si="6"/>
        <v>1.0453088885284884E-7</v>
      </c>
    </row>
    <row r="12" spans="1:27" ht="15" thickBot="1" x14ac:dyDescent="0.35">
      <c r="A12" s="53"/>
      <c r="B12" s="54"/>
      <c r="C12" s="55"/>
      <c r="D12" s="56"/>
      <c r="E12" s="3"/>
      <c r="F12" s="7" t="s">
        <v>47</v>
      </c>
      <c r="G12" s="77">
        <f>1/R9</f>
        <v>32.414678901933257</v>
      </c>
      <c r="O12" s="84">
        <v>5</v>
      </c>
      <c r="P12" s="86">
        <f t="shared" si="2"/>
        <v>4.9390914743334706E-4</v>
      </c>
      <c r="Q12" s="88">
        <f>$P$12*Q6</f>
        <v>7.2491115396189316E-5</v>
      </c>
      <c r="R12" s="88">
        <f t="shared" ref="R12:AA12" si="7">$P$12*R6</f>
        <v>1.3910230100163445E-4</v>
      </c>
      <c r="S12" s="88">
        <f t="shared" si="7"/>
        <v>1.3346083887796315E-4</v>
      </c>
      <c r="T12" s="88">
        <f t="shared" si="7"/>
        <v>8.5365448717728752E-5</v>
      </c>
      <c r="U12" s="88">
        <f t="shared" si="7"/>
        <v>4.0951674828613923E-5</v>
      </c>
      <c r="V12" s="87">
        <f t="shared" si="7"/>
        <v>1.5716332042617075E-5</v>
      </c>
      <c r="W12" s="88">
        <f t="shared" si="7"/>
        <v>5.0263123935614397E-6</v>
      </c>
      <c r="X12" s="88">
        <f t="shared" si="7"/>
        <v>1.377846917961131E-6</v>
      </c>
      <c r="Y12" s="88">
        <f t="shared" si="7"/>
        <v>3.304916672700259E-7</v>
      </c>
      <c r="Z12" s="88">
        <f t="shared" si="7"/>
        <v>7.0464039516924498E-8</v>
      </c>
      <c r="AA12" s="89">
        <f t="shared" si="7"/>
        <v>1.3521257027298477E-8</v>
      </c>
    </row>
    <row r="13" spans="1:27" ht="15" thickBot="1" x14ac:dyDescent="0.35">
      <c r="E13" s="3"/>
      <c r="F13" s="7" t="s">
        <v>48</v>
      </c>
      <c r="G13" s="77">
        <f>1/R10</f>
        <v>150.35592581331557</v>
      </c>
      <c r="O13" s="84">
        <v>6</v>
      </c>
      <c r="P13" s="86">
        <f t="shared" si="2"/>
        <v>5.3240024741883867E-5</v>
      </c>
      <c r="Q13" s="88">
        <f>$P$13*Q6</f>
        <v>7.8140459582816428E-6</v>
      </c>
      <c r="R13" s="88">
        <f t="shared" ref="R13:AA13" si="8">$P$13*R6</f>
        <v>1.4994275739708602E-5</v>
      </c>
      <c r="S13" s="88">
        <f t="shared" si="8"/>
        <v>1.4386164744790873E-5</v>
      </c>
      <c r="T13" s="88">
        <f t="shared" si="8"/>
        <v>9.2018109513698063E-6</v>
      </c>
      <c r="U13" s="88">
        <f t="shared" si="8"/>
        <v>4.4143101872621525E-6</v>
      </c>
      <c r="V13" s="88">
        <f t="shared" si="8"/>
        <v>1.6941129986127925E-6</v>
      </c>
      <c r="W13" s="87">
        <f t="shared" si="8"/>
        <v>5.4180206538847569E-7</v>
      </c>
      <c r="X13" s="88">
        <f t="shared" si="8"/>
        <v>1.4852246487837828E-7</v>
      </c>
      <c r="Y13" s="88">
        <f t="shared" si="8"/>
        <v>3.5624739152694321E-8</v>
      </c>
      <c r="Z13" s="88">
        <f t="shared" si="8"/>
        <v>7.5955410560611419E-9</v>
      </c>
      <c r="AA13" s="89">
        <f t="shared" si="8"/>
        <v>1.4574989396645841E-9</v>
      </c>
    </row>
    <row r="14" spans="1:27" x14ac:dyDescent="0.3">
      <c r="A14" s="11"/>
      <c r="B14" s="12" t="s">
        <v>33</v>
      </c>
      <c r="C14" s="12" t="s">
        <v>35</v>
      </c>
      <c r="D14" s="13" t="s">
        <v>34</v>
      </c>
      <c r="E14" s="3"/>
      <c r="F14" s="5" t="s">
        <v>49</v>
      </c>
      <c r="G14" s="78">
        <f>1/S7</f>
        <v>7.06605560673838</v>
      </c>
      <c r="O14" s="84">
        <v>7</v>
      </c>
      <c r="P14" s="86">
        <f t="shared" si="2"/>
        <v>4.9190658691199117E-6</v>
      </c>
      <c r="Q14" s="88">
        <f>$P$14*Q6</f>
        <v>7.2197199305353902E-7</v>
      </c>
      <c r="R14" s="88">
        <f t="shared" ref="R14:AA14" si="9">$P$14*R6</f>
        <v>1.3853830906533764E-6</v>
      </c>
      <c r="S14" s="88">
        <f t="shared" si="9"/>
        <v>1.3291972031704377E-6</v>
      </c>
      <c r="T14" s="88">
        <f t="shared" si="9"/>
        <v>8.5019333489091433E-7</v>
      </c>
      <c r="U14" s="88">
        <f t="shared" si="9"/>
        <v>4.0785635775234675E-7</v>
      </c>
      <c r="V14" s="88">
        <f t="shared" si="9"/>
        <v>1.5652609987148742E-7</v>
      </c>
      <c r="W14" s="88">
        <f t="shared" si="9"/>
        <v>5.005933150091959E-8</v>
      </c>
      <c r="X14" s="87">
        <f t="shared" si="9"/>
        <v>1.372260421220345E-8</v>
      </c>
      <c r="Y14" s="88">
        <f t="shared" si="9"/>
        <v>3.2915168486850265E-9</v>
      </c>
      <c r="Z14" s="88">
        <f t="shared" si="9"/>
        <v>7.017834222938662E-10</v>
      </c>
      <c r="AA14" s="89">
        <f t="shared" si="9"/>
        <v>1.3466434929625892E-10</v>
      </c>
    </row>
    <row r="15" spans="1:27" x14ac:dyDescent="0.3">
      <c r="A15" s="14" t="s">
        <v>36</v>
      </c>
      <c r="B15" s="61">
        <f>SUM(R7:AA7,S8:AA8,T9:AA9,U10:AA10,V11:AA11,W12:AA12,X13:AA13,Y14:AA14,Z15:AA15,AA16)</f>
        <v>0.67671379279956978</v>
      </c>
      <c r="C15" s="62">
        <f>SUM(Q7,R8,S9,T10,U11,V12,W13,X14,Y15,Z16,AA17)</f>
        <v>0.20628239921825653</v>
      </c>
      <c r="D15" s="63">
        <f>SUM(Q17:Z17,Q16:Y16,Q15:X15,Q14:W14,Q13:V13,Q12:U12,Q11:T11,Q10:S10,Q9:R9,Q8)</f>
        <v>0.11699813821477402</v>
      </c>
      <c r="E15" s="3"/>
      <c r="F15" s="5" t="s">
        <v>50</v>
      </c>
      <c r="G15" s="78">
        <f>1/S8</f>
        <v>10.92533145054183</v>
      </c>
      <c r="O15" s="84">
        <v>8</v>
      </c>
      <c r="P15" s="86">
        <f t="shared" si="2"/>
        <v>3.9768121820558524E-7</v>
      </c>
      <c r="Q15" s="88">
        <f>$P$15*Q6</f>
        <v>5.8367728619014096E-8</v>
      </c>
      <c r="R15" s="88">
        <f t="shared" ref="R15:AA15" si="10">$P$15*R6</f>
        <v>1.1200110952590768E-7</v>
      </c>
      <c r="S15" s="88">
        <f t="shared" si="10"/>
        <v>1.0745876901356673E-7</v>
      </c>
      <c r="T15" s="88">
        <f t="shared" si="10"/>
        <v>6.8733765744466383E-8</v>
      </c>
      <c r="U15" s="88">
        <f t="shared" si="10"/>
        <v>3.2973092355208788E-8</v>
      </c>
      <c r="V15" s="88">
        <f t="shared" si="10"/>
        <v>1.2654331479606544E-8</v>
      </c>
      <c r="W15" s="88">
        <f t="shared" si="10"/>
        <v>4.047039918456039E-9</v>
      </c>
      <c r="X15" s="88">
        <f t="shared" si="10"/>
        <v>1.1094020908157783E-9</v>
      </c>
      <c r="Y15" s="87">
        <f t="shared" si="10"/>
        <v>2.6610223667597765E-10</v>
      </c>
      <c r="Z15" s="88">
        <f t="shared" si="10"/>
        <v>5.6735586332825768E-11</v>
      </c>
      <c r="AA15" s="89">
        <f t="shared" si="10"/>
        <v>1.0886921196397834E-11</v>
      </c>
    </row>
    <row r="16" spans="1:27" ht="15" thickBot="1" x14ac:dyDescent="0.35">
      <c r="A16" s="15" t="s">
        <v>37</v>
      </c>
      <c r="B16" s="64">
        <f>1/B15</f>
        <v>1.4777295965300086</v>
      </c>
      <c r="C16" s="65">
        <f t="shared" ref="C16:D16" si="11">1/C15</f>
        <v>4.8477233335935397</v>
      </c>
      <c r="D16" s="66">
        <f t="shared" si="11"/>
        <v>8.5471445551064704</v>
      </c>
      <c r="E16" s="3"/>
      <c r="F16" s="8" t="s">
        <v>51</v>
      </c>
      <c r="G16" s="76">
        <f>1/S9</f>
        <v>33.784864979089846</v>
      </c>
      <c r="O16" s="84">
        <v>9</v>
      </c>
      <c r="P16" s="86">
        <f t="shared" si="2"/>
        <v>2.8578208504773796E-8</v>
      </c>
      <c r="Q16" s="88">
        <f>$P$16*Q6</f>
        <v>4.1944277025472324E-9</v>
      </c>
      <c r="R16" s="88">
        <f t="shared" ref="R16:AA16" si="12">$P$16*R6</f>
        <v>8.0486352240620927E-9</v>
      </c>
      <c r="S16" s="88">
        <f t="shared" si="12"/>
        <v>7.7222130841202131E-9</v>
      </c>
      <c r="T16" s="88">
        <f t="shared" si="12"/>
        <v>4.9393529260116601E-9</v>
      </c>
      <c r="U16" s="88">
        <f t="shared" si="12"/>
        <v>2.369515745868547E-9</v>
      </c>
      <c r="V16" s="88">
        <f t="shared" si="12"/>
        <v>9.0936686712161015E-10</v>
      </c>
      <c r="W16" s="88">
        <f t="shared" si="12"/>
        <v>2.9082879784629233E-10</v>
      </c>
      <c r="X16" s="88">
        <f t="shared" si="12"/>
        <v>7.9723966874832987E-11</v>
      </c>
      <c r="Y16" s="88">
        <f t="shared" si="12"/>
        <v>1.9122666234092593E-11</v>
      </c>
      <c r="Z16" s="87">
        <f t="shared" si="12"/>
        <v>4.0771385261194053E-12</v>
      </c>
      <c r="AA16" s="89">
        <f t="shared" si="12"/>
        <v>7.8235704801341067E-13</v>
      </c>
    </row>
    <row r="17" spans="1:27" ht="15" thickBot="1" x14ac:dyDescent="0.35">
      <c r="A17" s="3"/>
      <c r="B17" s="3"/>
      <c r="C17" s="3"/>
      <c r="D17" s="3"/>
      <c r="E17" s="3"/>
      <c r="F17" s="7" t="s">
        <v>52</v>
      </c>
      <c r="G17" s="77">
        <f>1/S10</f>
        <v>156.71155243515159</v>
      </c>
      <c r="O17" s="90">
        <v>10</v>
      </c>
      <c r="P17" s="99">
        <f t="shared" si="2"/>
        <v>1.8483211365242431E-9</v>
      </c>
      <c r="Q17" s="91">
        <f>$P$17*Q6</f>
        <v>2.7127835451777333E-10</v>
      </c>
      <c r="R17" s="91">
        <f t="shared" ref="R17:AA17" si="13">$P$17*R6</f>
        <v>5.2055266523520851E-10</v>
      </c>
      <c r="S17" s="91">
        <f t="shared" si="13"/>
        <v>4.9944102205494172E-10</v>
      </c>
      <c r="T17" s="91">
        <f>$P$17*T6</f>
        <v>3.1945705807189399E-10</v>
      </c>
      <c r="U17" s="91">
        <f t="shared" si="13"/>
        <v>1.532505452776809E-10</v>
      </c>
      <c r="V17" s="91">
        <f t="shared" si="13"/>
        <v>5.8814113595501906E-11</v>
      </c>
      <c r="W17" s="91">
        <f t="shared" si="13"/>
        <v>1.8809612018872529E-11</v>
      </c>
      <c r="X17" s="91">
        <f t="shared" si="13"/>
        <v>5.1562186985128081E-12</v>
      </c>
      <c r="Y17" s="91">
        <f t="shared" si="13"/>
        <v>1.2367755026095381E-12</v>
      </c>
      <c r="Z17" s="91">
        <f t="shared" si="13"/>
        <v>2.6369257237048228E-13</v>
      </c>
      <c r="AA17" s="92">
        <f t="shared" si="13"/>
        <v>5.0599640208739697E-14</v>
      </c>
    </row>
    <row r="18" spans="1:27" ht="15" thickBot="1" x14ac:dyDescent="0.35">
      <c r="A18" s="3"/>
      <c r="B18" s="3"/>
      <c r="C18" s="3"/>
      <c r="D18" s="3"/>
      <c r="E18" s="3"/>
      <c r="F18" s="5" t="s">
        <v>53</v>
      </c>
      <c r="G18" s="78">
        <f>1/T7</f>
        <v>11.047112420763128</v>
      </c>
    </row>
    <row r="19" spans="1:27" x14ac:dyDescent="0.3">
      <c r="A19" s="67" t="s">
        <v>39</v>
      </c>
      <c r="B19" s="68"/>
      <c r="C19" s="69"/>
      <c r="D19" s="3"/>
      <c r="E19" s="3"/>
      <c r="F19" s="5" t="s">
        <v>54</v>
      </c>
      <c r="G19" s="78">
        <f>1/T8</f>
        <v>17.08072671451075</v>
      </c>
    </row>
    <row r="20" spans="1:27" x14ac:dyDescent="0.3">
      <c r="A20" s="17" t="s">
        <v>38</v>
      </c>
      <c r="B20" s="18" t="s">
        <v>36</v>
      </c>
      <c r="C20" s="19" t="s">
        <v>37</v>
      </c>
      <c r="D20" s="3"/>
      <c r="E20" s="3"/>
      <c r="F20" s="5" t="s">
        <v>55</v>
      </c>
      <c r="G20" s="78">
        <f>1/T9</f>
        <v>52.819454348532318</v>
      </c>
      <c r="R20" s="23"/>
    </row>
    <row r="21" spans="1:27" x14ac:dyDescent="0.3">
      <c r="A21" s="21">
        <v>0.5</v>
      </c>
      <c r="B21" s="70">
        <f>Q7</f>
        <v>7.6869468992889892E-2</v>
      </c>
      <c r="C21" s="73">
        <f>1/B21</f>
        <v>13.00906605836572</v>
      </c>
      <c r="D21" s="3"/>
      <c r="E21" s="3"/>
      <c r="F21" s="8" t="s">
        <v>56</v>
      </c>
      <c r="G21" s="76">
        <f>1/T10</f>
        <v>245.00375226774429</v>
      </c>
    </row>
    <row r="22" spans="1:27" x14ac:dyDescent="0.3">
      <c r="A22" s="20">
        <v>1.5</v>
      </c>
      <c r="B22" s="71">
        <f>SUM(Q8,Q7,R7)</f>
        <v>0.2740893533406924</v>
      </c>
      <c r="C22" s="74">
        <f t="shared" ref="C22:C25" si="14">1/B22</f>
        <v>3.6484452526581812</v>
      </c>
      <c r="D22" s="3"/>
      <c r="E22" s="3"/>
      <c r="F22" s="5" t="s">
        <v>57</v>
      </c>
      <c r="G22" s="78">
        <f>1/SUM(U7:AA10,V11:AA11,W12:AA12,X13:AA13,Y14:AA14,Z15:AA15,AA16)</f>
        <v>7.8028367362020212</v>
      </c>
    </row>
    <row r="23" spans="1:27" x14ac:dyDescent="0.3">
      <c r="A23" s="21">
        <v>2.5</v>
      </c>
      <c r="B23" s="70">
        <f>SUM(Q7,Q8,Q9,R7,R8,S7)</f>
        <v>0.52708760668987498</v>
      </c>
      <c r="C23" s="73">
        <f t="shared" si="14"/>
        <v>1.8972178197852692</v>
      </c>
      <c r="D23" s="3"/>
      <c r="E23" s="3"/>
      <c r="F23" s="7" t="s">
        <v>58</v>
      </c>
      <c r="G23" s="77">
        <f>1/SUM(Q11:T17,U12:U17,V13:V17,W14:W17,X15:X17,Y16:Y17,Z17)</f>
        <v>259.28783709842361</v>
      </c>
    </row>
    <row r="24" spans="1:27" ht="15" thickBot="1" x14ac:dyDescent="0.35">
      <c r="A24" s="20">
        <v>3.5</v>
      </c>
      <c r="B24" s="71">
        <f>SUM(Q7,Q8,Q9,Q10,R9,S8,T7,S7,R7,R8)</f>
        <v>0.74345563472250886</v>
      </c>
      <c r="C24" s="74">
        <f t="shared" si="14"/>
        <v>1.3450701740571851</v>
      </c>
      <c r="D24" s="3"/>
      <c r="E24" s="3"/>
      <c r="F24" s="10" t="s">
        <v>59</v>
      </c>
      <c r="G24" s="79">
        <f>1/SUM(U11,V12,W13,X14,Y15,Z16,AA17)</f>
        <v>3004.2333723784459</v>
      </c>
    </row>
    <row r="25" spans="1:27" ht="15" thickBot="1" x14ac:dyDescent="0.35">
      <c r="A25" s="22">
        <v>4.5</v>
      </c>
      <c r="B25" s="72">
        <f>SUM(Q11,R10,S9,T8,U7,T7,S7,R7,Q7,Q8,Q9,Q10,R9,R8,S8)</f>
        <v>0.88223660337049392</v>
      </c>
      <c r="C25" s="75">
        <f t="shared" si="14"/>
        <v>1.1334827824866971</v>
      </c>
      <c r="D25" s="3"/>
      <c r="E25" s="3"/>
      <c r="F25" s="3"/>
      <c r="G25" s="3"/>
    </row>
    <row r="26" spans="1:27" ht="15" thickBot="1" x14ac:dyDescent="0.35">
      <c r="A26" s="3"/>
      <c r="B26" s="3"/>
      <c r="C26" s="3"/>
      <c r="D26" s="3"/>
      <c r="E26" s="3"/>
      <c r="F26" s="3"/>
      <c r="G26" s="3"/>
    </row>
    <row r="27" spans="1:27" x14ac:dyDescent="0.3">
      <c r="A27" s="67" t="s">
        <v>40</v>
      </c>
      <c r="B27" s="68"/>
      <c r="C27" s="69"/>
      <c r="D27" s="3"/>
    </row>
    <row r="28" spans="1:27" x14ac:dyDescent="0.3">
      <c r="A28" s="17" t="s">
        <v>38</v>
      </c>
      <c r="B28" s="18" t="s">
        <v>36</v>
      </c>
      <c r="C28" s="19" t="s">
        <v>37</v>
      </c>
      <c r="D28" s="3"/>
    </row>
    <row r="29" spans="1:27" x14ac:dyDescent="0.3">
      <c r="A29" s="21">
        <v>0.5</v>
      </c>
      <c r="B29" s="70">
        <f>1-B21</f>
        <v>0.92313053100711007</v>
      </c>
      <c r="C29" s="73">
        <f>1/B29</f>
        <v>1.0832704221244069</v>
      </c>
      <c r="D29" s="3"/>
    </row>
    <row r="30" spans="1:27" x14ac:dyDescent="0.3">
      <c r="A30" s="20">
        <v>1.5</v>
      </c>
      <c r="B30" s="71">
        <f>1-B22</f>
        <v>0.7259106466593076</v>
      </c>
      <c r="C30" s="74">
        <f t="shared" ref="C30:C33" si="15">1/B30</f>
        <v>1.3775800156700706</v>
      </c>
      <c r="D30" s="3"/>
    </row>
    <row r="31" spans="1:27" x14ac:dyDescent="0.3">
      <c r="A31" s="21">
        <v>2.5</v>
      </c>
      <c r="B31" s="70">
        <f>1-B23</f>
        <v>0.47291239331012502</v>
      </c>
      <c r="C31" s="73">
        <f t="shared" si="15"/>
        <v>2.1145565524315262</v>
      </c>
      <c r="D31" s="3"/>
    </row>
    <row r="32" spans="1:27" x14ac:dyDescent="0.3">
      <c r="A32" s="20">
        <v>3.5</v>
      </c>
      <c r="B32" s="71">
        <f>1-B24</f>
        <v>0.25654436527749114</v>
      </c>
      <c r="C32" s="74">
        <f t="shared" si="15"/>
        <v>3.8979612704350388</v>
      </c>
      <c r="D32" s="3"/>
    </row>
    <row r="33" spans="1:4" ht="15" thickBot="1" x14ac:dyDescent="0.35">
      <c r="A33" s="22">
        <v>4.5</v>
      </c>
      <c r="B33" s="72">
        <f>1-B25</f>
        <v>0.11776339662950608</v>
      </c>
      <c r="C33" s="75">
        <f t="shared" si="15"/>
        <v>8.4916028971726014</v>
      </c>
      <c r="D33" s="3"/>
    </row>
  </sheetData>
  <mergeCells count="18">
    <mergeCell ref="A27:C27"/>
    <mergeCell ref="A1:B1"/>
    <mergeCell ref="A2:B2"/>
    <mergeCell ref="C1:D1"/>
    <mergeCell ref="C2:D2"/>
    <mergeCell ref="A19:C19"/>
    <mergeCell ref="C6:D6"/>
    <mergeCell ref="A4:D4"/>
    <mergeCell ref="A10:D10"/>
    <mergeCell ref="A5:B5"/>
    <mergeCell ref="C5:D5"/>
    <mergeCell ref="A6:B6"/>
    <mergeCell ref="A7:B7"/>
    <mergeCell ref="A11:B12"/>
    <mergeCell ref="C11:D12"/>
    <mergeCell ref="A8:B8"/>
    <mergeCell ref="C8:D8"/>
    <mergeCell ref="C7:D7"/>
  </mergeCells>
  <phoneticPr fontId="2" type="noConversion"/>
  <conditionalFormatting sqref="L14">
    <cfRule type="expression" priority="1">
      <formula>MAX($Q$7:$AA$17)</formula>
    </cfRule>
  </conditionalFormatting>
  <conditionalFormatting sqref="Q7:AA17">
    <cfRule type="colorScale" priority="2">
      <colorScale>
        <cfvo type="min"/>
        <cfvo type="percentile" val="50"/>
        <cfvo type="max"/>
        <color theme="0"/>
        <color theme="0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allowBlank="1" showInputMessage="1" showErrorMessage="1" errorTitle="Invalid Entry" error="Enter a Premier League club" xr:uid="{2A864C48-5F7C-4414-B050-EE709FEF9A19}">
          <x14:formula1>
            <xm:f>table!$B$3:$B$22</xm:f>
          </x14:formula1>
          <xm:sqref>A2:B2</xm:sqref>
        </x14:dataValidation>
        <x14:dataValidation type="list" errorStyle="warning" allowBlank="1" showInputMessage="1" showErrorMessage="1" errorTitle="Invalid Entry" error="Enter a Premier League club" xr:uid="{5DFD03C8-787D-4055-AA4D-FCD023B06844}">
          <x14:formula1>
            <xm:f>table!$Q$3:$Q$22</xm:f>
          </x14:formula1>
          <xm:sqref>C2:D2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"/>
  <sheetViews>
    <sheetView workbookViewId="0">
      <selection activeCell="M9" sqref="M9"/>
    </sheetView>
  </sheetViews>
  <sheetFormatPr defaultRowHeight="14.4" x14ac:dyDescent="0.3"/>
  <cols>
    <col min="1" max="1" width="3.44140625" bestFit="1" customWidth="1"/>
    <col min="2" max="2" width="23.88671875" bestFit="1" customWidth="1"/>
    <col min="3" max="4" width="3" bestFit="1" customWidth="1"/>
    <col min="5" max="5" width="2" bestFit="1" customWidth="1"/>
    <col min="6" max="6" width="3" bestFit="1" customWidth="1"/>
    <col min="7" max="7" width="6" bestFit="1" customWidth="1"/>
    <col min="8" max="8" width="5.5546875" bestFit="1" customWidth="1"/>
    <col min="9" max="9" width="3.88671875" bestFit="1" customWidth="1"/>
    <col min="10" max="10" width="12.21875" bestFit="1" customWidth="1"/>
    <col min="11" max="11" width="12.44140625" bestFit="1" customWidth="1"/>
    <col min="12" max="15" width="8.88671875" customWidth="1"/>
    <col min="16" max="16" width="3.44140625" bestFit="1" customWidth="1"/>
    <col min="17" max="17" width="23.88671875" bestFit="1" customWidth="1"/>
    <col min="18" max="19" width="3" bestFit="1" customWidth="1"/>
    <col min="20" max="20" width="2.21875" bestFit="1" customWidth="1"/>
    <col min="21" max="21" width="3" bestFit="1" customWidth="1"/>
    <col min="22" max="23" width="5.5546875" bestFit="1" customWidth="1"/>
    <col min="24" max="24" width="3.88671875" bestFit="1" customWidth="1"/>
    <col min="25" max="25" width="12.21875" bestFit="1" customWidth="1"/>
    <col min="26" max="26" width="12.44140625" bestFit="1" customWidth="1"/>
  </cols>
  <sheetData>
    <row r="1" spans="1:26" x14ac:dyDescent="0.3">
      <c r="A1" s="45" t="s">
        <v>25</v>
      </c>
      <c r="B1" s="45"/>
      <c r="C1" s="45"/>
      <c r="D1" s="45"/>
      <c r="E1" s="45"/>
      <c r="F1" s="45"/>
      <c r="G1" s="45"/>
      <c r="H1" s="45"/>
      <c r="I1" s="45"/>
      <c r="P1" s="45" t="s">
        <v>28</v>
      </c>
      <c r="Q1" s="45"/>
      <c r="R1" s="45"/>
      <c r="S1" s="45"/>
      <c r="T1" s="45"/>
      <c r="U1" s="45"/>
      <c r="V1" s="45"/>
      <c r="W1" s="45"/>
      <c r="X1" s="45"/>
    </row>
    <row r="2" spans="1:26" x14ac:dyDescent="0.3">
      <c r="A2" t="s">
        <v>17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79</v>
      </c>
      <c r="H2" t="s">
        <v>80</v>
      </c>
      <c r="I2" t="s">
        <v>23</v>
      </c>
      <c r="J2" t="s">
        <v>29</v>
      </c>
      <c r="K2" t="s">
        <v>30</v>
      </c>
      <c r="P2" t="s">
        <v>17</v>
      </c>
      <c r="Q2" t="s">
        <v>18</v>
      </c>
      <c r="R2" t="s">
        <v>19</v>
      </c>
      <c r="S2" t="s">
        <v>20</v>
      </c>
      <c r="T2" t="s">
        <v>21</v>
      </c>
      <c r="U2" t="s">
        <v>22</v>
      </c>
      <c r="V2" t="s">
        <v>79</v>
      </c>
      <c r="W2" t="s">
        <v>80</v>
      </c>
      <c r="X2" t="s">
        <v>23</v>
      </c>
      <c r="Y2" t="s">
        <v>29</v>
      </c>
      <c r="Z2" t="s">
        <v>30</v>
      </c>
    </row>
    <row r="3" spans="1:26" x14ac:dyDescent="0.3">
      <c r="A3">
        <v>1</v>
      </c>
      <c r="B3" t="s">
        <v>0</v>
      </c>
      <c r="C3">
        <v>19</v>
      </c>
      <c r="D3">
        <v>17</v>
      </c>
      <c r="E3">
        <v>1</v>
      </c>
      <c r="F3">
        <v>1</v>
      </c>
      <c r="G3">
        <v>46.18</v>
      </c>
      <c r="H3" s="80">
        <v>14.2</v>
      </c>
      <c r="I3">
        <v>52</v>
      </c>
      <c r="J3">
        <f>G3/C3</f>
        <v>2.4305263157894736</v>
      </c>
      <c r="K3">
        <f>H3/C3</f>
        <v>0.74736842105263157</v>
      </c>
      <c r="P3">
        <v>1</v>
      </c>
      <c r="Q3" t="s">
        <v>2</v>
      </c>
      <c r="R3">
        <v>19</v>
      </c>
      <c r="S3">
        <v>12</v>
      </c>
      <c r="T3">
        <v>3</v>
      </c>
      <c r="U3">
        <v>4</v>
      </c>
      <c r="V3" s="80">
        <v>31.56</v>
      </c>
      <c r="W3" s="80">
        <v>24.48</v>
      </c>
      <c r="X3">
        <v>39</v>
      </c>
      <c r="Y3">
        <f t="shared" ref="Y3:Y22" si="0">V3/R3</f>
        <v>1.6610526315789473</v>
      </c>
      <c r="Z3">
        <f t="shared" ref="Z3:Z22" si="1">W3/R3</f>
        <v>1.2884210526315789</v>
      </c>
    </row>
    <row r="4" spans="1:26" x14ac:dyDescent="0.3">
      <c r="A4">
        <v>2</v>
      </c>
      <c r="B4" t="s">
        <v>1</v>
      </c>
      <c r="C4">
        <v>19</v>
      </c>
      <c r="D4">
        <v>15</v>
      </c>
      <c r="E4">
        <v>3</v>
      </c>
      <c r="F4">
        <v>1</v>
      </c>
      <c r="G4">
        <v>44.27</v>
      </c>
      <c r="H4" s="80">
        <v>19.39</v>
      </c>
      <c r="I4">
        <v>48</v>
      </c>
      <c r="J4">
        <f t="shared" ref="J4" si="2">G4/C4</f>
        <v>2.33</v>
      </c>
      <c r="K4">
        <f t="shared" ref="K4" si="3">H4/C4</f>
        <v>1.0205263157894737</v>
      </c>
      <c r="P4">
        <v>2</v>
      </c>
      <c r="Q4" t="s">
        <v>0</v>
      </c>
      <c r="R4">
        <v>19</v>
      </c>
      <c r="S4">
        <v>11</v>
      </c>
      <c r="T4">
        <v>4</v>
      </c>
      <c r="U4">
        <v>4</v>
      </c>
      <c r="V4" s="80">
        <v>38.15</v>
      </c>
      <c r="W4" s="80">
        <v>20.010000000000002</v>
      </c>
      <c r="X4">
        <v>37</v>
      </c>
      <c r="Y4">
        <f t="shared" si="0"/>
        <v>2.0078947368421054</v>
      </c>
      <c r="Z4">
        <f t="shared" si="1"/>
        <v>1.0531578947368423</v>
      </c>
    </row>
    <row r="5" spans="1:26" x14ac:dyDescent="0.3">
      <c r="A5">
        <v>3</v>
      </c>
      <c r="B5" t="s">
        <v>2</v>
      </c>
      <c r="C5">
        <v>19</v>
      </c>
      <c r="D5">
        <v>14</v>
      </c>
      <c r="E5">
        <v>3</v>
      </c>
      <c r="F5">
        <v>2</v>
      </c>
      <c r="G5">
        <v>44.95</v>
      </c>
      <c r="H5" s="80">
        <v>20.68</v>
      </c>
      <c r="I5">
        <v>45</v>
      </c>
      <c r="J5">
        <f t="shared" ref="J5:J22" si="4">G5/C5</f>
        <v>2.3657894736842109</v>
      </c>
      <c r="K5">
        <f t="shared" ref="K5:K22" si="5">H5/C5</f>
        <v>1.088421052631579</v>
      </c>
      <c r="P5">
        <v>3</v>
      </c>
      <c r="Q5" t="s">
        <v>4</v>
      </c>
      <c r="R5">
        <v>19</v>
      </c>
      <c r="S5">
        <v>8</v>
      </c>
      <c r="T5">
        <v>8</v>
      </c>
      <c r="U5">
        <v>3</v>
      </c>
      <c r="V5" s="80">
        <v>30.37</v>
      </c>
      <c r="W5" s="80">
        <v>24.48</v>
      </c>
      <c r="X5">
        <v>32</v>
      </c>
      <c r="Y5">
        <f t="shared" si="0"/>
        <v>1.598421052631579</v>
      </c>
      <c r="Z5">
        <f t="shared" si="1"/>
        <v>1.2884210526315789</v>
      </c>
    </row>
    <row r="6" spans="1:26" x14ac:dyDescent="0.3">
      <c r="A6">
        <v>4</v>
      </c>
      <c r="B6" t="s">
        <v>3</v>
      </c>
      <c r="C6">
        <v>19</v>
      </c>
      <c r="D6">
        <v>13</v>
      </c>
      <c r="E6">
        <v>5</v>
      </c>
      <c r="F6">
        <v>1</v>
      </c>
      <c r="G6">
        <v>46.59</v>
      </c>
      <c r="H6" s="80">
        <v>22.12</v>
      </c>
      <c r="I6">
        <v>44</v>
      </c>
      <c r="J6">
        <f t="shared" si="4"/>
        <v>2.452105263157895</v>
      </c>
      <c r="K6">
        <f t="shared" si="5"/>
        <v>1.1642105263157896</v>
      </c>
      <c r="P6">
        <v>4</v>
      </c>
      <c r="Q6" t="s">
        <v>8</v>
      </c>
      <c r="R6">
        <v>19</v>
      </c>
      <c r="S6">
        <v>8</v>
      </c>
      <c r="T6">
        <v>4</v>
      </c>
      <c r="U6">
        <v>7</v>
      </c>
      <c r="V6" s="80">
        <v>34.86</v>
      </c>
      <c r="W6" s="80">
        <v>28.51</v>
      </c>
      <c r="X6">
        <v>28</v>
      </c>
      <c r="Y6">
        <f t="shared" si="0"/>
        <v>1.8347368421052632</v>
      </c>
      <c r="Z6">
        <f t="shared" si="1"/>
        <v>1.5005263157894737</v>
      </c>
    </row>
    <row r="7" spans="1:26" x14ac:dyDescent="0.3">
      <c r="A7">
        <v>5</v>
      </c>
      <c r="B7" t="s">
        <v>4</v>
      </c>
      <c r="C7">
        <v>19</v>
      </c>
      <c r="D7">
        <v>11</v>
      </c>
      <c r="E7">
        <v>6</v>
      </c>
      <c r="F7">
        <v>2</v>
      </c>
      <c r="G7">
        <v>46.61</v>
      </c>
      <c r="H7" s="80">
        <v>17.38</v>
      </c>
      <c r="I7">
        <v>39</v>
      </c>
      <c r="J7">
        <f t="shared" si="4"/>
        <v>2.453157894736842</v>
      </c>
      <c r="K7">
        <f t="shared" si="5"/>
        <v>0.91473684210526307</v>
      </c>
      <c r="P7">
        <v>5</v>
      </c>
      <c r="Q7" t="s">
        <v>1</v>
      </c>
      <c r="R7">
        <v>19</v>
      </c>
      <c r="S7">
        <v>8</v>
      </c>
      <c r="T7">
        <v>3</v>
      </c>
      <c r="U7">
        <v>8</v>
      </c>
      <c r="V7" s="80">
        <v>27.63</v>
      </c>
      <c r="W7" s="80">
        <v>30.9</v>
      </c>
      <c r="X7">
        <v>27</v>
      </c>
      <c r="Y7">
        <f t="shared" si="0"/>
        <v>1.4542105263157894</v>
      </c>
      <c r="Z7">
        <f t="shared" si="1"/>
        <v>1.6263157894736842</v>
      </c>
    </row>
    <row r="8" spans="1:26" x14ac:dyDescent="0.3">
      <c r="A8">
        <v>6</v>
      </c>
      <c r="B8" t="s">
        <v>5</v>
      </c>
      <c r="C8">
        <v>19</v>
      </c>
      <c r="D8">
        <v>12</v>
      </c>
      <c r="E8">
        <v>2</v>
      </c>
      <c r="F8">
        <v>5</v>
      </c>
      <c r="G8">
        <v>30.17</v>
      </c>
      <c r="H8" s="80">
        <v>22.57</v>
      </c>
      <c r="I8">
        <v>38</v>
      </c>
      <c r="J8">
        <f t="shared" si="4"/>
        <v>1.5878947368421052</v>
      </c>
      <c r="K8">
        <f t="shared" si="5"/>
        <v>1.1878947368421053</v>
      </c>
      <c r="P8">
        <v>6</v>
      </c>
      <c r="Q8" t="s">
        <v>11</v>
      </c>
      <c r="R8">
        <v>19</v>
      </c>
      <c r="S8">
        <v>7</v>
      </c>
      <c r="T8">
        <v>2</v>
      </c>
      <c r="U8">
        <v>10</v>
      </c>
      <c r="V8" s="80">
        <v>21.53</v>
      </c>
      <c r="W8" s="80">
        <v>36.54</v>
      </c>
      <c r="X8">
        <v>23</v>
      </c>
      <c r="Y8">
        <f t="shared" si="0"/>
        <v>1.1331578947368421</v>
      </c>
      <c r="Z8">
        <f t="shared" si="1"/>
        <v>1.923157894736842</v>
      </c>
    </row>
    <row r="9" spans="1:26" x14ac:dyDescent="0.3">
      <c r="A9">
        <v>7</v>
      </c>
      <c r="B9" t="s">
        <v>6</v>
      </c>
      <c r="C9">
        <v>19</v>
      </c>
      <c r="D9">
        <v>10</v>
      </c>
      <c r="E9">
        <v>7</v>
      </c>
      <c r="F9">
        <v>2</v>
      </c>
      <c r="G9">
        <v>34.44</v>
      </c>
      <c r="H9" s="80">
        <v>22.08</v>
      </c>
      <c r="I9">
        <v>37</v>
      </c>
      <c r="J9">
        <f t="shared" si="4"/>
        <v>1.8126315789473684</v>
      </c>
      <c r="K9">
        <f t="shared" si="5"/>
        <v>1.1621052631578948</v>
      </c>
      <c r="P9">
        <v>7</v>
      </c>
      <c r="Q9" t="s">
        <v>3</v>
      </c>
      <c r="R9">
        <v>19</v>
      </c>
      <c r="S9">
        <v>6</v>
      </c>
      <c r="T9">
        <v>5</v>
      </c>
      <c r="U9">
        <v>8</v>
      </c>
      <c r="V9" s="80">
        <v>34.19</v>
      </c>
      <c r="W9" s="80">
        <v>33.659999999999997</v>
      </c>
      <c r="X9">
        <v>23</v>
      </c>
      <c r="Y9">
        <f t="shared" si="0"/>
        <v>1.7994736842105261</v>
      </c>
      <c r="Z9">
        <f t="shared" si="1"/>
        <v>1.7715789473684209</v>
      </c>
    </row>
    <row r="10" spans="1:26" x14ac:dyDescent="0.3">
      <c r="A10">
        <v>8</v>
      </c>
      <c r="B10" t="s">
        <v>7</v>
      </c>
      <c r="C10">
        <v>19</v>
      </c>
      <c r="D10">
        <v>12</v>
      </c>
      <c r="E10">
        <v>1</v>
      </c>
      <c r="F10">
        <v>6</v>
      </c>
      <c r="G10">
        <v>32.04</v>
      </c>
      <c r="H10" s="80">
        <v>20.32</v>
      </c>
      <c r="I10">
        <v>37</v>
      </c>
      <c r="J10">
        <f t="shared" si="4"/>
        <v>1.6863157894736842</v>
      </c>
      <c r="K10">
        <f t="shared" si="5"/>
        <v>1.0694736842105264</v>
      </c>
      <c r="P10">
        <v>8</v>
      </c>
      <c r="Q10" t="s">
        <v>7</v>
      </c>
      <c r="R10">
        <v>19</v>
      </c>
      <c r="S10">
        <v>6</v>
      </c>
      <c r="T10">
        <v>5</v>
      </c>
      <c r="U10">
        <v>8</v>
      </c>
      <c r="V10" s="80">
        <v>25.79</v>
      </c>
      <c r="W10" s="80">
        <v>31.34</v>
      </c>
      <c r="X10">
        <v>23</v>
      </c>
      <c r="Y10">
        <f t="shared" si="0"/>
        <v>1.3573684210526316</v>
      </c>
      <c r="Z10">
        <f t="shared" si="1"/>
        <v>1.6494736842105262</v>
      </c>
    </row>
    <row r="11" spans="1:26" x14ac:dyDescent="0.3">
      <c r="A11">
        <v>9</v>
      </c>
      <c r="B11" t="s">
        <v>8</v>
      </c>
      <c r="C11">
        <v>19</v>
      </c>
      <c r="D11">
        <v>10</v>
      </c>
      <c r="E11">
        <v>4</v>
      </c>
      <c r="F11">
        <v>5</v>
      </c>
      <c r="G11">
        <v>42.87</v>
      </c>
      <c r="H11" s="80">
        <v>21.64</v>
      </c>
      <c r="I11">
        <v>34</v>
      </c>
      <c r="J11">
        <f t="shared" si="4"/>
        <v>2.2563157894736841</v>
      </c>
      <c r="K11">
        <f t="shared" si="5"/>
        <v>1.1389473684210527</v>
      </c>
      <c r="P11">
        <v>9</v>
      </c>
      <c r="Q11" t="s">
        <v>5</v>
      </c>
      <c r="R11">
        <v>19</v>
      </c>
      <c r="S11">
        <v>6</v>
      </c>
      <c r="T11">
        <v>5</v>
      </c>
      <c r="U11">
        <v>8</v>
      </c>
      <c r="V11" s="80">
        <v>19.829999999999998</v>
      </c>
      <c r="W11" s="80">
        <v>31.38</v>
      </c>
      <c r="X11">
        <v>23</v>
      </c>
      <c r="Y11">
        <f t="shared" si="0"/>
        <v>1.0436842105263158</v>
      </c>
      <c r="Z11">
        <f t="shared" si="1"/>
        <v>1.651578947368421</v>
      </c>
    </row>
    <row r="12" spans="1:26" x14ac:dyDescent="0.3">
      <c r="A12">
        <v>10</v>
      </c>
      <c r="B12" t="s">
        <v>9</v>
      </c>
      <c r="C12">
        <v>19</v>
      </c>
      <c r="D12">
        <v>8</v>
      </c>
      <c r="E12">
        <v>6</v>
      </c>
      <c r="F12">
        <v>5</v>
      </c>
      <c r="G12">
        <v>23.96</v>
      </c>
      <c r="H12" s="80">
        <v>32.18</v>
      </c>
      <c r="I12">
        <v>30</v>
      </c>
      <c r="J12">
        <f t="shared" si="4"/>
        <v>1.2610526315789474</v>
      </c>
      <c r="K12">
        <f t="shared" si="5"/>
        <v>1.6936842105263157</v>
      </c>
      <c r="P12">
        <v>10</v>
      </c>
      <c r="Q12" t="s">
        <v>6</v>
      </c>
      <c r="R12">
        <v>19</v>
      </c>
      <c r="S12">
        <v>5</v>
      </c>
      <c r="T12">
        <v>7</v>
      </c>
      <c r="U12">
        <v>7</v>
      </c>
      <c r="V12" s="80">
        <v>24.79</v>
      </c>
      <c r="W12" s="80">
        <v>29.37</v>
      </c>
      <c r="X12">
        <v>22</v>
      </c>
      <c r="Y12">
        <f t="shared" si="0"/>
        <v>1.3047368421052632</v>
      </c>
      <c r="Z12">
        <f t="shared" si="1"/>
        <v>1.5457894736842106</v>
      </c>
    </row>
    <row r="13" spans="1:26" x14ac:dyDescent="0.3">
      <c r="A13">
        <v>11</v>
      </c>
      <c r="B13" t="s">
        <v>10</v>
      </c>
      <c r="C13">
        <v>19</v>
      </c>
      <c r="D13">
        <v>9</v>
      </c>
      <c r="E13">
        <v>3</v>
      </c>
      <c r="F13">
        <v>7</v>
      </c>
      <c r="G13">
        <v>21.19</v>
      </c>
      <c r="H13" s="80">
        <v>27.47</v>
      </c>
      <c r="I13">
        <v>30</v>
      </c>
      <c r="J13">
        <f t="shared" si="4"/>
        <v>1.115263157894737</v>
      </c>
      <c r="K13">
        <f t="shared" si="5"/>
        <v>1.4457894736842105</v>
      </c>
      <c r="P13">
        <v>11</v>
      </c>
      <c r="Q13" t="s">
        <v>14</v>
      </c>
      <c r="R13">
        <v>19</v>
      </c>
      <c r="S13">
        <v>5</v>
      </c>
      <c r="T13">
        <v>4</v>
      </c>
      <c r="U13">
        <v>10</v>
      </c>
      <c r="V13" s="80">
        <v>23.09</v>
      </c>
      <c r="W13" s="80">
        <v>31.13</v>
      </c>
      <c r="X13">
        <v>19</v>
      </c>
      <c r="Y13">
        <f t="shared" si="0"/>
        <v>1.2152631578947368</v>
      </c>
      <c r="Z13">
        <f t="shared" si="1"/>
        <v>1.638421052631579</v>
      </c>
    </row>
    <row r="14" spans="1:26" x14ac:dyDescent="0.3">
      <c r="A14">
        <v>12</v>
      </c>
      <c r="B14" t="s">
        <v>11</v>
      </c>
      <c r="C14">
        <v>19</v>
      </c>
      <c r="D14">
        <v>8</v>
      </c>
      <c r="E14">
        <v>5</v>
      </c>
      <c r="F14">
        <v>6</v>
      </c>
      <c r="G14">
        <v>26.46</v>
      </c>
      <c r="H14" s="80">
        <v>34.950000000000003</v>
      </c>
      <c r="I14">
        <v>29</v>
      </c>
      <c r="J14">
        <f t="shared" si="4"/>
        <v>1.3926315789473684</v>
      </c>
      <c r="K14">
        <f t="shared" si="5"/>
        <v>1.8394736842105264</v>
      </c>
      <c r="P14">
        <v>12</v>
      </c>
      <c r="Q14" t="s">
        <v>13</v>
      </c>
      <c r="R14">
        <v>19</v>
      </c>
      <c r="S14">
        <v>4</v>
      </c>
      <c r="T14">
        <v>5</v>
      </c>
      <c r="U14">
        <v>10</v>
      </c>
      <c r="V14" s="80">
        <v>20.12</v>
      </c>
      <c r="W14" s="80">
        <v>26.53</v>
      </c>
      <c r="X14">
        <v>17</v>
      </c>
      <c r="Y14">
        <f t="shared" si="0"/>
        <v>1.0589473684210526</v>
      </c>
      <c r="Z14">
        <f t="shared" si="1"/>
        <v>1.3963157894736842</v>
      </c>
    </row>
    <row r="15" spans="1:26" x14ac:dyDescent="0.3">
      <c r="A15">
        <v>13</v>
      </c>
      <c r="B15" t="s">
        <v>12</v>
      </c>
      <c r="C15">
        <v>19</v>
      </c>
      <c r="D15">
        <v>8</v>
      </c>
      <c r="E15">
        <v>4</v>
      </c>
      <c r="F15">
        <v>7</v>
      </c>
      <c r="G15">
        <v>29.17</v>
      </c>
      <c r="H15" s="80">
        <v>24.1</v>
      </c>
      <c r="I15">
        <v>28</v>
      </c>
      <c r="J15">
        <f t="shared" si="4"/>
        <v>1.5352631578947369</v>
      </c>
      <c r="K15">
        <f t="shared" si="5"/>
        <v>1.2684210526315791</v>
      </c>
      <c r="P15">
        <v>13</v>
      </c>
      <c r="Q15" t="s">
        <v>15</v>
      </c>
      <c r="R15">
        <v>19</v>
      </c>
      <c r="S15">
        <v>5</v>
      </c>
      <c r="T15">
        <v>2</v>
      </c>
      <c r="U15">
        <v>12</v>
      </c>
      <c r="V15" s="80">
        <v>16.61</v>
      </c>
      <c r="W15" s="80">
        <v>36.869999999999997</v>
      </c>
      <c r="X15">
        <v>17</v>
      </c>
      <c r="Y15">
        <f t="shared" si="0"/>
        <v>0.87421052631578944</v>
      </c>
      <c r="Z15">
        <f t="shared" si="1"/>
        <v>1.9405263157894737</v>
      </c>
    </row>
    <row r="16" spans="1:26" x14ac:dyDescent="0.3">
      <c r="A16">
        <v>14</v>
      </c>
      <c r="B16" t="s">
        <v>13</v>
      </c>
      <c r="C16">
        <v>19</v>
      </c>
      <c r="D16">
        <v>7</v>
      </c>
      <c r="E16">
        <v>7</v>
      </c>
      <c r="F16">
        <v>5</v>
      </c>
      <c r="G16">
        <v>20.61</v>
      </c>
      <c r="H16" s="80">
        <v>25.1</v>
      </c>
      <c r="I16">
        <v>28</v>
      </c>
      <c r="J16">
        <f t="shared" si="4"/>
        <v>1.0847368421052632</v>
      </c>
      <c r="K16">
        <f t="shared" si="5"/>
        <v>1.3210526315789475</v>
      </c>
      <c r="P16">
        <v>14</v>
      </c>
      <c r="Q16" t="s">
        <v>16</v>
      </c>
      <c r="R16">
        <v>19</v>
      </c>
      <c r="S16">
        <v>2</v>
      </c>
      <c r="T16">
        <v>9</v>
      </c>
      <c r="U16">
        <v>8</v>
      </c>
      <c r="V16" s="80">
        <v>24.59</v>
      </c>
      <c r="W16" s="80">
        <v>41.24</v>
      </c>
      <c r="X16">
        <v>15</v>
      </c>
      <c r="Y16">
        <f t="shared" si="0"/>
        <v>1.2942105263157895</v>
      </c>
      <c r="Z16">
        <f t="shared" si="1"/>
        <v>2.1705263157894739</v>
      </c>
    </row>
    <row r="17" spans="1:26" x14ac:dyDescent="0.3">
      <c r="A17">
        <v>15</v>
      </c>
      <c r="B17" t="s">
        <v>14</v>
      </c>
      <c r="C17">
        <v>19</v>
      </c>
      <c r="D17">
        <v>6</v>
      </c>
      <c r="E17">
        <v>7</v>
      </c>
      <c r="F17">
        <v>6</v>
      </c>
      <c r="G17">
        <v>28.81</v>
      </c>
      <c r="H17" s="80">
        <v>22.89</v>
      </c>
      <c r="I17">
        <v>25</v>
      </c>
      <c r="J17">
        <f t="shared" si="4"/>
        <v>1.5163157894736841</v>
      </c>
      <c r="K17">
        <f t="shared" si="5"/>
        <v>1.2047368421052631</v>
      </c>
      <c r="P17">
        <v>15</v>
      </c>
      <c r="Q17" t="s">
        <v>12</v>
      </c>
      <c r="R17">
        <v>19</v>
      </c>
      <c r="S17">
        <v>3</v>
      </c>
      <c r="T17">
        <v>3</v>
      </c>
      <c r="U17">
        <v>13</v>
      </c>
      <c r="V17" s="80">
        <v>22.04</v>
      </c>
      <c r="W17" s="80">
        <v>31.21</v>
      </c>
      <c r="X17">
        <v>12</v>
      </c>
      <c r="Y17">
        <f t="shared" si="0"/>
        <v>1.1599999999999999</v>
      </c>
      <c r="Z17">
        <f t="shared" si="1"/>
        <v>1.6426315789473684</v>
      </c>
    </row>
    <row r="18" spans="1:26" x14ac:dyDescent="0.3">
      <c r="A18">
        <v>16</v>
      </c>
      <c r="B18" t="s">
        <v>15</v>
      </c>
      <c r="C18">
        <v>19</v>
      </c>
      <c r="D18">
        <v>6</v>
      </c>
      <c r="E18">
        <v>4</v>
      </c>
      <c r="F18">
        <v>9</v>
      </c>
      <c r="G18">
        <v>23.47</v>
      </c>
      <c r="H18" s="80">
        <v>30.74</v>
      </c>
      <c r="I18">
        <v>22</v>
      </c>
      <c r="J18">
        <f t="shared" si="4"/>
        <v>1.2352631578947368</v>
      </c>
      <c r="K18">
        <f t="shared" si="5"/>
        <v>1.6178947368421053</v>
      </c>
      <c r="P18">
        <v>16</v>
      </c>
      <c r="Q18" t="s">
        <v>10</v>
      </c>
      <c r="R18">
        <v>19</v>
      </c>
      <c r="S18">
        <v>2</v>
      </c>
      <c r="T18">
        <v>5</v>
      </c>
      <c r="U18">
        <v>12</v>
      </c>
      <c r="V18" s="80">
        <v>13.93</v>
      </c>
      <c r="W18" s="80">
        <v>35.21</v>
      </c>
      <c r="X18">
        <v>11</v>
      </c>
      <c r="Y18">
        <f t="shared" si="0"/>
        <v>0.73315789473684212</v>
      </c>
      <c r="Z18">
        <f t="shared" si="1"/>
        <v>1.8531578947368421</v>
      </c>
    </row>
    <row r="19" spans="1:26" x14ac:dyDescent="0.3">
      <c r="A19">
        <v>17</v>
      </c>
      <c r="B19" t="s">
        <v>16</v>
      </c>
      <c r="C19">
        <v>19</v>
      </c>
      <c r="D19">
        <v>6</v>
      </c>
      <c r="E19">
        <v>3</v>
      </c>
      <c r="F19">
        <v>10</v>
      </c>
      <c r="G19">
        <v>24.06</v>
      </c>
      <c r="H19" s="80">
        <v>27.34</v>
      </c>
      <c r="I19">
        <v>21</v>
      </c>
      <c r="J19">
        <f t="shared" si="4"/>
        <v>1.2663157894736841</v>
      </c>
      <c r="K19">
        <f t="shared" si="5"/>
        <v>1.4389473684210525</v>
      </c>
      <c r="P19">
        <v>17</v>
      </c>
      <c r="Q19" t="s">
        <v>24</v>
      </c>
      <c r="R19">
        <v>19</v>
      </c>
      <c r="S19">
        <v>2</v>
      </c>
      <c r="T19">
        <v>3</v>
      </c>
      <c r="U19">
        <v>14</v>
      </c>
      <c r="V19" s="80">
        <v>15</v>
      </c>
      <c r="W19" s="80">
        <v>43</v>
      </c>
      <c r="X19">
        <v>9</v>
      </c>
      <c r="Y19">
        <f t="shared" si="0"/>
        <v>0.78947368421052633</v>
      </c>
      <c r="Z19">
        <f t="shared" si="1"/>
        <v>2.263157894736842</v>
      </c>
    </row>
    <row r="20" spans="1:26" x14ac:dyDescent="0.3">
      <c r="A20">
        <v>18</v>
      </c>
      <c r="B20" t="s">
        <v>24</v>
      </c>
      <c r="C20">
        <v>19</v>
      </c>
      <c r="D20">
        <v>6</v>
      </c>
      <c r="E20">
        <v>3</v>
      </c>
      <c r="F20">
        <v>10</v>
      </c>
      <c r="G20" s="80">
        <v>26</v>
      </c>
      <c r="H20" s="80">
        <v>43</v>
      </c>
      <c r="I20">
        <v>21</v>
      </c>
      <c r="J20">
        <f t="shared" si="4"/>
        <v>1.368421052631579</v>
      </c>
      <c r="K20">
        <f t="shared" si="5"/>
        <v>2.263157894736842</v>
      </c>
      <c r="P20">
        <v>18</v>
      </c>
      <c r="Q20" t="s">
        <v>27</v>
      </c>
      <c r="R20">
        <v>19</v>
      </c>
      <c r="S20">
        <v>2</v>
      </c>
      <c r="T20">
        <v>3</v>
      </c>
      <c r="U20">
        <v>14</v>
      </c>
      <c r="V20" s="80">
        <v>7</v>
      </c>
      <c r="W20" s="80">
        <v>36</v>
      </c>
      <c r="X20">
        <v>9</v>
      </c>
      <c r="Y20">
        <f t="shared" si="0"/>
        <v>0.36842105263157893</v>
      </c>
      <c r="Z20">
        <f t="shared" si="1"/>
        <v>1.8947368421052631</v>
      </c>
    </row>
    <row r="21" spans="1:26" x14ac:dyDescent="0.3">
      <c r="A21">
        <v>19</v>
      </c>
      <c r="B21" t="s">
        <v>26</v>
      </c>
      <c r="C21">
        <v>19</v>
      </c>
      <c r="D21">
        <v>4</v>
      </c>
      <c r="E21">
        <v>2</v>
      </c>
      <c r="F21">
        <v>13</v>
      </c>
      <c r="G21" s="80">
        <v>17</v>
      </c>
      <c r="H21" s="80">
        <v>48</v>
      </c>
      <c r="I21">
        <v>14</v>
      </c>
      <c r="J21">
        <f t="shared" si="4"/>
        <v>0.89473684210526316</v>
      </c>
      <c r="K21">
        <f t="shared" si="5"/>
        <v>2.5263157894736841</v>
      </c>
      <c r="P21">
        <v>19</v>
      </c>
      <c r="Q21" t="s">
        <v>26</v>
      </c>
      <c r="R21">
        <v>19</v>
      </c>
      <c r="S21">
        <v>2</v>
      </c>
      <c r="T21">
        <v>3</v>
      </c>
      <c r="U21">
        <v>14</v>
      </c>
      <c r="V21" s="80">
        <v>14</v>
      </c>
      <c r="W21" s="80">
        <v>54</v>
      </c>
      <c r="X21">
        <v>9</v>
      </c>
      <c r="Y21">
        <f t="shared" si="0"/>
        <v>0.73684210526315785</v>
      </c>
      <c r="Z21">
        <f t="shared" si="1"/>
        <v>2.8421052631578947</v>
      </c>
    </row>
    <row r="22" spans="1:26" x14ac:dyDescent="0.3">
      <c r="A22">
        <v>20</v>
      </c>
      <c r="B22" t="s">
        <v>27</v>
      </c>
      <c r="C22">
        <v>19</v>
      </c>
      <c r="D22">
        <v>1</v>
      </c>
      <c r="E22">
        <v>2</v>
      </c>
      <c r="F22">
        <v>16</v>
      </c>
      <c r="G22" s="80">
        <v>10</v>
      </c>
      <c r="H22" s="80">
        <v>44</v>
      </c>
      <c r="I22">
        <v>5</v>
      </c>
      <c r="J22">
        <f t="shared" si="4"/>
        <v>0.52631578947368418</v>
      </c>
      <c r="K22">
        <f t="shared" si="5"/>
        <v>2.3157894736842106</v>
      </c>
      <c r="P22">
        <v>20</v>
      </c>
      <c r="Q22" t="s">
        <v>9</v>
      </c>
      <c r="R22">
        <v>19</v>
      </c>
      <c r="S22">
        <v>1</v>
      </c>
      <c r="T22">
        <v>5</v>
      </c>
      <c r="U22">
        <v>13</v>
      </c>
      <c r="V22" s="80">
        <v>15.61</v>
      </c>
      <c r="W22" s="80">
        <v>36.28</v>
      </c>
      <c r="X22">
        <v>8</v>
      </c>
      <c r="Y22">
        <f t="shared" si="0"/>
        <v>0.82157894736842108</v>
      </c>
      <c r="Z22">
        <f t="shared" si="1"/>
        <v>1.9094736842105264</v>
      </c>
    </row>
    <row r="24" spans="1:26" x14ac:dyDescent="0.3">
      <c r="B24" s="2" t="s">
        <v>60</v>
      </c>
      <c r="J24">
        <f>AVERAGE(J3:J22)</f>
        <v>1.6285526315789476</v>
      </c>
      <c r="K24">
        <f>AVERAGE(K3:K22)</f>
        <v>1.4214473684210529</v>
      </c>
      <c r="Q24" s="2" t="s">
        <v>60</v>
      </c>
      <c r="Y24">
        <f>AVERAGE(Y3:Y22)</f>
        <v>1.212342105263158</v>
      </c>
      <c r="Z24">
        <f>AVERAGE(Z3:Z22)</f>
        <v>1.7424736842105264</v>
      </c>
    </row>
  </sheetData>
  <mergeCells count="2">
    <mergeCell ref="A1:I1"/>
    <mergeCell ref="P1:X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Model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SAMPREET</dc:creator>
  <cp:lastModifiedBy>SAMPREET</cp:lastModifiedBy>
  <dcterms:created xsi:type="dcterms:W3CDTF">2015-06-05T18:17:20Z</dcterms:created>
  <dcterms:modified xsi:type="dcterms:W3CDTF">2023-07-08T16:33:21Z</dcterms:modified>
</cp:coreProperties>
</file>