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tables/table2.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trlProps/ctrlProp1.xml" ContentType="application/vnd.ms-excel.controlproperties+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ml.chartshapes+xml"/>
  <Override PartName="/xl/pivotTables/pivotTable9.xml" ContentType="application/vnd.openxmlformats-officedocument.spreadsheetml.pivotTable+xml"/>
  <Override PartName="/xl/drawings/drawing14.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15.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001A75B7-B67E-48E7-9770-917FAA5ABB89}" xr6:coauthVersionLast="47" xr6:coauthVersionMax="47" xr10:uidLastSave="{00000000-0000-0000-0000-000000000000}"/>
  <bookViews>
    <workbookView xWindow="-108" yWindow="-108" windowWidth="23256" windowHeight="12456" tabRatio="939" firstSheet="6" activeTab="10" xr2:uid="{00000000-000D-0000-FFFF-FFFF00000000}"/>
  </bookViews>
  <sheets>
    <sheet name="Detail1" sheetId="16" r:id="rId1"/>
    <sheet name="Top 5 consumer" sheetId="15" r:id="rId2"/>
    <sheet name="Bill Amount by city" sheetId="17" r:id="rId3"/>
    <sheet name="Sheet4" sheetId="18" r:id="rId4"/>
    <sheet name="Monthly Energy Consumption  " sheetId="19" r:id="rId5"/>
    <sheet name="Consumer Type  Comparison" sheetId="20" r:id="rId6"/>
    <sheet name="Consumer Level Distribution" sheetId="26" r:id="rId7"/>
    <sheet name="Energy_Data" sheetId="1" r:id="rId8"/>
    <sheet name="Payment Status" sheetId="13" r:id="rId9"/>
    <sheet name="Top appliance" sheetId="8" r:id="rId10"/>
    <sheet name="DASHBOARD" sheetId="9" r:id="rId11"/>
    <sheet name="CONSUMPTION BY CITY (kWh)" sheetId="10" r:id="rId12"/>
    <sheet name="MONTHLY CONSUPTION AND COST TRE" sheetId="11" r:id="rId13"/>
    <sheet name="KPI" sheetId="7" r:id="rId14"/>
  </sheets>
  <definedNames>
    <definedName name="Slicer_City">#N/A</definedName>
    <definedName name="Slicer_Consumer_Type">#N/A</definedName>
    <definedName name="Slicer_Month">#N/A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13" l="1" a="1"/>
  <c r="C2" i="7"/>
  <c r="C4" i="7" s="1"/>
  <c r="I4" i="7" s="1"/>
  <c r="C5" i="7"/>
  <c r="C6" i="7"/>
  <c r="K2" i="1"/>
  <c r="M2" i="1"/>
  <c r="K3" i="1"/>
  <c r="M3" i="1"/>
  <c r="M181" i="1"/>
  <c r="K181" i="1"/>
  <c r="M180" i="1"/>
  <c r="K180" i="1"/>
  <c r="M179" i="1"/>
  <c r="K179" i="1"/>
  <c r="M178" i="1"/>
  <c r="K178" i="1"/>
  <c r="M177" i="1"/>
  <c r="K177" i="1"/>
  <c r="M176" i="1"/>
  <c r="K176" i="1"/>
  <c r="M175" i="1"/>
  <c r="K175" i="1"/>
  <c r="M174" i="1"/>
  <c r="K174" i="1"/>
  <c r="M173" i="1"/>
  <c r="K173" i="1"/>
  <c r="M172" i="1"/>
  <c r="K172" i="1"/>
  <c r="M171" i="1"/>
  <c r="K171" i="1"/>
  <c r="M170" i="1"/>
  <c r="K170" i="1"/>
  <c r="M169" i="1"/>
  <c r="K169" i="1"/>
  <c r="M168" i="1"/>
  <c r="K168" i="1"/>
  <c r="M167" i="1"/>
  <c r="K167" i="1"/>
  <c r="M166" i="1"/>
  <c r="K166" i="1"/>
  <c r="M165" i="1"/>
  <c r="K165" i="1"/>
  <c r="M164" i="1"/>
  <c r="K164" i="1"/>
  <c r="M163" i="1"/>
  <c r="K163" i="1"/>
  <c r="M162" i="1"/>
  <c r="K162" i="1"/>
  <c r="M161" i="1"/>
  <c r="K161" i="1"/>
  <c r="M160" i="1"/>
  <c r="K160" i="1"/>
  <c r="M159" i="1"/>
  <c r="K159" i="1"/>
  <c r="M158" i="1"/>
  <c r="K158" i="1"/>
  <c r="M157" i="1"/>
  <c r="K157" i="1"/>
  <c r="M156" i="1"/>
  <c r="K156" i="1"/>
  <c r="M155" i="1"/>
  <c r="K155" i="1"/>
  <c r="M154" i="1"/>
  <c r="K154" i="1"/>
  <c r="M153" i="1"/>
  <c r="K153" i="1"/>
  <c r="M152" i="1"/>
  <c r="K152" i="1"/>
  <c r="M151" i="1"/>
  <c r="K151" i="1"/>
  <c r="M150" i="1"/>
  <c r="K150" i="1"/>
  <c r="M149" i="1"/>
  <c r="K149" i="1"/>
  <c r="M148" i="1"/>
  <c r="K148" i="1"/>
  <c r="M147" i="1"/>
  <c r="K147" i="1"/>
  <c r="M146" i="1"/>
  <c r="K146" i="1"/>
  <c r="M145" i="1"/>
  <c r="K145" i="1"/>
  <c r="M144" i="1"/>
  <c r="K144" i="1"/>
  <c r="M143" i="1"/>
  <c r="K143" i="1"/>
  <c r="M142" i="1"/>
  <c r="K142" i="1"/>
  <c r="M141" i="1"/>
  <c r="K141" i="1"/>
  <c r="M140" i="1"/>
  <c r="K140" i="1"/>
  <c r="M139" i="1"/>
  <c r="K139" i="1"/>
  <c r="M138" i="1"/>
  <c r="K138" i="1"/>
  <c r="M137" i="1"/>
  <c r="K137" i="1"/>
  <c r="M136" i="1"/>
  <c r="K136" i="1"/>
  <c r="M135" i="1"/>
  <c r="K135" i="1"/>
  <c r="M134" i="1"/>
  <c r="K134" i="1"/>
  <c r="M133" i="1"/>
  <c r="K133" i="1"/>
  <c r="M132" i="1"/>
  <c r="K132" i="1"/>
  <c r="M131" i="1"/>
  <c r="K131" i="1"/>
  <c r="M130" i="1"/>
  <c r="K130" i="1"/>
  <c r="M129" i="1"/>
  <c r="K129" i="1"/>
  <c r="M128" i="1"/>
  <c r="K128" i="1"/>
  <c r="M127" i="1"/>
  <c r="K127" i="1"/>
  <c r="M126" i="1"/>
  <c r="K126" i="1"/>
  <c r="M125" i="1"/>
  <c r="K125" i="1"/>
  <c r="M124" i="1"/>
  <c r="K124" i="1"/>
  <c r="M123" i="1"/>
  <c r="K123" i="1"/>
  <c r="M122" i="1"/>
  <c r="K122" i="1"/>
  <c r="M121" i="1"/>
  <c r="K121" i="1"/>
  <c r="M120" i="1"/>
  <c r="K120" i="1"/>
  <c r="M119" i="1"/>
  <c r="K119" i="1"/>
  <c r="M118" i="1"/>
  <c r="K118" i="1"/>
  <c r="M117" i="1"/>
  <c r="K117" i="1"/>
  <c r="M116" i="1"/>
  <c r="K116" i="1"/>
  <c r="M115" i="1"/>
  <c r="K115" i="1"/>
  <c r="M114" i="1"/>
  <c r="K114" i="1"/>
  <c r="M113" i="1"/>
  <c r="K113" i="1"/>
  <c r="M112" i="1"/>
  <c r="K112" i="1"/>
  <c r="M111" i="1"/>
  <c r="K111" i="1"/>
  <c r="M110" i="1"/>
  <c r="K110" i="1"/>
  <c r="M109" i="1"/>
  <c r="K109" i="1"/>
  <c r="M108" i="1"/>
  <c r="K108" i="1"/>
  <c r="M107" i="1"/>
  <c r="K107" i="1"/>
  <c r="M106" i="1"/>
  <c r="K106" i="1"/>
  <c r="M105" i="1"/>
  <c r="K105" i="1"/>
  <c r="M104" i="1"/>
  <c r="K104" i="1"/>
  <c r="M103" i="1"/>
  <c r="K103" i="1"/>
  <c r="M102" i="1"/>
  <c r="K102" i="1"/>
  <c r="M101" i="1"/>
  <c r="K101" i="1"/>
  <c r="M100" i="1"/>
  <c r="K100" i="1"/>
  <c r="M99" i="1"/>
  <c r="K99" i="1"/>
  <c r="M98" i="1"/>
  <c r="K98" i="1"/>
  <c r="M97" i="1"/>
  <c r="K97" i="1"/>
  <c r="M96" i="1"/>
  <c r="K96" i="1"/>
  <c r="M95" i="1"/>
  <c r="K95" i="1"/>
  <c r="M94" i="1"/>
  <c r="K94" i="1"/>
  <c r="M93" i="1"/>
  <c r="K93" i="1"/>
  <c r="M92" i="1"/>
  <c r="K92" i="1"/>
  <c r="M91" i="1"/>
  <c r="K91" i="1"/>
  <c r="M90" i="1"/>
  <c r="K90" i="1"/>
  <c r="M89" i="1"/>
  <c r="K89" i="1"/>
  <c r="M88" i="1"/>
  <c r="K88" i="1"/>
  <c r="M87" i="1"/>
  <c r="K87" i="1"/>
  <c r="M86" i="1"/>
  <c r="K86" i="1"/>
  <c r="M85" i="1"/>
  <c r="K85" i="1"/>
  <c r="M84" i="1"/>
  <c r="K84" i="1"/>
  <c r="M83" i="1"/>
  <c r="K83" i="1"/>
  <c r="M82" i="1"/>
  <c r="K82" i="1"/>
  <c r="M81" i="1"/>
  <c r="K81" i="1"/>
  <c r="M80" i="1"/>
  <c r="K80" i="1"/>
  <c r="M79" i="1"/>
  <c r="K79" i="1"/>
  <c r="M78" i="1"/>
  <c r="K78" i="1"/>
  <c r="M77" i="1"/>
  <c r="K77" i="1"/>
  <c r="M76" i="1"/>
  <c r="K76" i="1"/>
  <c r="M75" i="1"/>
  <c r="K75" i="1"/>
  <c r="M74" i="1"/>
  <c r="K74" i="1"/>
  <c r="M73" i="1"/>
  <c r="K73" i="1"/>
  <c r="M72" i="1"/>
  <c r="K72" i="1"/>
  <c r="M71" i="1"/>
  <c r="K71" i="1"/>
  <c r="M70" i="1"/>
  <c r="K70" i="1"/>
  <c r="M69" i="1"/>
  <c r="K69" i="1"/>
  <c r="M68" i="1"/>
  <c r="K68" i="1"/>
  <c r="M67" i="1"/>
  <c r="K67" i="1"/>
  <c r="M66" i="1"/>
  <c r="K66" i="1"/>
  <c r="M65" i="1"/>
  <c r="K65" i="1"/>
  <c r="M64" i="1"/>
  <c r="K64" i="1"/>
  <c r="M63" i="1"/>
  <c r="K63" i="1"/>
  <c r="M62" i="1"/>
  <c r="K62" i="1"/>
  <c r="M61" i="1"/>
  <c r="K61" i="1"/>
  <c r="M60" i="1"/>
  <c r="K60" i="1"/>
  <c r="M59" i="1"/>
  <c r="K59" i="1"/>
  <c r="M58" i="1"/>
  <c r="K58" i="1"/>
  <c r="M57" i="1"/>
  <c r="K57" i="1"/>
  <c r="M56" i="1"/>
  <c r="K56" i="1"/>
  <c r="M55" i="1"/>
  <c r="K55" i="1"/>
  <c r="M54" i="1"/>
  <c r="K54" i="1"/>
  <c r="M53" i="1"/>
  <c r="K53" i="1"/>
  <c r="M52" i="1"/>
  <c r="K52" i="1"/>
  <c r="M51" i="1"/>
  <c r="K51" i="1"/>
  <c r="M50" i="1"/>
  <c r="K50" i="1"/>
  <c r="M49" i="1"/>
  <c r="K49" i="1"/>
  <c r="M48" i="1"/>
  <c r="K48" i="1"/>
  <c r="M47" i="1"/>
  <c r="K47" i="1"/>
  <c r="M46" i="1"/>
  <c r="K46" i="1"/>
  <c r="M45" i="1"/>
  <c r="K45" i="1"/>
  <c r="M44" i="1"/>
  <c r="K44" i="1"/>
  <c r="M43" i="1"/>
  <c r="K43" i="1"/>
  <c r="M42" i="1"/>
  <c r="K42" i="1"/>
  <c r="M41" i="1"/>
  <c r="K41" i="1"/>
  <c r="M40" i="1"/>
  <c r="K40" i="1"/>
  <c r="M39" i="1"/>
  <c r="K39" i="1"/>
  <c r="M38" i="1"/>
  <c r="K38" i="1"/>
  <c r="M37" i="1"/>
  <c r="K37" i="1"/>
  <c r="M36" i="1"/>
  <c r="K36" i="1"/>
  <c r="M35" i="1"/>
  <c r="K35" i="1"/>
  <c r="M34" i="1"/>
  <c r="K34" i="1"/>
  <c r="M33" i="1"/>
  <c r="K33" i="1"/>
  <c r="M32" i="1"/>
  <c r="K32" i="1"/>
  <c r="M31" i="1"/>
  <c r="K31" i="1"/>
  <c r="M30" i="1"/>
  <c r="K30" i="1"/>
  <c r="M29" i="1"/>
  <c r="K29" i="1"/>
  <c r="M28" i="1"/>
  <c r="K28" i="1"/>
  <c r="M27" i="1"/>
  <c r="K27" i="1"/>
  <c r="M26" i="1"/>
  <c r="K26" i="1"/>
  <c r="M25" i="1"/>
  <c r="K25" i="1"/>
  <c r="M24" i="1"/>
  <c r="K24" i="1"/>
  <c r="M23" i="1"/>
  <c r="K23" i="1"/>
  <c r="M22" i="1"/>
  <c r="K22" i="1"/>
  <c r="M21" i="1"/>
  <c r="K21" i="1"/>
  <c r="M20" i="1"/>
  <c r="K20" i="1"/>
  <c r="M19" i="1"/>
  <c r="K19" i="1"/>
  <c r="M18" i="1"/>
  <c r="K18" i="1"/>
  <c r="M17" i="1"/>
  <c r="K17" i="1"/>
  <c r="M16" i="1"/>
  <c r="K16" i="1"/>
  <c r="M15" i="1"/>
  <c r="K15" i="1"/>
  <c r="M14" i="1"/>
  <c r="K14" i="1"/>
  <c r="M13" i="1"/>
  <c r="K13" i="1"/>
  <c r="M12" i="1"/>
  <c r="K12" i="1"/>
  <c r="M11" i="1"/>
  <c r="K11" i="1"/>
  <c r="M10" i="1"/>
  <c r="K10" i="1"/>
  <c r="M9" i="1"/>
  <c r="K9" i="1"/>
  <c r="M8" i="1"/>
  <c r="K8" i="1"/>
  <c r="M7" i="1"/>
  <c r="K7" i="1"/>
  <c r="M6" i="1"/>
  <c r="K6" i="1"/>
  <c r="M5" i="1"/>
  <c r="K5" i="1"/>
  <c r="M4" i="1"/>
  <c r="K4" i="1"/>
  <c r="E5" i="7"/>
  <c r="A13" i="7"/>
  <c r="H8" i="7"/>
  <c r="C13" i="7"/>
  <c r="E13" i="7"/>
  <c r="B13" i="7"/>
  <c r="N4" i="13" l="1"/>
  <c r="O7" i="13"/>
  <c r="O8" i="13" s="1"/>
  <c r="C3" i="7"/>
  <c r="I5" i="7" s="1"/>
  <c r="I3" i="7"/>
  <c r="O9" i="1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<sst xmlns="http://schemas.openxmlformats.org/spreadsheetml/2006/main" count="1529" uniqueCount="274">
  <si>
    <t>Bill ID</t>
  </si>
  <si>
    <t>Date</t>
  </si>
  <si>
    <t>Month</t>
  </si>
  <si>
    <t>Consumer Name</t>
  </si>
  <si>
    <t>Consumer Type</t>
  </si>
  <si>
    <t>City</t>
  </si>
  <si>
    <t>Appliance</t>
  </si>
  <si>
    <t>Units Consumed (kWh)</t>
  </si>
  <si>
    <t>Rate per Unit (₹)</t>
  </si>
  <si>
    <t>Fixed Charge (₹)</t>
  </si>
  <si>
    <t>Total Bill (₹)</t>
  </si>
  <si>
    <t>Payment Status</t>
  </si>
  <si>
    <t>Consumption Category</t>
  </si>
  <si>
    <t>EB0001</t>
  </si>
  <si>
    <t>January</t>
  </si>
  <si>
    <t>Raj Das</t>
  </si>
  <si>
    <t>Residential</t>
  </si>
  <si>
    <t>Kolkata</t>
  </si>
  <si>
    <t>Water Heater</t>
  </si>
  <si>
    <t>Paid</t>
  </si>
  <si>
    <t>EB0002</t>
  </si>
  <si>
    <t>Ankit Roy</t>
  </si>
  <si>
    <t>AC</t>
  </si>
  <si>
    <t>EB0003</t>
  </si>
  <si>
    <t>Amit Sharma</t>
  </si>
  <si>
    <t>Delhi</t>
  </si>
  <si>
    <t>TV</t>
  </si>
  <si>
    <t>EB0004</t>
  </si>
  <si>
    <t>Suman Pal</t>
  </si>
  <si>
    <t>Pending</t>
  </si>
  <si>
    <t>EB0005</t>
  </si>
  <si>
    <t>Refrigerator</t>
  </si>
  <si>
    <t>EB0006</t>
  </si>
  <si>
    <t>Rahul Roy</t>
  </si>
  <si>
    <t>EB0007</t>
  </si>
  <si>
    <t>Tania Roy</t>
  </si>
  <si>
    <t>Mumbai</t>
  </si>
  <si>
    <t>EB0008</t>
  </si>
  <si>
    <t>Chennai</t>
  </si>
  <si>
    <t>EB0009</t>
  </si>
  <si>
    <t>Priya Das</t>
  </si>
  <si>
    <t>EB0010</t>
  </si>
  <si>
    <t>Nisha Paul</t>
  </si>
  <si>
    <t>EB0011</t>
  </si>
  <si>
    <t>EB0012</t>
  </si>
  <si>
    <t>Arjun Singh</t>
  </si>
  <si>
    <t>EB0013</t>
  </si>
  <si>
    <t>Riya Ghosh</t>
  </si>
  <si>
    <t>Bengaluru</t>
  </si>
  <si>
    <t>EB0014</t>
  </si>
  <si>
    <t>Sneha Paul</t>
  </si>
  <si>
    <t>Commercial</t>
  </si>
  <si>
    <t>Washing Machine</t>
  </si>
  <si>
    <t>EB0015</t>
  </si>
  <si>
    <t>Vikram Das</t>
  </si>
  <si>
    <t>EB0016</t>
  </si>
  <si>
    <t>February</t>
  </si>
  <si>
    <t>Maya Dutta</t>
  </si>
  <si>
    <t>Microwave</t>
  </si>
  <si>
    <t>EB0017</t>
  </si>
  <si>
    <t>Sourav Sen</t>
  </si>
  <si>
    <t>EB0018</t>
  </si>
  <si>
    <t>Ananya Sen</t>
  </si>
  <si>
    <t>EB0019</t>
  </si>
  <si>
    <t>EB0020</t>
  </si>
  <si>
    <t>EB0021</t>
  </si>
  <si>
    <t>EB0022</t>
  </si>
  <si>
    <t>EB0023</t>
  </si>
  <si>
    <t>EB0024</t>
  </si>
  <si>
    <t>EB0025</t>
  </si>
  <si>
    <t>EB0026</t>
  </si>
  <si>
    <t>EB0027</t>
  </si>
  <si>
    <t>EB0028</t>
  </si>
  <si>
    <t>Neha Gupta</t>
  </si>
  <si>
    <t>EB0029</t>
  </si>
  <si>
    <t>Pooja Roy</t>
  </si>
  <si>
    <t>EB0030</t>
  </si>
  <si>
    <t>EB0031</t>
  </si>
  <si>
    <t>March</t>
  </si>
  <si>
    <t>EB0032</t>
  </si>
  <si>
    <t>Aditya Das</t>
  </si>
  <si>
    <t>EB0033</t>
  </si>
  <si>
    <t>EB0034</t>
  </si>
  <si>
    <t>EB0035</t>
  </si>
  <si>
    <t>Karan Shah</t>
  </si>
  <si>
    <t>EB0036</t>
  </si>
  <si>
    <t>EB0037</t>
  </si>
  <si>
    <t>EB0038</t>
  </si>
  <si>
    <t>EB0039</t>
  </si>
  <si>
    <t>EB0040</t>
  </si>
  <si>
    <t>EB0041</t>
  </si>
  <si>
    <t>EB0042</t>
  </si>
  <si>
    <t>EB0043</t>
  </si>
  <si>
    <t>EB0044</t>
  </si>
  <si>
    <t>EB0045</t>
  </si>
  <si>
    <t>EB0046</t>
  </si>
  <si>
    <t>April</t>
  </si>
  <si>
    <t>EB0047</t>
  </si>
  <si>
    <t>EB0048</t>
  </si>
  <si>
    <t>EB0049</t>
  </si>
  <si>
    <t>EB0050</t>
  </si>
  <si>
    <t>EB0051</t>
  </si>
  <si>
    <t>EB0052</t>
  </si>
  <si>
    <t>Rohit Kumar</t>
  </si>
  <si>
    <t>EB0053</t>
  </si>
  <si>
    <t>EB0054</t>
  </si>
  <si>
    <t>EB0055</t>
  </si>
  <si>
    <t>EB0056</t>
  </si>
  <si>
    <t>EB0057</t>
  </si>
  <si>
    <t>EB0058</t>
  </si>
  <si>
    <t>EB0059</t>
  </si>
  <si>
    <t>EB0060</t>
  </si>
  <si>
    <t>EB0061</t>
  </si>
  <si>
    <t>May</t>
  </si>
  <si>
    <t>EB0062</t>
  </si>
  <si>
    <t>EB0063</t>
  </si>
  <si>
    <t>EB0064</t>
  </si>
  <si>
    <t>EB0065</t>
  </si>
  <si>
    <t>EB0066</t>
  </si>
  <si>
    <t>EB0067</t>
  </si>
  <si>
    <t>EB0068</t>
  </si>
  <si>
    <t>EB0069</t>
  </si>
  <si>
    <t>EB0070</t>
  </si>
  <si>
    <t>EB0071</t>
  </si>
  <si>
    <t>EB0072</t>
  </si>
  <si>
    <t>EB0073</t>
  </si>
  <si>
    <t>EB0074</t>
  </si>
  <si>
    <t>EB0075</t>
  </si>
  <si>
    <t>EB0076</t>
  </si>
  <si>
    <t>June</t>
  </si>
  <si>
    <t>EB0077</t>
  </si>
  <si>
    <t>EB0078</t>
  </si>
  <si>
    <t>EB0079</t>
  </si>
  <si>
    <t>EB0080</t>
  </si>
  <si>
    <t>EB0081</t>
  </si>
  <si>
    <t>EB0082</t>
  </si>
  <si>
    <t>EB0083</t>
  </si>
  <si>
    <t>EB0084</t>
  </si>
  <si>
    <t>EB0085</t>
  </si>
  <si>
    <t>EB0086</t>
  </si>
  <si>
    <t>EB0087</t>
  </si>
  <si>
    <t>EB0088</t>
  </si>
  <si>
    <t>EB0089</t>
  </si>
  <si>
    <t>EB0090</t>
  </si>
  <si>
    <t>EB0091</t>
  </si>
  <si>
    <t>July</t>
  </si>
  <si>
    <t>EB0092</t>
  </si>
  <si>
    <t>EB0093</t>
  </si>
  <si>
    <t>EB0094</t>
  </si>
  <si>
    <t>EB0095</t>
  </si>
  <si>
    <t>EB0096</t>
  </si>
  <si>
    <t>EB0097</t>
  </si>
  <si>
    <t>EB0098</t>
  </si>
  <si>
    <t>EB0099</t>
  </si>
  <si>
    <t>EB0100</t>
  </si>
  <si>
    <t>EB0101</t>
  </si>
  <si>
    <t>EB0102</t>
  </si>
  <si>
    <t>EB0103</t>
  </si>
  <si>
    <t>EB0104</t>
  </si>
  <si>
    <t>EB0105</t>
  </si>
  <si>
    <t>EB0106</t>
  </si>
  <si>
    <t>August</t>
  </si>
  <si>
    <t>EB0107</t>
  </si>
  <si>
    <t>EB0108</t>
  </si>
  <si>
    <t>EB0109</t>
  </si>
  <si>
    <t>EB0110</t>
  </si>
  <si>
    <t>EB0111</t>
  </si>
  <si>
    <t>EB0112</t>
  </si>
  <si>
    <t>EB0113</t>
  </si>
  <si>
    <t>EB0114</t>
  </si>
  <si>
    <t>EB0115</t>
  </si>
  <si>
    <t>EB0116</t>
  </si>
  <si>
    <t>EB0117</t>
  </si>
  <si>
    <t>EB0118</t>
  </si>
  <si>
    <t>EB0119</t>
  </si>
  <si>
    <t>EB0120</t>
  </si>
  <si>
    <t>EB0121</t>
  </si>
  <si>
    <t>September</t>
  </si>
  <si>
    <t>EB0122</t>
  </si>
  <si>
    <t>EB0123</t>
  </si>
  <si>
    <t>EB0124</t>
  </si>
  <si>
    <t>EB0125</t>
  </si>
  <si>
    <t>EB0126</t>
  </si>
  <si>
    <t>EB0127</t>
  </si>
  <si>
    <t>EB0128</t>
  </si>
  <si>
    <t>EB0129</t>
  </si>
  <si>
    <t>EB0130</t>
  </si>
  <si>
    <t>EB0131</t>
  </si>
  <si>
    <t>EB0132</t>
  </si>
  <si>
    <t>EB0133</t>
  </si>
  <si>
    <t>EB0134</t>
  </si>
  <si>
    <t>EB0135</t>
  </si>
  <si>
    <t>EB0136</t>
  </si>
  <si>
    <t>October</t>
  </si>
  <si>
    <t>EB0137</t>
  </si>
  <si>
    <t>EB0138</t>
  </si>
  <si>
    <t>EB0139</t>
  </si>
  <si>
    <t>EB0140</t>
  </si>
  <si>
    <t>EB0141</t>
  </si>
  <si>
    <t>EB0142</t>
  </si>
  <si>
    <t>EB0143</t>
  </si>
  <si>
    <t>EB0144</t>
  </si>
  <si>
    <t>EB0145</t>
  </si>
  <si>
    <t>EB0146</t>
  </si>
  <si>
    <t>EB0147</t>
  </si>
  <si>
    <t>EB0148</t>
  </si>
  <si>
    <t>EB0149</t>
  </si>
  <si>
    <t>EB0150</t>
  </si>
  <si>
    <t>EB0151</t>
  </si>
  <si>
    <t>November</t>
  </si>
  <si>
    <t>EB0152</t>
  </si>
  <si>
    <t>EB0153</t>
  </si>
  <si>
    <t>EB0154</t>
  </si>
  <si>
    <t>EB0155</t>
  </si>
  <si>
    <t>EB0156</t>
  </si>
  <si>
    <t>EB0157</t>
  </si>
  <si>
    <t>EB0158</t>
  </si>
  <si>
    <t>EB0159</t>
  </si>
  <si>
    <t>EB0160</t>
  </si>
  <si>
    <t>EB0161</t>
  </si>
  <si>
    <t>EB0162</t>
  </si>
  <si>
    <t>EB0163</t>
  </si>
  <si>
    <t>EB0164</t>
  </si>
  <si>
    <t>EB0165</t>
  </si>
  <si>
    <t>EB0166</t>
  </si>
  <si>
    <t>December</t>
  </si>
  <si>
    <t>EB0167</t>
  </si>
  <si>
    <t>EB0168</t>
  </si>
  <si>
    <t>EB0169</t>
  </si>
  <si>
    <t>EB0170</t>
  </si>
  <si>
    <t>EB0171</t>
  </si>
  <si>
    <t>EB0172</t>
  </si>
  <si>
    <t>EB0173</t>
  </si>
  <si>
    <t>EB0174</t>
  </si>
  <si>
    <t>EB0175</t>
  </si>
  <si>
    <t>EB0176</t>
  </si>
  <si>
    <t>EB0177</t>
  </si>
  <si>
    <t>EB0178</t>
  </si>
  <si>
    <t>EB0179</t>
  </si>
  <si>
    <t>EB0180</t>
  </si>
  <si>
    <t>Row Labels</t>
  </si>
  <si>
    <t>Grand Total</t>
  </si>
  <si>
    <t>total energy consumed</t>
  </si>
  <si>
    <t>total estimated bill</t>
  </si>
  <si>
    <t>average daily consumption</t>
  </si>
  <si>
    <t>top appliance consumption</t>
  </si>
  <si>
    <t>total outstanding payments</t>
  </si>
  <si>
    <t>Sum of Units Consumed (kWh)</t>
  </si>
  <si>
    <t>total consumed</t>
  </si>
  <si>
    <t>Column Labels</t>
  </si>
  <si>
    <t>Sum of Total Bill (₹)</t>
  </si>
  <si>
    <t>Count of Bill ID</t>
  </si>
  <si>
    <t>Total Bill Amount</t>
  </si>
  <si>
    <t>Total Energy kWh Consumed</t>
  </si>
  <si>
    <t>Average Daily Consumption</t>
  </si>
  <si>
    <t>(All)</t>
  </si>
  <si>
    <t>Low</t>
  </si>
  <si>
    <t>Medium</t>
  </si>
  <si>
    <t>High</t>
  </si>
  <si>
    <t>Details for Sum of Total Bill (₹) - Consumer Name: Nisha Paul</t>
  </si>
  <si>
    <t>Nov</t>
  </si>
  <si>
    <t>Paid %</t>
  </si>
  <si>
    <t>Total</t>
  </si>
  <si>
    <t>Unpaid %</t>
  </si>
  <si>
    <t>Jan</t>
  </si>
  <si>
    <t>Feb</t>
  </si>
  <si>
    <t>Mar</t>
  </si>
  <si>
    <t>Apr</t>
  </si>
  <si>
    <t>Jun</t>
  </si>
  <si>
    <t>Jul</t>
  </si>
  <si>
    <t>Aug</t>
  </si>
  <si>
    <t>Sep</t>
  </si>
  <si>
    <t>Oct</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</si>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</sst>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quot;₹&quot;\ #,##0.00"/>
  </numFmts>
  <fonts count="8" x14ac:knownFonts="1">
    <font>
      <sz val="11"/>
      <color theme="1"/>
      <name val="Calibri"/>
      <family val="2"/>
      <scheme val="minor"/>
    </font>
    <font>
      <b/>
      <sz val="11"/>
      <name val="Calibri"/>
      <family val="2"/>
    </font>
    <font>
      <b/>
      <sz val="11"/>
      <color theme="1"/>
      <name val="Calibri"/>
      <family val="2"/>
      <scheme val="minor"/>
    </font>
    <font>
      <b/>
      <sz val="11"/>
      <name val="Calibri"/>
      <family val="2"/>
    </font>
    <font>
      <sz val="11"/>
      <color theme="0"/>
      <name val="Calibri"/>
      <family val="2"/>
      <scheme val="minor"/>
    </font>
    <font>
      <sz val="11"/>
      <color theme="1"/>
      <name val="Calibri"/>
      <family val="2"/>
      <scheme val="minor"/>
    </font>
    <font>
      <sz val="24"/>
      <color theme="1"/>
      <name val="Bahnschrift SemiBold SemiConden"/>
      <family val="2"/>
    </font>
    <font>
      <sz val="48"/>
      <color theme="1"/>
      <name val="Bahnschrift SemiBold SemiConden"/>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5" fillId="0" borderId="0" applyFont="0" applyFill="0" applyBorder="0" applyAlignment="0" applyProtection="0"/>
  </cellStyleXfs>
  <cellXfs count="15">
    <xf numFmtId="0" fontId="0" fillId="0" borderId="0" xfId="0"/>
    <xf numFmtId="0" fontId="1" fillId="0" borderId="0" xfId="0" applyFon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
    </xf>
    <xf numFmtId="0" fontId="2" fillId="0" borderId="0" xfId="0" applyFont="1"/>
    <xf numFmtId="165" fontId="0" fillId="0" borderId="0" xfId="0" applyNumberFormat="1"/>
    <xf numFmtId="0" fontId="0" fillId="0" borderId="0" xfId="0" applyAlignment="1">
      <alignment horizontal="right" vertical="center"/>
    </xf>
    <xf numFmtId="166" fontId="0" fillId="0" borderId="0" xfId="0" applyNumberFormat="1" applyAlignment="1">
      <alignment horizontal="left" vertical="center"/>
    </xf>
    <xf numFmtId="14" fontId="0" fillId="0" borderId="0" xfId="0" applyNumberFormat="1"/>
    <xf numFmtId="9" fontId="0" fillId="0" borderId="0" xfId="1" applyFont="1"/>
    <xf numFmtId="0" fontId="0" fillId="2" borderId="0" xfId="0" applyFill="1"/>
    <xf numFmtId="0" fontId="4" fillId="2" borderId="0" xfId="0" applyFont="1" applyFill="1"/>
    <xf numFmtId="0" fontId="0" fillId="0" borderId="0" xfId="0" applyNumberFormat="1"/>
  </cellXfs>
  <cellStyles count="2">
    <cellStyle name="Normal" xfId="0" builtinId="0"/>
    <cellStyle name="Percent" xfId="1" builtinId="5"/>
  </cellStyles>
  <dxfs count="1">
    <dxf>
      <numFmt numFmtId="19" formatCode="dd/mm/yyyy"/>
    </dxf>
  </dxfs>
  <tableStyles count="0" defaultTableStyle="TableStyleMedium9" defaultPivotStyle="PivotStyleLight16"/>
  <colors>
    <mruColors>
      <color rgb="FFFFFF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[Electricity_Bill_Energy_Consumption_Analyzer_Dashboard_V5.xlsx]Top 5 consumer!PivotTable2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Consumer By Total Bill      </a:t>
            </a:r>
          </a:p>
        </c:rich>
      </c:tx>
      <c:layout>
        <c:manualLayout>
          <c:xMode val="edge"/>
          <c:yMode val="edge"/>
          <c:x val="0.2559096675415573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consumer'!$B$3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consumer'!$A$4:$A$9</c:f>
              <c:strCache>
                <c:ptCount val="5"/>
                <c:pt idx="0">
                  <c:v>Riya Ghosh</c:v>
                </c:pt>
                <c:pt idx="1">
                  <c:v>Ananya Sen</c:v>
                </c:pt>
                <c:pt idx="2">
                  <c:v>Sneha Paul</c:v>
                </c:pt>
                <c:pt idx="3">
                  <c:v>Raj Das</c:v>
                </c:pt>
                <c:pt idx="4">
                  <c:v>Nisha Paul</c:v>
                </c:pt>
              </c:strCache>
            </c:strRef>
          </c:cat>
          <c:val>
            <c:numRef>
              <c:f>'Top 5 consumer'!$B$4:$B$9</c:f>
              <c:numCache>
                <c:formatCode>General</c:formatCode>
                <c:ptCount val="5"/>
                <c:pt idx="0">
                  <c:v>20998.5</c:v>
                </c:pt>
                <c:pt idx="1">
                  <c:v>21475</c:v>
                </c:pt>
                <c:pt idx="2">
                  <c:v>32234.5</c:v>
                </c:pt>
                <c:pt idx="3">
                  <c:v>33632.5</c:v>
                </c:pt>
                <c:pt idx="4">
                  <c:v>41350</c:v>
                </c:pt>
              </c:numCache>
            </c:numRef>
          </c:val>
          <c:extLst>
            <c:ext xmlns:c16="http://schemas.microsoft.com/office/drawing/2014/chart" uri="{C3380CC4-5D6E-409C-BE32-E72D297353CC}">
              <c16:uniqueId val="{00000000-863A-4AC0-A092-2E845A3FB2FE}"/>
            </c:ext>
          </c:extLst>
        </c:ser>
        <c:dLbls>
          <c:dLblPos val="outEnd"/>
          <c:showLegendKey val="0"/>
          <c:showVal val="1"/>
          <c:showCatName val="0"/>
          <c:showSerName val="0"/>
          <c:showPercent val="0"/>
          <c:showBubbleSize val="0"/>
        </c:dLbls>
        <c:gapWidth val="182"/>
        <c:axId val="1363855743"/>
        <c:axId val="1190728879"/>
      </c:barChart>
      <c:catAx>
        <c:axId val="136385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28879"/>
        <c:crosses val="autoZero"/>
        <c:auto val="1"/>
        <c:lblAlgn val="ctr"/>
        <c:lblOffset val="100"/>
        <c:noMultiLvlLbl val="0"/>
      </c:catAx>
      <c:valAx>
        <c:axId val="1190728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5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[Electricity_Bill_Energy_Consumption_Analyzer_Dashboard_V5.xlsx]Bill Amount by city!PivotTable3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a:t>
            </a:r>
            <a:r>
              <a:rPr lang="en-US" baseline="0"/>
              <a:t> Amount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'Bill Amount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'Bill Amount by city'!$A$4:$A$9</c:f>
              <c:strCache>
                <c:ptCount val="5"/>
                <c:pt idx="0">
                  <c:v>Mumbai</c:v>
                </c:pt>
                <c:pt idx="1">
                  <c:v>Chennai</c:v>
                </c:pt>
                <c:pt idx="2">
                  <c:v>Delhi</c:v>
                </c:pt>
                <c:pt idx="3">
                  <c:v>Kolkata</c:v>
                </c:pt>
                <c:pt idx="4">
                  <c:v>Bengaluru</c:v>
                </c:pt>
              </c:strCache>
            </c:strRef>
          </c:cat>
          <c:val>
            <c:numRef>
              <c:f>'Bill Amount by city'!$B$4:$B$9</c:f>
              <c:numCache>
                <c:formatCode>General</c:formatCode>
                <c:ptCount val="5"/>
                <c:pt idx="0">
                  <c:v>48841</c:v>
                </c:pt>
                <c:pt idx="1">
                  <c:v>63017</c:v>
                </c:pt>
                <c:pt idx="2">
                  <c:v>63952</c:v>
                </c:pt>
                <c:pt idx="3">
                  <c:v>71486.5</c:v>
                </c:pt>
                <c:pt idx="4">
                  <c:v>77661.5</c:v>
                </c:pt>
              </c:numCache>
            </c:numRef>
          </c:val>
          <c:extLst>
            <c:ext xmlns:c16="http://schemas.microsoft.com/office/drawing/2014/chart" uri="{C3380CC4-5D6E-409C-BE32-E72D297353CC}">
              <c16:uniqueId val="{00000000-27EF-4198-8133-6F6AE1785D04}"/>
            </c:ext>
          </c:extLst>
        </c:ser>
        <c:dLbls>
          <c:dLblPos val="outEnd"/>
          <c:showLegendKey val="0"/>
          <c:showVal val="1"/>
          <c:showCatName val="0"/>
          <c:showSerName val="0"/>
          <c:showPercent val="0"/>
          <c:showBubbleSize val="0"/>
        </c:dLbls>
        <c:gapWidth val="182"/>
        <c:axId val="1289741839"/>
        <c:axId val="1482279791"/>
      </c:barChart>
      <c:catAx>
        <c:axId val="128974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79791"/>
        <c:crosses val="autoZero"/>
        <c:auto val="1"/>
        <c:lblAlgn val="ctr"/>
        <c:lblOffset val="100"/>
        <c:noMultiLvlLbl val="0"/>
      </c:catAx>
      <c:valAx>
        <c:axId val="148227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4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[Electricity_Bill_Energy_Consumption_Analyzer_Dashboard_V5.xlsx]Monthly Energy Consumption  !PivotTable5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Energy Consumption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69816272965873E-2"/>
          <c:y val="0.25275345581802272"/>
          <c:w val="0.72191863517060373"/>
          <c:h val="0.55623412073490819"/>
        </c:manualLayout>
      </c:layout>
      <c:lineChart>
        <c:grouping val="standard"/>
        <c:varyColors val="0"/>
        <c:ser>
          <c:idx val="0"/>
          <c:order val="0"/>
          <c:tx>
            <c:strRef>
              <c:f>'Monthly Energy Consumption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Energy Consumption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Energy Consumption  '!$B$4:$B$16</c:f>
              <c:numCache>
                <c:formatCode>General</c:formatCode>
                <c:ptCount val="12"/>
                <c:pt idx="0">
                  <c:v>3467</c:v>
                </c:pt>
                <c:pt idx="1">
                  <c:v>3328</c:v>
                </c:pt>
                <c:pt idx="2">
                  <c:v>3574</c:v>
                </c:pt>
                <c:pt idx="3">
                  <c:v>3683</c:v>
                </c:pt>
                <c:pt idx="4">
                  <c:v>2662</c:v>
                </c:pt>
                <c:pt idx="5">
                  <c:v>2606</c:v>
                </c:pt>
                <c:pt idx="6">
                  <c:v>1794</c:v>
                </c:pt>
                <c:pt idx="7">
                  <c:v>3075</c:v>
                </c:pt>
                <c:pt idx="8">
                  <c:v>3310</c:v>
                </c:pt>
                <c:pt idx="9">
                  <c:v>4791</c:v>
                </c:pt>
                <c:pt idx="10">
                  <c:v>3134</c:v>
                </c:pt>
                <c:pt idx="11">
                  <c:v>2909</c:v>
                </c:pt>
              </c:numCache>
            </c:numRef>
          </c:val>
          <c:smooth val="0"/>
          <c:extLst>
            <c:ext xmlns:c16="http://schemas.microsoft.com/office/drawing/2014/chart" uri="{C3380CC4-5D6E-409C-BE32-E72D297353CC}">
              <c16:uniqueId val="{00000000-41B6-46DD-B824-1069E530F9BB}"/>
            </c:ext>
          </c:extLst>
        </c:ser>
        <c:dLbls>
          <c:dLblPos val="t"/>
          <c:showLegendKey val="0"/>
          <c:showVal val="1"/>
          <c:showCatName val="0"/>
          <c:showSerName val="0"/>
          <c:showPercent val="0"/>
          <c:showBubbleSize val="0"/>
        </c:dLbls>
        <c:marker val="1"/>
        <c:smooth val="0"/>
        <c:axId val="1366565535"/>
        <c:axId val="1482259631"/>
      </c:lineChart>
      <c:catAx>
        <c:axId val="136656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59631"/>
        <c:crosses val="autoZero"/>
        <c:auto val="1"/>
        <c:lblAlgn val="ctr"/>
        <c:lblOffset val="100"/>
        <c:noMultiLvlLbl val="0"/>
      </c:catAx>
      <c:valAx>
        <c:axId val="148225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6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[Electricity_Bill_Energy_Consumption_Analyzer_Dashboard_V5.xlsx]Consumer Type  Comparison!PivotTable6</c:name>
    <c:fmtId val="6"/>
  </c:pivotSource>
  <c:chart>
    <c:autoTitleDeleted val="1"/>
    <c:pivotFmts>
      <c:pivotFmt>
        <c:idx val="0"/>
        <c:spPr>
          <a:solidFill>
            <a:schemeClr val="accent1"/>
          </a:solidFill>
          <a:ln w="19050">
            <a:solidFill>
              <a:schemeClr val="lt1"/>
            </a:solidFill>
          </a:ln>
          <a:effectLst>
            <a:softEdge rad="1270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a:softEdge rad="12700"/>
          </a:effectLst>
        </c:spPr>
      </c:pivotFmt>
      <c:pivotFmt>
        <c:idx val="2"/>
        <c:spPr>
          <a:solidFill>
            <a:schemeClr val="accent1"/>
          </a:solidFill>
          <a:ln w="19050">
            <a:solidFill>
              <a:schemeClr val="lt1"/>
            </a:solidFill>
          </a:ln>
          <a:effectLst>
            <a:softEdge rad="12700"/>
          </a:effectLst>
        </c:spPr>
      </c:pivotFmt>
    </c:pivotFmts>
    <c:plotArea>
      <c:layout/>
      <c:doughnutChart>
        <c:varyColors val="1"/>
        <c:ser>
          <c:idx val="0"/>
          <c:order val="0"/>
          <c:tx>
            <c:strRef>
              <c:f>'Consumer Type  Comparison'!$B$3</c:f>
              <c:strCache>
                <c:ptCount val="1"/>
                <c:pt idx="0">
                  <c:v>Total</c:v>
                </c:pt>
              </c:strCache>
            </c:strRef>
          </c:tx>
          <c:spPr>
            <a:effectLst>
              <a:softEdge rad="12700"/>
            </a:effectLst>
          </c:spPr>
          <c:dPt>
            <c:idx val="0"/>
            <c:bubble3D val="0"/>
            <c:spPr>
              <a:solidFill>
                <a:schemeClr val="accent1"/>
              </a:solidFill>
              <a:ln w="19050">
                <a:solidFill>
                  <a:schemeClr val="lt1"/>
                </a:solidFill>
              </a:ln>
              <a:effectLst>
                <a:softEdge rad="12700"/>
              </a:effectLst>
            </c:spPr>
            <c:extLst>
              <c:ext xmlns:c16="http://schemas.microsoft.com/office/drawing/2014/chart" uri="{C3380CC4-5D6E-409C-BE32-E72D297353CC}">
                <c16:uniqueId val="{00000002-B192-40B0-9832-AEA94FF965BD}"/>
              </c:ext>
            </c:extLst>
          </c:dPt>
          <c:dPt>
            <c:idx val="1"/>
            <c:bubble3D val="0"/>
            <c:spPr>
              <a:solidFill>
                <a:schemeClr val="accent2"/>
              </a:solidFill>
              <a:ln w="19050">
                <a:solidFill>
                  <a:schemeClr val="lt1"/>
                </a:solidFill>
              </a:ln>
              <a:effectLst>
                <a:softEdge rad="12700"/>
              </a:effectLst>
            </c:spPr>
            <c:extLst>
              <c:ext xmlns:c16="http://schemas.microsoft.com/office/drawing/2014/chart" uri="{C3380CC4-5D6E-409C-BE32-E72D297353CC}">
                <c16:uniqueId val="{00000003-1BB0-414B-B2F9-0C37E12B53A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'Consumer Type  Comparison'!$A$4:$A$6</c:f>
              <c:strCache>
                <c:ptCount val="2"/>
                <c:pt idx="0">
                  <c:v>Commercial</c:v>
                </c:pt>
                <c:pt idx="1">
                  <c:v>Residential</c:v>
                </c:pt>
              </c:strCache>
            </c:strRef>
          </c:cat>
          <c:val>
            <c:numRef>
              <c:f>'Consumer Type  Comparison'!$B$4:$B$6</c:f>
              <c:numCache>
                <c:formatCode>General</c:formatCode>
                <c:ptCount val="2"/>
                <c:pt idx="0">
                  <c:v>15952</c:v>
                </c:pt>
                <c:pt idx="1">
                  <c:v>22381</c:v>
                </c:pt>
              </c:numCache>
            </c:numRef>
          </c:val>
          <c:extLst>
            <c:ext xmlns:c16="http://schemas.microsoft.com/office/drawing/2014/chart" uri="{C3380CC4-5D6E-409C-BE32-E72D297353CC}">
              <c16:uniqueId val="{00000000-B192-40B0-9832-AEA94FF965BD}"/>
            </c:ext>
          </c:extLst>
        </c:ser>
        <c:dLbls>
          <c:showLegendKey val="0"/>
          <c:showVal val="0"/>
          <c:showCatName val="0"/>
          <c:showSerName val="0"/>
          <c:showPercent val="0"/>
          <c:showBubbleSize val="0"/>
          <c:showLeaderLines val="0"/>
        </c:dLbls>
        <c:firstSliceAng val="27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[Electricity_Bill_Energy_Consumption_Analyzer_Dashboard_V5.xlsx]Consumer Level Distribution!PivotTable2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CONSUMPTION</a:t>
            </a:r>
            <a:r>
              <a:rPr lang="en-US" baseline="0"/>
              <a:t> LEVEL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947156605424322"/>
          <c:y val="0.28643299795858851"/>
          <c:w val="0.39758464566929136"/>
          <c:h val="0.66264107611548562"/>
        </c:manualLayout>
      </c:layout>
      <c:doughnutChart>
        <c:varyColors val="1"/>
        <c:ser>
          <c:idx val="0"/>
          <c:order val="0"/>
          <c:tx>
            <c:strRef>
              <c:f>'Consumer Level Distribution'!$B$3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1808-495F-BA51-3AAB34DF302C}"/>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08-495F-BA51-3AAB34DF302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1808-495F-BA51-3AAB34DF30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'Consumer Level Distribution'!$A$4:$A$7</c:f>
              <c:strCache>
                <c:ptCount val="3"/>
                <c:pt idx="0">
                  <c:v>High</c:v>
                </c:pt>
                <c:pt idx="1">
                  <c:v>Low</c:v>
                </c:pt>
                <c:pt idx="2">
                  <c:v>Medium</c:v>
                </c:pt>
              </c:strCache>
            </c:strRef>
          </c:cat>
          <c:val>
            <c:numRef>
              <c:f>'Consumer Level Distribution'!$B$4:$B$7</c:f>
              <c:numCache>
                <c:formatCode>General</c:formatCode>
                <c:ptCount val="3"/>
                <c:pt idx="0">
                  <c:v>39</c:v>
                </c:pt>
                <c:pt idx="1">
                  <c:v>74</c:v>
                </c:pt>
                <c:pt idx="2">
                  <c:v>67</c:v>
                </c:pt>
              </c:numCache>
            </c:numRef>
          </c:val>
          <c:extLst>
            <c:ext xmlns:c16="http://schemas.microsoft.com/office/drawing/2014/chart" uri="{C3380CC4-5D6E-409C-BE32-E72D297353CC}">
              <c16:uniqueId val="{00000000-1808-495F-BA51-3AAB34DF302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1887266196988544"/>
          <c:y val="0.46635316418780987"/>
          <c:w val="0.1401546492081748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[Electricity_Bill_Energy_Consumption_Analyzer_Dashboard_V5.xlsx]Payment Status!PivotTable2</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Status'!$B$3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A65-44EC-B930-E78B032D7D6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C75-4E2E-85EB-E833BF3254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Status'!$A$4:$A$6</c:f>
              <c:strCache>
                <c:ptCount val="2"/>
                <c:pt idx="0">
                  <c:v>Paid</c:v>
                </c:pt>
                <c:pt idx="1">
                  <c:v>Pending</c:v>
                </c:pt>
              </c:strCache>
            </c:strRef>
          </c:cat>
          <c:val>
            <c:numRef>
              <c:f>'Payment Status'!$B$4:$B$6</c:f>
              <c:numCache>
                <c:formatCode>General</c:formatCode>
                <c:ptCount val="2"/>
                <c:pt idx="0">
                  <c:v>154</c:v>
                </c:pt>
                <c:pt idx="1">
                  <c:v>26</c:v>
                </c:pt>
              </c:numCache>
            </c:numRef>
          </c:val>
          <c:extLst>
            <c:ext xmlns:c16="http://schemas.microsoft.com/office/drawing/2014/chart" uri="{C3380CC4-5D6E-409C-BE32-E72D297353CC}">
              <c16:uniqueId val="{00000000-56CA-4B48-8318-38E04B5F4E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[Electricity_Bill_Energy_Consumption_Analyzer_Dashboard_V5.xlsx]Top appliance!PivotTable1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appliance'!$B$3</c:f>
              <c:strCache>
                <c:ptCount val="1"/>
                <c:pt idx="0">
                  <c:v>Total</c:v>
                </c:pt>
              </c:strCache>
            </c:strRef>
          </c:tx>
          <c:spPr>
            <a:solidFill>
              <a:schemeClr val="accent1"/>
            </a:solidFill>
            <a:ln>
              <a:noFill/>
            </a:ln>
            <a:effectLst/>
          </c:spPr>
          <c:invertIfNegative val="0"/>
          <c:cat>
            <c:strRef>
              <c:f>'Top appliance'!$A$4:$A$10</c:f>
              <c:strCache>
                <c:ptCount val="6"/>
                <c:pt idx="0">
                  <c:v>AC</c:v>
                </c:pt>
                <c:pt idx="1">
                  <c:v>Water Heater</c:v>
                </c:pt>
                <c:pt idx="2">
                  <c:v>Refrigerator</c:v>
                </c:pt>
                <c:pt idx="3">
                  <c:v>Washing Machine</c:v>
                </c:pt>
                <c:pt idx="4">
                  <c:v>TV</c:v>
                </c:pt>
                <c:pt idx="5">
                  <c:v>Microwave</c:v>
                </c:pt>
              </c:strCache>
            </c:strRef>
          </c:cat>
          <c:val>
            <c:numRef>
              <c:f>'Top appliance'!$B$4:$B$10</c:f>
              <c:numCache>
                <c:formatCode>General</c:formatCode>
                <c:ptCount val="6"/>
                <c:pt idx="0">
                  <c:v>18153</c:v>
                </c:pt>
                <c:pt idx="1">
                  <c:v>7653</c:v>
                </c:pt>
                <c:pt idx="2">
                  <c:v>5752</c:v>
                </c:pt>
                <c:pt idx="3">
                  <c:v>3150</c:v>
                </c:pt>
                <c:pt idx="4">
                  <c:v>2220</c:v>
                </c:pt>
                <c:pt idx="5">
                  <c:v>1405</c:v>
                </c:pt>
              </c:numCache>
            </c:numRef>
          </c:val>
          <c:extLst>
            <c:ext xmlns:c16="http://schemas.microsoft.com/office/drawing/2014/chart" uri="{C3380CC4-5D6E-409C-BE32-E72D297353CC}">
              <c16:uniqueId val="{00000000-D5DD-4250-BE56-B6A432AF97CF}"/>
            </c:ext>
          </c:extLst>
        </c:ser>
        <c:dLbls>
          <c:showLegendKey val="0"/>
          <c:showVal val="0"/>
          <c:showCatName val="0"/>
          <c:showSerName val="0"/>
          <c:showPercent val="0"/>
          <c:showBubbleSize val="0"/>
        </c:dLbls>
        <c:gapWidth val="219"/>
        <c:overlap val="-27"/>
        <c:axId val="1512861871"/>
        <c:axId val="1343273679"/>
      </c:barChart>
      <c:catAx>
        <c:axId val="151286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273679"/>
        <c:crosses val="autoZero"/>
        <c:auto val="1"/>
        <c:lblAlgn val="ctr"/>
        <c:lblOffset val="100"/>
        <c:noMultiLvlLbl val="0"/>
      </c:catAx>
      <c:valAx>
        <c:axId val="134327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6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[Electricity_Bill_Energy_Consumption_Analyzer_Dashboard_V5.xlsx]CONSUMPTION BY CITY (kWh)!PivotTable2</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600">
                <a:latin typeface="Bahnschrift SemiBold SemiConden" panose="020B0502040204020203" pitchFamily="34" charset="0"/>
              </a:rPr>
              <a:t>CONSUMPTION BY CITY (kWh)</a:t>
            </a:r>
          </a:p>
        </c:rich>
      </c:tx>
      <c:layout>
        <c:manualLayout>
          <c:xMode val="edge"/>
          <c:yMode val="edge"/>
          <c:x val="0.31949566776584448"/>
          <c:y val="4.5721164975283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08064478665824E-2"/>
          <c:y val="0.20180172000051885"/>
          <c:w val="0.72042537055676803"/>
          <c:h val="0.68392152984058219"/>
        </c:manualLayout>
      </c:layout>
      <c:barChart>
        <c:barDir val="col"/>
        <c:grouping val="clustered"/>
        <c:varyColors val="0"/>
        <c:ser>
          <c:idx val="0"/>
          <c:order val="0"/>
          <c:tx>
            <c:strRef>
              <c:f>'CONSUMPTION BY CITY (kWh)'!$B$3:$B$4</c:f>
              <c:strCache>
                <c:ptCount val="1"/>
                <c:pt idx="0">
                  <c:v>Commercial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'CONSUMPTION BY CITY (kWh)'!$A$5:$A$9</c:f>
              <c:strCache>
                <c:ptCount val="5"/>
                <c:pt idx="0">
                  <c:v>Bengaluru</c:v>
                </c:pt>
                <c:pt idx="1">
                  <c:v>Chennai</c:v>
                </c:pt>
                <c:pt idx="2">
                  <c:v>Delhi</c:v>
                </c:pt>
                <c:pt idx="3">
                  <c:v>Kolkata</c:v>
                </c:pt>
                <c:pt idx="4">
                  <c:v>Mumbai</c:v>
                </c:pt>
              </c:strCache>
            </c:strRef>
          </c:cat>
          <c:val>
            <c:numRef>
              <c:f>'CONSUMPTION BY CITY (kWh)'!$B$5:$B$9</c:f>
              <c:numCache>
                <c:formatCode>General</c:formatCode>
                <c:ptCount val="5"/>
                <c:pt idx="0">
                  <c:v>3416</c:v>
                </c:pt>
                <c:pt idx="1">
                  <c:v>3590</c:v>
                </c:pt>
                <c:pt idx="2">
                  <c:v>3571</c:v>
                </c:pt>
                <c:pt idx="3">
                  <c:v>3640</c:v>
                </c:pt>
                <c:pt idx="4">
                  <c:v>1735</c:v>
                </c:pt>
              </c:numCache>
            </c:numRef>
          </c:val>
          <c:extLst>
            <c:ext xmlns:c16="http://schemas.microsoft.com/office/drawing/2014/chart" uri="{C3380CC4-5D6E-409C-BE32-E72D297353CC}">
              <c16:uniqueId val="{00000007-F360-4F56-981D-43E1D58CFD59}"/>
            </c:ext>
          </c:extLst>
        </c:ser>
        <c:ser>
          <c:idx val="1"/>
          <c:order val="1"/>
          <c:tx>
            <c:strRef>
              <c:f>'CONSUMPTION BY CITY (kWh)'!$C$3:$C$4</c:f>
              <c:strCache>
                <c:ptCount val="1"/>
                <c:pt idx="0">
                  <c:v>Residential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'CONSUMPTION BY CITY (kWh)'!$A$5:$A$9</c:f>
              <c:strCache>
                <c:ptCount val="5"/>
                <c:pt idx="0">
                  <c:v>Bengaluru</c:v>
                </c:pt>
                <c:pt idx="1">
                  <c:v>Chennai</c:v>
                </c:pt>
                <c:pt idx="2">
                  <c:v>Delhi</c:v>
                </c:pt>
                <c:pt idx="3">
                  <c:v>Kolkata</c:v>
                </c:pt>
                <c:pt idx="4">
                  <c:v>Mumbai</c:v>
                </c:pt>
              </c:strCache>
            </c:strRef>
          </c:cat>
          <c:val>
            <c:numRef>
              <c:f>'CONSUMPTION BY CITY (kWh)'!$C$5:$C$9</c:f>
              <c:numCache>
                <c:formatCode>General</c:formatCode>
                <c:ptCount val="5"/>
                <c:pt idx="0">
                  <c:v>5959</c:v>
                </c:pt>
                <c:pt idx="1">
                  <c:v>3644</c:v>
                </c:pt>
                <c:pt idx="2">
                  <c:v>3981</c:v>
                </c:pt>
                <c:pt idx="3">
                  <c:v>4817</c:v>
                </c:pt>
                <c:pt idx="4">
                  <c:v>3980</c:v>
                </c:pt>
              </c:numCache>
            </c:numRef>
          </c:val>
          <c:extLst>
            <c:ext xmlns:c16="http://schemas.microsoft.com/office/drawing/2014/chart" uri="{C3380CC4-5D6E-409C-BE32-E72D297353CC}">
              <c16:uniqueId val="{00000008-F360-4F56-981D-43E1D58CFD59}"/>
            </c:ext>
          </c:extLst>
        </c:ser>
        <c:dLbls>
          <c:dLblPos val="outEnd"/>
          <c:showLegendKey val="0"/>
          <c:showVal val="1"/>
          <c:showCatName val="0"/>
          <c:showSerName val="0"/>
          <c:showPercent val="0"/>
          <c:showBubbleSize val="0"/>
        </c:dLbls>
        <c:gapWidth val="219"/>
        <c:overlap val="-27"/>
        <c:axId val="1139754240"/>
        <c:axId val="1139755680"/>
      </c:barChart>
      <c:catAx>
        <c:axId val="11397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9755680"/>
        <c:crosses val="autoZero"/>
        <c:auto val="1"/>
        <c:lblAlgn val="ctr"/>
        <c:lblOffset val="100"/>
        <c:noMultiLvlLbl val="0"/>
      </c:catAx>
      <c:valAx>
        <c:axId val="113975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9754240"/>
        <c:crosses val="autoZero"/>
        <c:crossBetween val="between"/>
      </c:valAx>
      <c:spPr>
        <a:noFill/>
        <a:ln>
          <a:noFill/>
        </a:ln>
        <a:effectLst/>
      </c:spPr>
    </c:plotArea>
    <c:legend>
      <c:legendPos val="r"/>
      <c:layout>
        <c:manualLayout>
          <c:xMode val="edge"/>
          <c:yMode val="edge"/>
          <c:x val="0.81279000749123309"/>
          <c:y val="0.48590489201509174"/>
          <c:w val="0.11439141069014987"/>
          <c:h val="0.15525415502306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[Electricity_Bill_Energy_Consumption_Analyzer_Dashboard_V5.xlsx]MONTHLY CONSUPTION AND COST TRE!PivotTable3</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600">
                <a:latin typeface="Bahnschrift SemiBold SemiConden" panose="020B0502040204020203" pitchFamily="34" charset="0"/>
              </a:rPr>
              <a:t>MONTHLY CONSUPTION AND COST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4216522081226E-2"/>
          <c:y val="0.16456440828623389"/>
          <c:w val="0.8171910678208113"/>
          <c:h val="0.50673530934198263"/>
        </c:manualLayout>
      </c:layout>
      <c:barChart>
        <c:barDir val="col"/>
        <c:grouping val="clustered"/>
        <c:varyColors val="0"/>
        <c:ser>
          <c:idx val="0"/>
          <c:order val="0"/>
          <c:tx>
            <c:strRef>
              <c:f>'MONTHLY CONSUPTION AND COST TRE'!$B$3</c:f>
              <c:strCache>
                <c:ptCount val="1"/>
                <c:pt idx="0">
                  <c:v>Sum of Units Consumed (kWh)</c:v>
                </c:pt>
              </c:strCache>
            </c:strRef>
          </c:tx>
          <c:spPr>
            <a:solidFill>
              <a:schemeClr val="accent1"/>
            </a:solidFill>
            <a:ln>
              <a:noFill/>
            </a:ln>
            <a:effectLst/>
          </c:spPr>
          <c:invertIfNegative val="0"/>
          <c:cat>
            <c:strRef>
              <c:f>'MONTHLY CONSUPTION AND COST TRE'!$A$4:$A$16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CONSUPTION AND COST TRE'!$B$4:$B$16</c:f>
              <c:numCache>
                <c:formatCode>General</c:formatCode>
                <c:ptCount val="12"/>
                <c:pt idx="0">
                  <c:v>3467</c:v>
                </c:pt>
                <c:pt idx="1">
                  <c:v>3328</c:v>
                </c:pt>
                <c:pt idx="2">
                  <c:v>3574</c:v>
                </c:pt>
                <c:pt idx="3">
                  <c:v>3683</c:v>
                </c:pt>
                <c:pt idx="4">
                  <c:v>2662</c:v>
                </c:pt>
                <c:pt idx="5">
                  <c:v>2606</c:v>
                </c:pt>
                <c:pt idx="6">
                  <c:v>1794</c:v>
                </c:pt>
                <c:pt idx="7">
                  <c:v>3075</c:v>
                </c:pt>
                <c:pt idx="8">
                  <c:v>3310</c:v>
                </c:pt>
                <c:pt idx="9">
                  <c:v>4791</c:v>
                </c:pt>
                <c:pt idx="10">
                  <c:v>3134</c:v>
                </c:pt>
                <c:pt idx="11">
                  <c:v>2909</c:v>
                </c:pt>
              </c:numCache>
            </c:numRef>
          </c:val>
          <c:extLst>
            <c:ext xmlns:c16="http://schemas.microsoft.com/office/drawing/2014/chart" uri="{C3380CC4-5D6E-409C-BE32-E72D297353CC}">
              <c16:uniqueId val="{00000000-AD8F-4413-AAA6-1AF38BCE0631}"/>
            </c:ext>
          </c:extLst>
        </c:ser>
        <c:dLbls>
          <c:showLegendKey val="0"/>
          <c:showVal val="0"/>
          <c:showCatName val="0"/>
          <c:showSerName val="0"/>
          <c:showPercent val="0"/>
          <c:showBubbleSize val="0"/>
        </c:dLbls>
        <c:gapWidth val="219"/>
        <c:overlap val="-27"/>
        <c:axId val="986269328"/>
        <c:axId val="986270768"/>
      </c:barChart>
      <c:lineChart>
        <c:grouping val="standard"/>
        <c:varyColors val="0"/>
        <c:ser>
          <c:idx val="1"/>
          <c:order val="1"/>
          <c:tx>
            <c:strRef>
              <c:f>'MONTHLY CONSUPTION AND COST TRE'!$C$3</c:f>
              <c:strCache>
                <c:ptCount val="1"/>
                <c:pt idx="0">
                  <c:v>Sum of Total Bill (₹)</c:v>
                </c:pt>
              </c:strCache>
            </c:strRef>
          </c:tx>
          <c:spPr>
            <a:ln w="28575" cap="rnd">
              <a:solidFill>
                <a:schemeClr val="accent3"/>
              </a:solidFill>
              <a:round/>
            </a:ln>
            <a:effectLst/>
          </c:spPr>
          <c:marker>
            <c:symbol val="none"/>
          </c:marker>
          <c:cat>
            <c:strRef>
              <c:f>'MONTHLY CONSUPTION AND COST TRE'!$A$4:$A$16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CONSUPTION AND COST TRE'!$C$4:$C$16</c:f>
              <c:numCache>
                <c:formatCode>General</c:formatCode>
                <c:ptCount val="12"/>
                <c:pt idx="0">
                  <c:v>26198</c:v>
                </c:pt>
                <c:pt idx="1">
                  <c:v>29584.5</c:v>
                </c:pt>
                <c:pt idx="2">
                  <c:v>30713</c:v>
                </c:pt>
                <c:pt idx="3">
                  <c:v>32008.5</c:v>
                </c:pt>
                <c:pt idx="4">
                  <c:v>21148</c:v>
                </c:pt>
                <c:pt idx="5">
                  <c:v>22705</c:v>
                </c:pt>
                <c:pt idx="6">
                  <c:v>16745.5</c:v>
                </c:pt>
                <c:pt idx="7">
                  <c:v>24911.5</c:v>
                </c:pt>
                <c:pt idx="8">
                  <c:v>30026.5</c:v>
                </c:pt>
                <c:pt idx="9">
                  <c:v>41116.5</c:v>
                </c:pt>
                <c:pt idx="10">
                  <c:v>25840</c:v>
                </c:pt>
                <c:pt idx="11">
                  <c:v>23961</c:v>
                </c:pt>
              </c:numCache>
            </c:numRef>
          </c:val>
          <c:smooth val="0"/>
          <c:extLst>
            <c:ext xmlns:c16="http://schemas.microsoft.com/office/drawing/2014/chart" uri="{C3380CC4-5D6E-409C-BE32-E72D297353CC}">
              <c16:uniqueId val="{00000001-AD8F-4413-AAA6-1AF38BCE0631}"/>
            </c:ext>
          </c:extLst>
        </c:ser>
        <c:dLbls>
          <c:showLegendKey val="0"/>
          <c:showVal val="0"/>
          <c:showCatName val="0"/>
          <c:showSerName val="0"/>
          <c:showPercent val="0"/>
          <c:showBubbleSize val="0"/>
        </c:dLbls>
        <c:marker val="1"/>
        <c:smooth val="0"/>
        <c:axId val="1142420016"/>
        <c:axId val="1142419056"/>
      </c:lineChart>
      <c:catAx>
        <c:axId val="98626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6270768"/>
        <c:crosses val="autoZero"/>
        <c:auto val="1"/>
        <c:lblAlgn val="ctr"/>
        <c:lblOffset val="100"/>
        <c:noMultiLvlLbl val="0"/>
      </c:catAx>
      <c:valAx>
        <c:axId val="986270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6269328"/>
        <c:crosses val="autoZero"/>
        <c:crossBetween val="between"/>
      </c:valAx>
      <c:valAx>
        <c:axId val="114241905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42420016"/>
        <c:crosses val="max"/>
        <c:crossBetween val="between"/>
      </c:valAx>
      <c:catAx>
        <c:axId val="1142420016"/>
        <c:scaling>
          <c:orientation val="minMax"/>
        </c:scaling>
        <c:delete val="1"/>
        <c:axPos val="b"/>
        <c:numFmt formatCode="General" sourceLinked="1"/>
        <c:majorTickMark val="out"/>
        <c:minorTickMark val="none"/>
        <c:tickLblPos val="nextTo"/>
        <c:crossAx val="1142419056"/>
        <c:crosses val="autoZero"/>
        <c:auto val="1"/>
        <c:lblAlgn val="ctr"/>
        <c:lblOffset val="100"/>
        <c:noMultiLvlLbl val="0"/>
      </c:catAx>
      <c:spPr>
        <a:noFill/>
        <a:ln>
          <a:noFill/>
        </a:ln>
        <a:effectLst/>
      </c:spPr>
    </c:plotArea>
    <c:legend>
      <c:legendPos val="r"/>
      <c:layout>
        <c:manualLayout>
          <c:xMode val="edge"/>
          <c:yMode val="edge"/>
          <c:x val="0.21658579705781308"/>
          <c:y val="0.84457392216315363"/>
          <c:w val="0.53587505850707717"/>
          <c:h val="0.10453031010258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[Electricity_Bill_Energy_Consumption_Analyzer_Dashboard_V5.xlsx]Top appliance!PivotTable1</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600">
                <a:latin typeface="Bahnschrift SemiBold SemiConden" panose="020B0502040204020203" pitchFamily="34" charset="0"/>
              </a:rPr>
              <a:t>APPLIANCE CONSUMPTION BREAKDOWN (kWh)</a:t>
            </a:r>
            <a:endParaRPr lang="en-US" sz="1600">
              <a:latin typeface="Bahnschrift SemiBold SemiConden" panose="020B0502040204020203" pitchFamily="34" charset="0"/>
            </a:endParaRPr>
          </a:p>
        </c:rich>
      </c:tx>
      <c:layout>
        <c:manualLayout>
          <c:xMode val="edge"/>
          <c:yMode val="edge"/>
          <c:x val="0.26599311500498962"/>
          <c:y val="5.4435984732473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69083847402666E-2"/>
          <c:y val="0.17050000559383222"/>
          <c:w val="0.83266850362974321"/>
          <c:h val="0.71400793024960396"/>
        </c:manualLayout>
      </c:layout>
      <c:barChart>
        <c:barDir val="col"/>
        <c:grouping val="clustered"/>
        <c:varyColors val="0"/>
        <c:ser>
          <c:idx val="0"/>
          <c:order val="0"/>
          <c:tx>
            <c:strRef>
              <c:f>'Top appliance'!$B$3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appliance'!$A$4:$A$10</c:f>
              <c:strCache>
                <c:ptCount val="6"/>
                <c:pt idx="0">
                  <c:v>AC</c:v>
                </c:pt>
                <c:pt idx="1">
                  <c:v>Water Heater</c:v>
                </c:pt>
                <c:pt idx="2">
                  <c:v>Refrigerator</c:v>
                </c:pt>
                <c:pt idx="3">
                  <c:v>Washing Machine</c:v>
                </c:pt>
                <c:pt idx="4">
                  <c:v>TV</c:v>
                </c:pt>
                <c:pt idx="5">
                  <c:v>Microwave</c:v>
                </c:pt>
              </c:strCache>
            </c:strRef>
          </c:cat>
          <c:val>
            <c:numRef>
              <c:f>'Top appliance'!$B$4:$B$10</c:f>
              <c:numCache>
                <c:formatCode>General</c:formatCode>
                <c:ptCount val="6"/>
                <c:pt idx="0">
                  <c:v>18153</c:v>
                </c:pt>
                <c:pt idx="1">
                  <c:v>7653</c:v>
                </c:pt>
                <c:pt idx="2">
                  <c:v>5752</c:v>
                </c:pt>
                <c:pt idx="3">
                  <c:v>3150</c:v>
                </c:pt>
                <c:pt idx="4">
                  <c:v>2220</c:v>
                </c:pt>
                <c:pt idx="5">
                  <c:v>1405</c:v>
                </c:pt>
              </c:numCache>
            </c:numRef>
          </c:val>
          <c:extLst>
            <c:ext xmlns:c16="http://schemas.microsoft.com/office/drawing/2014/chart" uri="{C3380CC4-5D6E-409C-BE32-E72D297353CC}">
              <c16:uniqueId val="{00000000-7CAC-47AB-885C-2DEBE6738E4C}"/>
            </c:ext>
          </c:extLst>
        </c:ser>
        <c:dLbls>
          <c:dLblPos val="outEnd"/>
          <c:showLegendKey val="0"/>
          <c:showVal val="1"/>
          <c:showCatName val="0"/>
          <c:showSerName val="0"/>
          <c:showPercent val="0"/>
          <c:showBubbleSize val="0"/>
        </c:dLbls>
        <c:gapWidth val="219"/>
        <c:overlap val="-27"/>
        <c:axId val="1512861871"/>
        <c:axId val="1343273679"/>
      </c:barChart>
      <c:catAx>
        <c:axId val="151286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43273679"/>
        <c:crosses val="autoZero"/>
        <c:auto val="1"/>
        <c:lblAlgn val="ctr"/>
        <c:lblOffset val="100"/>
        <c:noMultiLvlLbl val="0"/>
      </c:catAx>
      <c:valAx>
        <c:axId val="134327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1286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[Electricity_Bill_Energy_Consumption_Analyzer_Dashboard_V5.xlsx]Payment Status!PivotTable2</c:name>
    <c:fmtId val="9"/>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IN" sz="1600">
                <a:latin typeface="Bahnschrift SemiBold SemiConden" panose="020B0502040204020203" pitchFamily="34" charset="0"/>
              </a:rPr>
              <a:t>Payment Status: Collection Ratio</a:t>
            </a:r>
            <a:endParaRPr lang="en-US" sz="1600">
              <a:latin typeface="Bahnschrift SemiBold SemiConden" panose="020B0502040204020203" pitchFamily="34" charset="0"/>
            </a:endParaRPr>
          </a:p>
        </c:rich>
      </c:tx>
      <c:layout>
        <c:manualLayout>
          <c:xMode val="edge"/>
          <c:yMode val="edge"/>
          <c:x val="0.14789567979227888"/>
          <c:y val="6.637020510166012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368273862666051"/>
          <c:y val="0.21336894208277379"/>
          <c:w val="0.29092774540303129"/>
          <c:h val="0.67051926015027008"/>
        </c:manualLayout>
      </c:layout>
      <c:doughnutChart>
        <c:varyColors val="1"/>
        <c:ser>
          <c:idx val="0"/>
          <c:order val="0"/>
          <c:tx>
            <c:strRef>
              <c:f>'Payment Status'!$B$3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08A-476D-A4A0-C6178B6A5EDA}"/>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08A-476D-A4A0-C6178B6A5EDA}"/>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Status'!$A$4:$A$6</c:f>
              <c:strCache>
                <c:ptCount val="2"/>
                <c:pt idx="0">
                  <c:v>Paid</c:v>
                </c:pt>
                <c:pt idx="1">
                  <c:v>Pending</c:v>
                </c:pt>
              </c:strCache>
            </c:strRef>
          </c:cat>
          <c:val>
            <c:numRef>
              <c:f>'Payment Status'!$B$4:$B$6</c:f>
              <c:numCache>
                <c:formatCode>General</c:formatCode>
                <c:ptCount val="2"/>
                <c:pt idx="0">
                  <c:v>154</c:v>
                </c:pt>
                <c:pt idx="1">
                  <c:v>26</c:v>
                </c:pt>
              </c:numCache>
            </c:numRef>
          </c:val>
          <c:extLst>
            <c:ext xmlns:c16="http://schemas.microsoft.com/office/drawing/2014/chart" uri="{C3380CC4-5D6E-409C-BE32-E72D297353CC}">
              <c16:uniqueId val="{00000004-B08A-476D-A4A0-C6178B6A5EDA}"/>
            </c:ext>
          </c:extLst>
        </c:ser>
        <c:dLbls>
          <c:showLegendKey val="0"/>
          <c:showVal val="0"/>
          <c:showCatName val="0"/>
          <c:showSerName val="0"/>
          <c:showPercent val="1"/>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[Electricity_Bill_Energy_Consumption_Analyzer_Dashboard_V5.xlsx]Top 5 consumer!PivotTable2</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600">
                <a:latin typeface="Bahnschrift SemiBold SemiConden" panose="020B0502040204020203" pitchFamily="34" charset="0"/>
              </a:rPr>
              <a:t>TOP CONSUMER BY TOTAL BILL</a:t>
            </a:r>
          </a:p>
        </c:rich>
      </c:tx>
      <c:layout>
        <c:manualLayout>
          <c:xMode val="edge"/>
          <c:yMode val="edge"/>
          <c:x val="0.30919314786963015"/>
          <c:y val="6.679322007051186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s>
    <c:plotArea>
      <c:layout>
        <c:manualLayout>
          <c:layoutTarget val="inner"/>
          <c:xMode val="edge"/>
          <c:yMode val="edge"/>
          <c:x val="0.16611120037889662"/>
          <c:y val="0.24975473157945355"/>
          <c:w val="0.39758464566929136"/>
          <c:h val="0.66264107611548562"/>
        </c:manualLayout>
      </c:layout>
      <c:doughnutChart>
        <c:varyColors val="1"/>
        <c:ser>
          <c:idx val="0"/>
          <c:order val="0"/>
          <c:tx>
            <c:strRef>
              <c:f>'Top 5 consumer'!$B$3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2-B6C2-4CAE-89D2-296FECEE1517}"/>
              </c:ext>
            </c:extLst>
          </c:dPt>
          <c:dPt>
            <c:idx val="1"/>
            <c:bubble3D val="0"/>
            <c:spPr>
              <a:solidFill>
                <a:schemeClr val="accent4"/>
              </a:solidFill>
              <a:ln>
                <a:noFill/>
              </a:ln>
              <a:effectLst/>
            </c:spPr>
            <c:extLst>
              <c:ext xmlns:c16="http://schemas.microsoft.com/office/drawing/2014/chart" uri="{C3380CC4-5D6E-409C-BE32-E72D297353CC}">
                <c16:uniqueId val="{00000004-B6C2-4CAE-89D2-296FECEE1517}"/>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B6C2-4CAE-89D2-296FECEE1517}"/>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4E9D-4D76-80D7-3B17CE49016A}"/>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4E9D-4D76-80D7-3B17CE49016A}"/>
              </c:ext>
            </c:extLst>
          </c:dPt>
          <c:dLbls>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'Top 5 consumer'!$A$4:$A$9</c:f>
              <c:strCache>
                <c:ptCount val="5"/>
                <c:pt idx="0">
                  <c:v>Riya Ghosh</c:v>
                </c:pt>
                <c:pt idx="1">
                  <c:v>Ananya Sen</c:v>
                </c:pt>
                <c:pt idx="2">
                  <c:v>Sneha Paul</c:v>
                </c:pt>
                <c:pt idx="3">
                  <c:v>Raj Das</c:v>
                </c:pt>
                <c:pt idx="4">
                  <c:v>Nisha Paul</c:v>
                </c:pt>
              </c:strCache>
            </c:strRef>
          </c:cat>
          <c:val>
            <c:numRef>
              <c:f>'Top 5 consumer'!$B$4:$B$9</c:f>
              <c:numCache>
                <c:formatCode>General</c:formatCode>
                <c:ptCount val="5"/>
                <c:pt idx="0">
                  <c:v>20998.5</c:v>
                </c:pt>
                <c:pt idx="1">
                  <c:v>21475</c:v>
                </c:pt>
                <c:pt idx="2">
                  <c:v>32234.5</c:v>
                </c:pt>
                <c:pt idx="3">
                  <c:v>33632.5</c:v>
                </c:pt>
                <c:pt idx="4">
                  <c:v>41350</c:v>
                </c:pt>
              </c:numCache>
            </c:numRef>
          </c:val>
          <c:extLst>
            <c:ext xmlns:c16="http://schemas.microsoft.com/office/drawing/2014/chart" uri="{C3380CC4-5D6E-409C-BE32-E72D297353CC}">
              <c16:uniqueId val="{00000007-B6C2-4CAE-89D2-296FECEE15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1887266196988544"/>
          <c:y val="0.46635316418780987"/>
          <c:w val="0.14015464920817483"/>
          <c:h val="0.234376640419947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[Electricity_Bill_Energy_Consumption_Analyzer_Dashboard_V5.xlsx]Bill Amount by city!PivotTable3</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a:latin typeface="Bahnschrift SemiBold SemiConden" panose="020B0502040204020203" pitchFamily="34" charset="0"/>
              </a:rPr>
              <a:t>BILL AMOUNT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'Bill Amount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'Bill Amount by city'!$A$4:$A$9</c:f>
              <c:strCache>
                <c:ptCount val="5"/>
                <c:pt idx="0">
                  <c:v>Mumbai</c:v>
                </c:pt>
                <c:pt idx="1">
                  <c:v>Chennai</c:v>
                </c:pt>
                <c:pt idx="2">
                  <c:v>Delhi</c:v>
                </c:pt>
                <c:pt idx="3">
                  <c:v>Kolkata</c:v>
                </c:pt>
                <c:pt idx="4">
                  <c:v>Bengaluru</c:v>
                </c:pt>
              </c:strCache>
            </c:strRef>
          </c:cat>
          <c:val>
            <c:numRef>
              <c:f>'Bill Amount by city'!$B$4:$B$9</c:f>
              <c:numCache>
                <c:formatCode>General</c:formatCode>
                <c:ptCount val="5"/>
                <c:pt idx="0">
                  <c:v>48841</c:v>
                </c:pt>
                <c:pt idx="1">
                  <c:v>63017</c:v>
                </c:pt>
                <c:pt idx="2">
                  <c:v>63952</c:v>
                </c:pt>
                <c:pt idx="3">
                  <c:v>71486.5</c:v>
                </c:pt>
                <c:pt idx="4">
                  <c:v>77661.5</c:v>
                </c:pt>
              </c:numCache>
            </c:numRef>
          </c:val>
          <c:extLst>
            <c:ext xmlns:c16="http://schemas.microsoft.com/office/drawing/2014/chart" uri="{C3380CC4-5D6E-409C-BE32-E72D297353CC}">
              <c16:uniqueId val="{00000000-C05B-435B-B87A-F3963AF02E12}"/>
            </c:ext>
          </c:extLst>
        </c:ser>
        <c:dLbls>
          <c:dLblPos val="outEnd"/>
          <c:showLegendKey val="0"/>
          <c:showVal val="1"/>
          <c:showCatName val="0"/>
          <c:showSerName val="0"/>
          <c:showPercent val="0"/>
          <c:showBubbleSize val="0"/>
        </c:dLbls>
        <c:gapWidth val="182"/>
        <c:axId val="1289741839"/>
        <c:axId val="1482279791"/>
      </c:barChart>
      <c:catAx>
        <c:axId val="128974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82279791"/>
        <c:crosses val="autoZero"/>
        <c:auto val="1"/>
        <c:lblAlgn val="ctr"/>
        <c:lblOffset val="100"/>
        <c:noMultiLvlLbl val="0"/>
      </c:catAx>
      <c:valAx>
        <c:axId val="148227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8974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[Electricity_Bill_Energy_Consumption_Analyzer_Dashboard_V5.xlsx]Consumer Type  Comparison!PivotTable6</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600">
                <a:latin typeface="Bahnschrift SemiBold SemiConden" panose="020B0502040204020203" pitchFamily="34" charset="0"/>
              </a:rPr>
              <a:t>CONSUMER LEVEL DISTRIBUTION</a:t>
            </a:r>
          </a:p>
        </c:rich>
      </c:tx>
      <c:layout>
        <c:manualLayout>
          <c:xMode val="edge"/>
          <c:yMode val="edge"/>
          <c:x val="0.20465589959934841"/>
          <c:y val="5.27111272675487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8.3333333333333315E-3"/>
              <c:y val="-5.3240740740740769E-2"/>
            </c:manualLayout>
          </c:layout>
          <c:showLegendKey val="0"/>
          <c:showVal val="0"/>
          <c:showCatName val="1"/>
          <c:showSerName val="0"/>
          <c:showPercent val="1"/>
          <c:showBubbleSize val="0"/>
          <c:extLst>
            <c:ext xmlns:c15="http://schemas.microsoft.com/office/drawing/2012/chart" uri="{CE6537A1-D6FC-4f65-9D91-7224C49458BB}">
              <c15:layout>
                <c:manualLayout>
                  <c:w val="0.22854505686789151"/>
                  <c:h val="0.13061971420239138"/>
                </c:manualLayout>
              </c15:layout>
            </c:ext>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8.3333333333333315E-3"/>
              <c:y val="-5.3240740740740769E-2"/>
            </c:manualLayout>
          </c:layout>
          <c:showLegendKey val="0"/>
          <c:showVal val="0"/>
          <c:showCatName val="1"/>
          <c:showSerName val="0"/>
          <c:showPercent val="1"/>
          <c:showBubbleSize val="0"/>
          <c:extLst>
            <c:ext xmlns:c15="http://schemas.microsoft.com/office/drawing/2012/chart" uri="{CE6537A1-D6FC-4f65-9D91-7224C49458BB}">
              <c15:layout>
                <c:manualLayout>
                  <c:w val="0.22854505686789151"/>
                  <c:h val="0.13061971420239138"/>
                </c:manualLayout>
              </c15:layout>
            </c:ext>
          </c:extLst>
        </c:dLbl>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3333333333333315E-3"/>
              <c:y val="-5.3240740740740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'Consumer Type  Comparison'!$B$3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A886-41FF-92A2-A67CDDDDECC3}"/>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886-41FF-92A2-A67CDDDDECC3}"/>
              </c:ext>
            </c:extLst>
          </c:dPt>
          <c:dLbls>
            <c:dLbl>
              <c:idx val="0"/>
              <c:layout>
                <c:manualLayout>
                  <c:x val="8.3333333333333315E-3"/>
                  <c:y val="-5.32407407407407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86-41FF-92A2-A67CDDDDECC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'Consumer Type  Comparison'!$A$4:$A$6</c:f>
              <c:strCache>
                <c:ptCount val="2"/>
                <c:pt idx="0">
                  <c:v>Commercial</c:v>
                </c:pt>
                <c:pt idx="1">
                  <c:v>Residential</c:v>
                </c:pt>
              </c:strCache>
            </c:strRef>
          </c:cat>
          <c:val>
            <c:numRef>
              <c:f>'Consumer Type  Comparison'!$B$4:$B$6</c:f>
              <c:numCache>
                <c:formatCode>General</c:formatCode>
                <c:ptCount val="2"/>
                <c:pt idx="0">
                  <c:v>15952</c:v>
                </c:pt>
                <c:pt idx="1">
                  <c:v>22381</c:v>
                </c:pt>
              </c:numCache>
            </c:numRef>
          </c:val>
          <c:extLst>
            <c:ext xmlns:c16="http://schemas.microsoft.com/office/drawing/2014/chart" uri="{C3380CC4-5D6E-409C-BE32-E72D297353CC}">
              <c16:uniqueId val="{00000004-A886-41FF-92A2-A67CDDDDECC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[Electricity_Bill_Energy_Consumption_Analyzer_Dashboard_V5.xlsx]Monthly Energy Consumption  !PivotTable5</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600" b="0" i="0" u="none" strike="noStrike" baseline="0">
                <a:latin typeface="Bahnschrift SemiBold SemiConden" panose="020B0502040204020203" pitchFamily="34" charset="0"/>
              </a:rPr>
              <a:t>MONTHLY ENERGY CONSUMPTION (kWh)</a:t>
            </a:r>
            <a:endParaRPr lang="en-US" sz="1600">
              <a:latin typeface="Bahnschrift SemiBold SemiConden" panose="020B0502040204020203" pitchFamily="34" charset="0"/>
            </a:endParaRPr>
          </a:p>
        </c:rich>
      </c:tx>
      <c:layout>
        <c:manualLayout>
          <c:xMode val="edge"/>
          <c:yMode val="edge"/>
          <c:x val="0.24416574885094333"/>
          <c:y val="5.13098780994149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69816272965873E-2"/>
          <c:y val="0.25275345581802272"/>
          <c:w val="0.72191863517060373"/>
          <c:h val="0.55623412073490819"/>
        </c:manualLayout>
      </c:layout>
      <c:lineChart>
        <c:grouping val="standard"/>
        <c:varyColors val="0"/>
        <c:ser>
          <c:idx val="0"/>
          <c:order val="0"/>
          <c:tx>
            <c:strRef>
              <c:f>'Monthly Energy Consumption  '!$B$3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Energy Consumption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Energy Consumption  '!$B$4:$B$16</c:f>
              <c:numCache>
                <c:formatCode>General</c:formatCode>
                <c:ptCount val="12"/>
                <c:pt idx="0">
                  <c:v>3467</c:v>
                </c:pt>
                <c:pt idx="1">
                  <c:v>3328</c:v>
                </c:pt>
                <c:pt idx="2">
                  <c:v>3574</c:v>
                </c:pt>
                <c:pt idx="3">
                  <c:v>3683</c:v>
                </c:pt>
                <c:pt idx="4">
                  <c:v>2662</c:v>
                </c:pt>
                <c:pt idx="5">
                  <c:v>2606</c:v>
                </c:pt>
                <c:pt idx="6">
                  <c:v>1794</c:v>
                </c:pt>
                <c:pt idx="7">
                  <c:v>3075</c:v>
                </c:pt>
                <c:pt idx="8">
                  <c:v>3310</c:v>
                </c:pt>
                <c:pt idx="9">
                  <c:v>4791</c:v>
                </c:pt>
                <c:pt idx="10">
                  <c:v>3134</c:v>
                </c:pt>
                <c:pt idx="11">
                  <c:v>2909</c:v>
                </c:pt>
              </c:numCache>
            </c:numRef>
          </c:val>
          <c:smooth val="0"/>
          <c:extLst>
            <c:ext xmlns:c16="http://schemas.microsoft.com/office/drawing/2014/chart" uri="{C3380CC4-5D6E-409C-BE32-E72D297353CC}">
              <c16:uniqueId val="{00000000-1DBA-41A7-A3C1-33A9CB862111}"/>
            </c:ext>
          </c:extLst>
        </c:ser>
        <c:dLbls>
          <c:dLblPos val="t"/>
          <c:showLegendKey val="0"/>
          <c:showVal val="1"/>
          <c:showCatName val="0"/>
          <c:showSerName val="0"/>
          <c:showPercent val="0"/>
          <c:showBubbleSize val="0"/>
        </c:dLbls>
        <c:marker val="1"/>
        <c:smooth val="0"/>
        <c:axId val="1366565535"/>
        <c:axId val="1482259631"/>
      </c:lineChart>
      <c:catAx>
        <c:axId val="136656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82259631"/>
        <c:crosses val="autoZero"/>
        <c:auto val="1"/>
        <c:lblAlgn val="ctr"/>
        <c:lblOffset val="100"/>
        <c:noMultiLvlLbl val="0"/>
      </c:catAx>
      <c:valAx>
        <c:axId val="148225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656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[Electricity_Bill_Energy_Consumption_Analyzer_Dashboard_V5.xlsx]Consumer Level Distribution!PivotTable2</c:name>
    <c:fmtId val="7"/>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US" sz="1600">
                <a:latin typeface="Bahnschrift SemiBold SemiConden" panose="020B0502040204020203" pitchFamily="34" charset="0"/>
              </a:rPr>
              <a:t>CONSUMPTION LEVEL DISTRIBUTION</a:t>
            </a:r>
          </a:p>
        </c:rich>
      </c:tx>
      <c:layout>
        <c:manualLayout>
          <c:xMode val="edge"/>
          <c:yMode val="edge"/>
          <c:x val="0.23599897458254476"/>
          <c:y val="7.14046984666418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265463671121777"/>
          <c:y val="0.26469471311848636"/>
          <c:w val="0.39758464566929136"/>
          <c:h val="0.66264107611548562"/>
        </c:manualLayout>
      </c:layout>
      <c:doughnutChart>
        <c:varyColors val="1"/>
        <c:ser>
          <c:idx val="0"/>
          <c:order val="0"/>
          <c:tx>
            <c:strRef>
              <c:f>'Consumer Level Distribution'!$B$3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09E-42EA-950C-D572267C4692}"/>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09E-42EA-950C-D572267C469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09E-42EA-950C-D572267C4692}"/>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'Consumer Level Distribution'!$A$4:$A$7</c:f>
              <c:strCache>
                <c:ptCount val="3"/>
                <c:pt idx="0">
                  <c:v>High</c:v>
                </c:pt>
                <c:pt idx="1">
                  <c:v>Low</c:v>
                </c:pt>
                <c:pt idx="2">
                  <c:v>Medium</c:v>
                </c:pt>
              </c:strCache>
            </c:strRef>
          </c:cat>
          <c:val>
            <c:numRef>
              <c:f>'Consumer Level Distribution'!$B$4:$B$7</c:f>
              <c:numCache>
                <c:formatCode>General</c:formatCode>
                <c:ptCount val="3"/>
                <c:pt idx="0">
                  <c:v>39</c:v>
                </c:pt>
                <c:pt idx="1">
                  <c:v>74</c:v>
                </c:pt>
                <c:pt idx="2">
                  <c:v>67</c:v>
                </c:pt>
              </c:numCache>
            </c:numRef>
          </c:val>
          <c:extLst>
            <c:ext xmlns:c16="http://schemas.microsoft.com/office/drawing/2014/chart" uri="{C3380CC4-5D6E-409C-BE32-E72D297353CC}">
              <c16:uniqueId val="{00000006-109E-42EA-950C-D572267C469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614019787799829"/>
          <c:y val="0.43881624554036885"/>
          <c:w val="0.21073999576540334"/>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[Electricity_Bill_Energy_Consumption_Analyzer_Dashboard_V5.xlsx]CONSUMPTION BY CITY (kWh)!PivotTable2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'CONSUMPTION BY CITY (kWh)'!$B$3:$B$4</c:f>
              <c:strCache>
                <c:ptCount val="1"/>
                <c:pt idx="0">
                  <c:v>Commercial</c:v>
                </c:pt>
              </c:strCache>
            </c:strRef>
          </c:tx>
          <c:spPr>
            <a:solidFill>
              <a:schemeClr val="accent1"/>
            </a:solidFill>
            <a:ln>
              <a:noFill/>
            </a:ln>
            <a:effectLst/>
          </c:spPr>
          <c:invertIfNegative val="0"/>
          <c:cat>
            <c:strRef>
              <c:f>'CONSUMPTION BY CITY (kWh)'!$A$5:$A$9</c:f>
              <c:strCache>
                <c:ptCount val="5"/>
                <c:pt idx="0">
                  <c:v>Bengaluru</c:v>
                </c:pt>
                <c:pt idx="1">
                  <c:v>Chennai</c:v>
                </c:pt>
                <c:pt idx="2">
                  <c:v>Delhi</c:v>
                </c:pt>
                <c:pt idx="3">
                  <c:v>Kolkata</c:v>
                </c:pt>
                <c:pt idx="4">
                  <c:v>Mumbai</c:v>
                </c:pt>
              </c:strCache>
            </c:strRef>
          </c:cat>
          <c:val>
            <c:numRef>
              <c:f>'CONSUMPTION BY CITY (kWh)'!$B$5:$B$9</c:f>
              <c:numCache>
                <c:formatCode>General</c:formatCode>
                <c:ptCount val="5"/>
                <c:pt idx="0">
                  <c:v>3416</c:v>
                </c:pt>
                <c:pt idx="1">
                  <c:v>3590</c:v>
                </c:pt>
                <c:pt idx="2">
                  <c:v>3571</c:v>
                </c:pt>
                <c:pt idx="3">
                  <c:v>3640</c:v>
                </c:pt>
                <c:pt idx="4">
                  <c:v>1735</c:v>
                </c:pt>
              </c:numCache>
            </c:numRef>
          </c:val>
          <c:extLst>
            <c:ext xmlns:c16="http://schemas.microsoft.com/office/drawing/2014/chart" uri="{C3380CC4-5D6E-409C-BE32-E72D297353CC}">
              <c16:uniqueId val="{00000006-D07A-4921-9ADB-C8E82A273E5B}"/>
            </c:ext>
          </c:extLst>
        </c:ser>
        <c:ser>
          <c:idx val="1"/>
          <c:order val="1"/>
          <c:tx>
            <c:strRef>
              <c:f>'CONSUMPTION BY CITY (kWh)'!$C$3:$C$4</c:f>
              <c:strCache>
                <c:ptCount val="1"/>
                <c:pt idx="0">
                  <c:v>Residential</c:v>
                </c:pt>
              </c:strCache>
            </c:strRef>
          </c:tx>
          <c:spPr>
            <a:solidFill>
              <a:schemeClr val="accent2"/>
            </a:solidFill>
            <a:ln>
              <a:noFill/>
            </a:ln>
            <a:effectLst/>
          </c:spPr>
          <c:invertIfNegative val="0"/>
          <c:cat>
            <c:strRef>
              <c:f>'CONSUMPTION BY CITY (kWh)'!$A$5:$A$9</c:f>
              <c:strCache>
                <c:ptCount val="5"/>
                <c:pt idx="0">
                  <c:v>Bengaluru</c:v>
                </c:pt>
                <c:pt idx="1">
                  <c:v>Chennai</c:v>
                </c:pt>
                <c:pt idx="2">
                  <c:v>Delhi</c:v>
                </c:pt>
                <c:pt idx="3">
                  <c:v>Kolkata</c:v>
                </c:pt>
                <c:pt idx="4">
                  <c:v>Mumbai</c:v>
                </c:pt>
              </c:strCache>
            </c:strRef>
          </c:cat>
          <c:val>
            <c:numRef>
              <c:f>'CONSUMPTION BY CITY (kWh)'!$C$5:$C$9</c:f>
              <c:numCache>
                <c:formatCode>General</c:formatCode>
                <c:ptCount val="5"/>
                <c:pt idx="0">
                  <c:v>5959</c:v>
                </c:pt>
                <c:pt idx="1">
                  <c:v>3644</c:v>
                </c:pt>
                <c:pt idx="2">
                  <c:v>3981</c:v>
                </c:pt>
                <c:pt idx="3">
                  <c:v>4817</c:v>
                </c:pt>
                <c:pt idx="4">
                  <c:v>3980</c:v>
                </c:pt>
              </c:numCache>
            </c:numRef>
          </c:val>
          <c:extLst>
            <c:ext xmlns:c16="http://schemas.microsoft.com/office/drawing/2014/chart" uri="{C3380CC4-5D6E-409C-BE32-E72D297353CC}">
              <c16:uniqueId val="{00000007-D07A-4921-9ADB-C8E82A273E5B}"/>
            </c:ext>
          </c:extLst>
        </c:ser>
        <c:dLbls>
          <c:showLegendKey val="0"/>
          <c:showVal val="0"/>
          <c:showCatName val="0"/>
          <c:showSerName val="0"/>
          <c:showPercent val="0"/>
          <c:showBubbleSize val="0"/>
        </c:dLbls>
        <c:gapWidth val="219"/>
        <c:overlap val="-27"/>
        <c:axId val="1139754240"/>
        <c:axId val="1139755680"/>
      </c:barChart>
      <c:catAx>
        <c:axId val="11397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55680"/>
        <c:crosses val="autoZero"/>
        <c:auto val="1"/>
        <c:lblAlgn val="ctr"/>
        <c:lblOffset val="100"/>
        <c:noMultiLvlLbl val="0"/>
      </c:catAx>
      <c:valAx>
        <c:axId val="113975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5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[Electricity_Bill_Energy_Consumption_Analyzer_Dashboard_V5.xlsx]MONTHLY CONSUPTION AND COST TRE!PivotTable3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8515836316393E-2"/>
          <c:y val="6.6583411188739325E-2"/>
          <c:w val="0.83676350498420826"/>
          <c:h val="0.63371933372255285"/>
        </c:manualLayout>
      </c:layout>
      <c:barChart>
        <c:barDir val="col"/>
        <c:grouping val="clustered"/>
        <c:varyColors val="0"/>
        <c:ser>
          <c:idx val="0"/>
          <c:order val="0"/>
          <c:tx>
            <c:strRef>
              <c:f>'MONTHLY CONSUPTION AND COST TRE'!$B$3</c:f>
              <c:strCache>
                <c:ptCount val="1"/>
                <c:pt idx="0">
                  <c:v>Sum of Units Consumed (kWh)</c:v>
                </c:pt>
              </c:strCache>
            </c:strRef>
          </c:tx>
          <c:spPr>
            <a:solidFill>
              <a:schemeClr val="accent1"/>
            </a:solidFill>
            <a:ln>
              <a:noFill/>
            </a:ln>
            <a:effectLst/>
          </c:spPr>
          <c:invertIfNegative val="0"/>
          <c:cat>
            <c:strRef>
              <c:f>'MONTHLY CONSUPTION AND COST TRE'!$A$4:$A$16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CONSUPTION AND COST TRE'!$B$4:$B$16</c:f>
              <c:numCache>
                <c:formatCode>General</c:formatCode>
                <c:ptCount val="12"/>
                <c:pt idx="0">
                  <c:v>3467</c:v>
                </c:pt>
                <c:pt idx="1">
                  <c:v>3328</c:v>
                </c:pt>
                <c:pt idx="2">
                  <c:v>3574</c:v>
                </c:pt>
                <c:pt idx="3">
                  <c:v>3683</c:v>
                </c:pt>
                <c:pt idx="4">
                  <c:v>2662</c:v>
                </c:pt>
                <c:pt idx="5">
                  <c:v>2606</c:v>
                </c:pt>
                <c:pt idx="6">
                  <c:v>1794</c:v>
                </c:pt>
                <c:pt idx="7">
                  <c:v>3075</c:v>
                </c:pt>
                <c:pt idx="8">
                  <c:v>3310</c:v>
                </c:pt>
                <c:pt idx="9">
                  <c:v>4791</c:v>
                </c:pt>
                <c:pt idx="10">
                  <c:v>3134</c:v>
                </c:pt>
                <c:pt idx="11">
                  <c:v>2909</c:v>
                </c:pt>
              </c:numCache>
            </c:numRef>
          </c:val>
          <c:extLst>
            <c:ext xmlns:c16="http://schemas.microsoft.com/office/drawing/2014/chart" uri="{C3380CC4-5D6E-409C-BE32-E72D297353CC}">
              <c16:uniqueId val="{00000000-C095-477B-8FF9-59161E857345}"/>
            </c:ext>
          </c:extLst>
        </c:ser>
        <c:dLbls>
          <c:showLegendKey val="0"/>
          <c:showVal val="0"/>
          <c:showCatName val="0"/>
          <c:showSerName val="0"/>
          <c:showPercent val="0"/>
          <c:showBubbleSize val="0"/>
        </c:dLbls>
        <c:gapWidth val="219"/>
        <c:overlap val="-27"/>
        <c:axId val="986269328"/>
        <c:axId val="986270768"/>
      </c:barChart>
      <c:lineChart>
        <c:grouping val="standard"/>
        <c:varyColors val="0"/>
        <c:ser>
          <c:idx val="1"/>
          <c:order val="1"/>
          <c:tx>
            <c:strRef>
              <c:f>'MONTHLY CONSUPTION AND COST TRE'!$C$3</c:f>
              <c:strCache>
                <c:ptCount val="1"/>
                <c:pt idx="0">
                  <c:v>Sum of Total Bill (₹)</c:v>
                </c:pt>
              </c:strCache>
            </c:strRef>
          </c:tx>
          <c:spPr>
            <a:ln w="28575" cap="rnd">
              <a:solidFill>
                <a:schemeClr val="accent2"/>
              </a:solidFill>
              <a:round/>
            </a:ln>
            <a:effectLst/>
          </c:spPr>
          <c:marker>
            <c:symbol val="none"/>
          </c:marker>
          <c:cat>
            <c:strRef>
              <c:f>'MONTHLY CONSUPTION AND COST TRE'!$A$4:$A$16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CONSUPTION AND COST TRE'!$C$4:$C$16</c:f>
              <c:numCache>
                <c:formatCode>General</c:formatCode>
                <c:ptCount val="12"/>
                <c:pt idx="0">
                  <c:v>26198</c:v>
                </c:pt>
                <c:pt idx="1">
                  <c:v>29584.5</c:v>
                </c:pt>
                <c:pt idx="2">
                  <c:v>30713</c:v>
                </c:pt>
                <c:pt idx="3">
                  <c:v>32008.5</c:v>
                </c:pt>
                <c:pt idx="4">
                  <c:v>21148</c:v>
                </c:pt>
                <c:pt idx="5">
                  <c:v>22705</c:v>
                </c:pt>
                <c:pt idx="6">
                  <c:v>16745.5</c:v>
                </c:pt>
                <c:pt idx="7">
                  <c:v>24911.5</c:v>
                </c:pt>
                <c:pt idx="8">
                  <c:v>30026.5</c:v>
                </c:pt>
                <c:pt idx="9">
                  <c:v>41116.5</c:v>
                </c:pt>
                <c:pt idx="10">
                  <c:v>25840</c:v>
                </c:pt>
                <c:pt idx="11">
                  <c:v>23961</c:v>
                </c:pt>
              </c:numCache>
            </c:numRef>
          </c:val>
          <c:smooth val="0"/>
          <c:extLst>
            <c:ext xmlns:c16="http://schemas.microsoft.com/office/drawing/2014/chart" uri="{C3380CC4-5D6E-409C-BE32-E72D297353CC}">
              <c16:uniqueId val="{00000001-C095-477B-8FF9-59161E857345}"/>
            </c:ext>
          </c:extLst>
        </c:ser>
        <c:dLbls>
          <c:showLegendKey val="0"/>
          <c:showVal val="0"/>
          <c:showCatName val="0"/>
          <c:showSerName val="0"/>
          <c:showPercent val="0"/>
          <c:showBubbleSize val="0"/>
        </c:dLbls>
        <c:marker val="1"/>
        <c:smooth val="0"/>
        <c:axId val="1142420016"/>
        <c:axId val="1142419056"/>
      </c:lineChart>
      <c:catAx>
        <c:axId val="98626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70768"/>
        <c:crosses val="autoZero"/>
        <c:auto val="1"/>
        <c:lblAlgn val="ctr"/>
        <c:lblOffset val="100"/>
        <c:noMultiLvlLbl val="0"/>
      </c:catAx>
      <c:valAx>
        <c:axId val="98627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69328"/>
        <c:crosses val="autoZero"/>
        <c:crossBetween val="between"/>
      </c:valAx>
      <c:valAx>
        <c:axId val="1142419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20016"/>
        <c:crosses val="max"/>
        <c:crossBetween val="between"/>
      </c:valAx>
      <c:catAx>
        <c:axId val="1142420016"/>
        <c:scaling>
          <c:orientation val="minMax"/>
        </c:scaling>
        <c:delete val="1"/>
        <c:axPos val="b"/>
        <c:numFmt formatCode="General" sourceLinked="1"/>
        <c:majorTickMark val="out"/>
        <c:minorTickMark val="none"/>
        <c:tickLblPos val="nextTo"/>
        <c:crossAx val="1142419056"/>
        <c:crosses val="autoZero"/>
        <c:auto val="1"/>
        <c:lblAlgn val="ctr"/>
        <c:lblOffset val="100"/>
        <c:noMultiLvlLbl val="0"/>
      </c:catAx>
      <c:spPr>
        <a:noFill/>
        <a:ln>
          <a:noFill/>
        </a:ln>
        <a:effectLst/>
      </c:spPr>
    </c:plotArea>
    <c:legend>
      <c:legendPos val="r"/>
      <c:layout>
        <c:manualLayout>
          <c:xMode val="edge"/>
          <c:yMode val="edge"/>
          <c:x val="0.3610553183091002"/>
          <c:y val="0.83704774572163398"/>
          <c:w val="0.24994580875785913"/>
          <c:h val="0.10453031010258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4.xml"/><Relationship Id="rId18" Type="http://schemas.openxmlformats.org/officeDocument/2006/relationships/image" Target="../media/image17.jpeg"/><Relationship Id="rId3" Type="http://schemas.openxmlformats.org/officeDocument/2006/relationships/chart" Target="../charts/chart10.xml"/><Relationship Id="rId21" Type="http://schemas.openxmlformats.org/officeDocument/2006/relationships/image" Target="../media/image20.png"/><Relationship Id="rId7" Type="http://schemas.openxmlformats.org/officeDocument/2006/relationships/image" Target="../media/image7.png"/><Relationship Id="rId12" Type="http://schemas.openxmlformats.org/officeDocument/2006/relationships/chart" Target="../charts/chart13.xml"/><Relationship Id="rId17" Type="http://schemas.openxmlformats.org/officeDocument/2006/relationships/image" Target="../media/image16.svg"/><Relationship Id="rId2" Type="http://schemas.openxmlformats.org/officeDocument/2006/relationships/chart" Target="../charts/chart9.xml"/><Relationship Id="rId16" Type="http://schemas.openxmlformats.org/officeDocument/2006/relationships/image" Target="../media/image15.png"/><Relationship Id="rId20" Type="http://schemas.openxmlformats.org/officeDocument/2006/relationships/image" Target="../media/image19.png"/><Relationship Id="rId1" Type="http://schemas.openxmlformats.org/officeDocument/2006/relationships/chart" Target="../charts/chart8.xml"/><Relationship Id="rId6" Type="http://schemas.openxmlformats.org/officeDocument/2006/relationships/image" Target="../media/image6.sv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image" Target="../media/image10.svg"/><Relationship Id="rId19" Type="http://schemas.openxmlformats.org/officeDocument/2006/relationships/image" Target="../media/image18.gif"/><Relationship Id="rId4" Type="http://schemas.openxmlformats.org/officeDocument/2006/relationships/chart" Target="../charts/chart11.xml"/><Relationship Id="rId9" Type="http://schemas.openxmlformats.org/officeDocument/2006/relationships/image" Target="../media/image9.png"/><Relationship Id="rId14" Type="http://schemas.openxmlformats.org/officeDocument/2006/relationships/chart" Target="../charts/chart15.xml"/><Relationship Id="rId22" Type="http://schemas.openxmlformats.org/officeDocument/2006/relationships/image" Target="../media/image21.svg"/></Relationships>
</file>

<file path=xl/drawings/_rels/drawing10.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457200</xdr:colOff>
      <xdr:row>7</xdr:row>
      <xdr:rowOff>87630</xdr:rowOff>
    </xdr:from>
    <xdr:to>
      <xdr:col>11</xdr:col>
      <xdr:colOff>152400</xdr:colOff>
      <xdr:row>22</xdr:row>
      <xdr:rowOff>87630</xdr:rowOff>
    </xdr:to>
    <xdr:graphicFrame macro="">
      <xdr:nvGraphicFramePr>
        <xdr:cNvPr id="3" name="Chart 2">
          <a:extLst>
            <a:ext uri="{FF2B5EF4-FFF2-40B4-BE49-F238E27FC236}">
              <a16:creationId xmlns:a16="http://schemas.microsoft.com/office/drawing/2014/main" id="{218198A6-8E34-486A-6F91-7379E049E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7</xdr:row>
      <xdr:rowOff>87630</xdr:rowOff>
    </xdr:from>
    <xdr:to>
      <xdr:col>11</xdr:col>
      <xdr:colOff>152400</xdr:colOff>
      <xdr:row>22</xdr:row>
      <xdr:rowOff>87630</xdr:rowOff>
    </xdr:to>
    <xdr:graphicFrame macro="">
      <xdr:nvGraphicFramePr>
        <xdr:cNvPr id="2" name="Chart 1">
          <a:extLst>
            <a:ext uri="{FF2B5EF4-FFF2-40B4-BE49-F238E27FC236}">
              <a16:creationId xmlns:a16="http://schemas.microsoft.com/office/drawing/2014/main" id="{E2417C5C-D443-D5F2-6124-CED6AD9EE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489584</xdr:colOff>
      <xdr:row>7</xdr:row>
      <xdr:rowOff>87630</xdr:rowOff>
    </xdr:from>
    <xdr:to>
      <xdr:col>15</xdr:col>
      <xdr:colOff>380999</xdr:colOff>
      <xdr:row>22</xdr:row>
      <xdr:rowOff>87630</xdr:rowOff>
    </xdr:to>
    <xdr:graphicFrame macro="">
      <xdr:nvGraphicFramePr>
        <xdr:cNvPr id="6" name="Chart 5">
          <a:extLst>
            <a:ext uri="{FF2B5EF4-FFF2-40B4-BE49-F238E27FC236}">
              <a16:creationId xmlns:a16="http://schemas.microsoft.com/office/drawing/2014/main" id="{DE3456AC-4AE8-A958-5004-14AAC2C06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296169</xdr:colOff>
      <xdr:row>3</xdr:row>
      <xdr:rowOff>106263</xdr:rowOff>
    </xdr:from>
    <xdr:to>
      <xdr:col>12</xdr:col>
      <xdr:colOff>41673</xdr:colOff>
      <xdr:row>18</xdr:row>
      <xdr:rowOff>72331</xdr:rowOff>
    </xdr:to>
    <xdr:graphicFrame macro="">
      <xdr:nvGraphicFramePr>
        <xdr:cNvPr id="4" name="Chart 3">
          <a:extLst>
            <a:ext uri="{FF2B5EF4-FFF2-40B4-BE49-F238E27FC236}">
              <a16:creationId xmlns:a16="http://schemas.microsoft.com/office/drawing/2014/main" id="{0C44DB7A-884E-E292-BBAC-B72F2E4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409575</xdr:colOff>
      <xdr:row>9</xdr:row>
      <xdr:rowOff>90487</xdr:rowOff>
    </xdr:from>
    <xdr:to>
      <xdr:col>11</xdr:col>
      <xdr:colOff>381000</xdr:colOff>
      <xdr:row>23</xdr:row>
      <xdr:rowOff>166687</xdr:rowOff>
    </xdr:to>
    <xdr:graphicFrame macro="">
      <xdr:nvGraphicFramePr>
        <xdr:cNvPr id="2" name="Chart 1">
          <a:extLst>
            <a:ext uri="{FF2B5EF4-FFF2-40B4-BE49-F238E27FC236}">
              <a16:creationId xmlns:a16="http://schemas.microsoft.com/office/drawing/2014/main" id="{659D94C3-A729-F477-7B56-0C49D3EF0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0.29438</cdr:x>
      <cdr:y>0.54514</cdr:y>
    </cdr:from>
    <cdr:to>
      <cdr:x>0.40449</cdr:x>
      <cdr:y>0.71528</cdr:y>
    </cdr:to>
    <cdr:pic>
      <cdr:nvPicPr>
        <cdr:cNvPr id="3" name="Graphic 2" descr="Lightning bolt with solid fill">
          <a:extLst xmlns:a="http://schemas.openxmlformats.org/drawingml/2006/main">
            <a:ext uri="{FF2B5EF4-FFF2-40B4-BE49-F238E27FC236}">
              <a16:creationId xmlns:a16="http://schemas.microsoft.com/office/drawing/2014/main" id="{B4A9DB5A-7453-0CFB-CE20-D65126AF1A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247775" y="1495425"/>
          <a:ext cx="466725" cy="46672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4</xdr:col>
      <xdr:colOff>388620</xdr:colOff>
      <xdr:row>5</xdr:row>
      <xdr:rowOff>160020</xdr:rowOff>
    </xdr:from>
    <xdr:to>
      <xdr:col>10</xdr:col>
      <xdr:colOff>83820</xdr:colOff>
      <xdr:row>19</xdr:row>
      <xdr:rowOff>76200</xdr:rowOff>
    </xdr:to>
    <xdr:graphicFrame macro="">
      <xdr:nvGraphicFramePr>
        <xdr:cNvPr id="3" name="Chart 2">
          <a:extLst>
            <a:ext uri="{FF2B5EF4-FFF2-40B4-BE49-F238E27FC236}">
              <a16:creationId xmlns:a16="http://schemas.microsoft.com/office/drawing/2014/main" id="{8611DCE5-A3D9-1929-39B2-8A5A971C0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198120</xdr:colOff>
      <xdr:row>8</xdr:row>
      <xdr:rowOff>83820</xdr:rowOff>
    </xdr:from>
    <xdr:to>
      <xdr:col>9</xdr:col>
      <xdr:colOff>502920</xdr:colOff>
      <xdr:row>23</xdr:row>
      <xdr:rowOff>83820</xdr:rowOff>
    </xdr:to>
    <xdr:graphicFrame macro="">
      <xdr:nvGraphicFramePr>
        <xdr:cNvPr id="3" name="Chart 2">
          <a:extLst>
            <a:ext uri="{FF2B5EF4-FFF2-40B4-BE49-F238E27FC236}">
              <a16:creationId xmlns:a16="http://schemas.microsoft.com/office/drawing/2014/main" id="{2B60442C-1D3E-A411-A52F-43A4494B5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23</xdr:col>
      <xdr:colOff>364474</xdr:colOff>
      <xdr:row>6</xdr:row>
      <xdr:rowOff>143124</xdr:rowOff>
    </xdr:from>
    <xdr:to>
      <xdr:col>25</xdr:col>
      <xdr:colOff>269936</xdr:colOff>
      <xdr:row>11</xdr:row>
      <xdr:rowOff>129428</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E86EDD37-7912-49BA-883A-420F9C76E66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604349" y="1214687"/>
              <a:ext cx="1143712" cy="879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425115</xdr:colOff>
      <xdr:row>28</xdr:row>
      <xdr:rowOff>45199</xdr:rowOff>
    </xdr:from>
    <xdr:to>
      <xdr:col>11</xdr:col>
      <xdr:colOff>113732</xdr:colOff>
      <xdr:row>43</xdr:row>
      <xdr:rowOff>47049</xdr:rowOff>
    </xdr:to>
    <xdr:graphicFrame macro="">
      <xdr:nvGraphicFramePr>
        <xdr:cNvPr id="6" name="Chart 5">
          <a:extLst>
            <a:ext uri="{FF2B5EF4-FFF2-40B4-BE49-F238E27FC236}">
              <a16:creationId xmlns:a16="http://schemas.microsoft.com/office/drawing/2014/main" id="{8EBB5675-F877-4D18-ABEB-5CF9C515E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413569</xdr:colOff>
      <xdr:row>12</xdr:row>
      <xdr:rowOff>116320</xdr:rowOff>
    </xdr:from>
    <xdr:to>
      <xdr:col>11</xdr:col>
      <xdr:colOff>125105</xdr:colOff>
      <xdr:row>27</xdr:row>
      <xdr:rowOff>116320</xdr:rowOff>
    </xdr:to>
    <xdr:graphicFrame macro="">
      <xdr:nvGraphicFramePr>
        <xdr:cNvPr id="7" name="Chart 6">
          <a:extLst>
            <a:ext uri="{FF2B5EF4-FFF2-40B4-BE49-F238E27FC236}">
              <a16:creationId xmlns:a16="http://schemas.microsoft.com/office/drawing/2014/main" id="{C112E96B-C9F7-499D-8F47-7B04440A3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206667</xdr:colOff>
      <xdr:row>12</xdr:row>
      <xdr:rowOff>116320</xdr:rowOff>
    </xdr:from>
    <xdr:to>
      <xdr:col>21</xdr:col>
      <xdr:colOff>557286</xdr:colOff>
      <xdr:row>27</xdr:row>
      <xdr:rowOff>116320</xdr:rowOff>
    </xdr:to>
    <xdr:graphicFrame macro="">
      <xdr:nvGraphicFramePr>
        <xdr:cNvPr id="2" name="Chart 1">
          <a:extLst>
            <a:ext uri="{FF2B5EF4-FFF2-40B4-BE49-F238E27FC236}">
              <a16:creationId xmlns:a16="http://schemas.microsoft.com/office/drawing/2014/main" id="{3F10F727-4CE7-482E-ACEA-12DA8B24A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29464</xdr:colOff>
      <xdr:row>28</xdr:row>
      <xdr:rowOff>45668</xdr:rowOff>
    </xdr:from>
    <xdr:to>
      <xdr:col>28</xdr:col>
      <xdr:colOff>56866</xdr:colOff>
      <xdr:row>43</xdr:row>
      <xdr:rowOff>45669</xdr:rowOff>
    </xdr:to>
    <xdr:graphicFrame macro="">
      <xdr:nvGraphicFramePr>
        <xdr:cNvPr id="3" name="Chart 2">
          <a:extLst>
            <a:ext uri="{FF2B5EF4-FFF2-40B4-BE49-F238E27FC236}">
              <a16:creationId xmlns:a16="http://schemas.microsoft.com/office/drawing/2014/main" id="{C38C53D4-3B88-4525-9B50-9148188AF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324211</xdr:colOff>
      <xdr:row>6</xdr:row>
      <xdr:rowOff>141807</xdr:rowOff>
    </xdr:from>
    <xdr:to>
      <xdr:col>23</xdr:col>
      <xdr:colOff>333374</xdr:colOff>
      <xdr:row>11</xdr:row>
      <xdr:rowOff>141807</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4421DE98-9986-439F-A990-946AEB3F72F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325836" y="1213370"/>
              <a:ext cx="1247413" cy="892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300499</xdr:colOff>
      <xdr:row>6</xdr:row>
      <xdr:rowOff>128735</xdr:rowOff>
    </xdr:from>
    <xdr:to>
      <xdr:col>28</xdr:col>
      <xdr:colOff>102358</xdr:colOff>
      <xdr:row>11</xdr:row>
      <xdr:rowOff>128735</xdr:rowOff>
    </xdr:to>
    <mc:AlternateContent xmlns:mc="http://schemas.openxmlformats.org/markup-compatibility/2006" xmlns:a14="http://schemas.microsoft.com/office/drawing/2010/main">
      <mc:Choice Requires="a14">
        <xdr:graphicFrame macro="">
          <xdr:nvGraphicFramePr>
            <xdr:cNvPr id="8" name="Consumer Type 1">
              <a:extLst>
                <a:ext uri="{FF2B5EF4-FFF2-40B4-BE49-F238E27FC236}">
                  <a16:creationId xmlns:a16="http://schemas.microsoft.com/office/drawing/2014/main" id="{1EDC7771-E30B-40D9-94EC-BAAAF6903987}"/>
                </a:ext>
              </a:extLst>
            </xdr:cNvPr>
            <xdr:cNvGraphicFramePr/>
          </xdr:nvGraphicFramePr>
          <xdr:xfrm>
            <a:off x="0" y="0"/>
            <a:ext cx="0" cy="0"/>
          </xdr:xfrm>
          <a:graphic>
            <a:graphicData uri="http://schemas.microsoft.com/office/drawing/2010/slicer">
              <sle:slicer xmlns:sle="http://schemas.microsoft.com/office/drawing/2010/slicer" name="Consumer Type 1"/>
            </a:graphicData>
          </a:graphic>
        </xdr:graphicFrame>
      </mc:Choice>
      <mc:Fallback xmlns="">
        <xdr:sp macro="" textlink="">
          <xdr:nvSpPr>
            <xdr:cNvPr id="0" name=""/>
            <xdr:cNvSpPr>
              <a:spLocks noTextEdit="1"/>
            </xdr:cNvSpPr>
          </xdr:nvSpPr>
          <xdr:spPr>
            <a:xfrm>
              <a:off x="15778624" y="1200298"/>
              <a:ext cx="1659234" cy="892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432181</xdr:colOff>
      <xdr:row>6</xdr:row>
      <xdr:rowOff>175314</xdr:rowOff>
    </xdr:from>
    <xdr:to>
      <xdr:col>4</xdr:col>
      <xdr:colOff>432181</xdr:colOff>
      <xdr:row>11</xdr:row>
      <xdr:rowOff>170599</xdr:rowOff>
    </xdr:to>
    <xdr:sp macro="" textlink="KPI!A13">
      <xdr:nvSpPr>
        <xdr:cNvPr id="9" name="Rectangle: Rounded Corners 8">
          <a:extLst>
            <a:ext uri="{FF2B5EF4-FFF2-40B4-BE49-F238E27FC236}">
              <a16:creationId xmlns:a16="http://schemas.microsoft.com/office/drawing/2014/main" id="{34C7C449-44BF-CAD3-C833-E5826C1EB805}"/>
            </a:ext>
          </a:extLst>
        </xdr:cNvPr>
        <xdr:cNvSpPr/>
      </xdr:nvSpPr>
      <xdr:spPr>
        <a:xfrm>
          <a:off x="432181" y="1267135"/>
          <a:ext cx="2502090" cy="905136"/>
        </a:xfrm>
        <a:prstGeom prst="roundRect">
          <a:avLst/>
        </a:prstGeom>
        <a:solidFill>
          <a:schemeClr val="bg1"/>
        </a:solidFill>
        <a:ln w="38100">
          <a:solidFill>
            <a:schemeClr val="tx2">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882C3569-C104-42EC-8F59-CA9F5B10383D}" type="TxLink">
            <a:rPr lang="en-US" sz="1600" b="0" i="0" u="none" strike="noStrike" cap="none" spc="0">
              <a:ln w="0"/>
              <a:solidFill>
                <a:schemeClr val="accent1">
                  <a:lumMod val="75000"/>
                </a:schemeClr>
              </a:solidFill>
              <a:effectLst>
                <a:innerShdw blurRad="63500" dist="50800">
                  <a:prstClr val="black">
                    <a:alpha val="50000"/>
                  </a:prstClr>
                </a:innerShdw>
              </a:effectLst>
              <a:latin typeface="Bahnschrift SemiBold" panose="020B0502040204020203" pitchFamily="34" charset="0"/>
              <a:ea typeface="Calibri"/>
              <a:cs typeface="Calibri"/>
            </a:rPr>
            <a:pPr algn="ctr"/>
            <a:t>38,333 kWh</a:t>
          </a:fld>
          <a:endParaRPr lang="en-US" sz="1600" b="0" cap="none" spc="0">
            <a:ln w="0"/>
            <a:solidFill>
              <a:schemeClr val="accent1">
                <a:lumMod val="75000"/>
              </a:schemeClr>
            </a:solidFill>
            <a:effectLst>
              <a:innerShdw blurRad="63500" dist="50800">
                <a:prstClr val="black">
                  <a:alpha val="50000"/>
                </a:prstClr>
              </a:innerShdw>
            </a:effectLst>
            <a:latin typeface="Bahnschrift SemiBold" panose="020B0502040204020203" pitchFamily="34" charset="0"/>
          </a:endParaRPr>
        </a:p>
      </xdr:txBody>
    </xdr:sp>
    <xdr:clientData/>
  </xdr:twoCellAnchor>
  <xdr:twoCellAnchor>
    <xdr:from>
      <xdr:col>9</xdr:col>
      <xdr:colOff>0</xdr:colOff>
      <xdr:row>6</xdr:row>
      <xdr:rowOff>170597</xdr:rowOff>
    </xdr:from>
    <xdr:to>
      <xdr:col>12</xdr:col>
      <xdr:colOff>625521</xdr:colOff>
      <xdr:row>11</xdr:row>
      <xdr:rowOff>170597</xdr:rowOff>
    </xdr:to>
    <xdr:sp macro="" textlink="KPI!H8">
      <xdr:nvSpPr>
        <xdr:cNvPr id="10" name="Rectangle: Rounded Corners 9">
          <a:extLst>
            <a:ext uri="{FF2B5EF4-FFF2-40B4-BE49-F238E27FC236}">
              <a16:creationId xmlns:a16="http://schemas.microsoft.com/office/drawing/2014/main" id="{A7909BE3-21FF-4835-BB88-0925385C2423}"/>
            </a:ext>
          </a:extLst>
        </xdr:cNvPr>
        <xdr:cNvSpPr/>
      </xdr:nvSpPr>
      <xdr:spPr>
        <a:xfrm>
          <a:off x="5629701" y="1262418"/>
          <a:ext cx="2502089" cy="909851"/>
        </a:xfrm>
        <a:prstGeom prst="roundRect">
          <a:avLst/>
        </a:prstGeom>
        <a:solidFill>
          <a:schemeClr val="bg1"/>
        </a:solidFill>
        <a:ln w="38100">
          <a:solidFill>
            <a:schemeClr val="tx2">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marL="0" indent="0" algn="ctr"/>
          <a:fld id="{F97EEBDC-9789-43E9-A7A7-CD299E997279}" type="TxLink">
            <a:rPr lang="en-US" sz="1800" b="0" i="0" u="none" strike="noStrike" cap="none" spc="0">
              <a:ln w="0"/>
              <a:solidFill>
                <a:schemeClr val="accent1">
                  <a:lumMod val="75000"/>
                </a:schemeClr>
              </a:solidFill>
              <a:effectLst>
                <a:innerShdw blurRad="63500" dist="50800">
                  <a:prstClr val="black">
                    <a:alpha val="50000"/>
                  </a:prstClr>
                </a:innerShdw>
              </a:effectLst>
              <a:latin typeface="Bahnschrift SemiBold" panose="020B0502040204020203" pitchFamily="34" charset="0"/>
              <a:ea typeface="Calibri"/>
              <a:cs typeface="Calibri"/>
            </a:rPr>
            <a:pPr marL="0" indent="0" algn="ctr"/>
            <a:t>105.0 kWh/day</a:t>
          </a:fld>
          <a:endParaRPr lang="en-IN" sz="3200" b="0" i="0" u="none" strike="noStrike" cap="none" spc="0">
            <a:ln w="0"/>
            <a:solidFill>
              <a:schemeClr val="accent1">
                <a:lumMod val="75000"/>
              </a:schemeClr>
            </a:solidFill>
            <a:effectLst>
              <a:innerShdw blurRad="63500" dist="50800">
                <a:prstClr val="black">
                  <a:alpha val="50000"/>
                </a:prstClr>
              </a:innerShdw>
            </a:effectLst>
            <a:latin typeface="Bahnschrift SemiBold" panose="020B0502040204020203" pitchFamily="34" charset="0"/>
            <a:ea typeface="+mn-ea"/>
            <a:cs typeface="Calibri"/>
          </a:endParaRPr>
        </a:p>
      </xdr:txBody>
    </xdr:sp>
    <xdr:clientData/>
  </xdr:twoCellAnchor>
  <xdr:twoCellAnchor>
    <xdr:from>
      <xdr:col>4</xdr:col>
      <xdr:colOff>545051</xdr:colOff>
      <xdr:row>6</xdr:row>
      <xdr:rowOff>181969</xdr:rowOff>
    </xdr:from>
    <xdr:to>
      <xdr:col>8</xdr:col>
      <xdr:colOff>545051</xdr:colOff>
      <xdr:row>11</xdr:row>
      <xdr:rowOff>181969</xdr:rowOff>
    </xdr:to>
    <xdr:sp macro="" textlink="KPI!B13">
      <xdr:nvSpPr>
        <xdr:cNvPr id="11" name="Rectangle: Rounded Corners 10">
          <a:extLst>
            <a:ext uri="{FF2B5EF4-FFF2-40B4-BE49-F238E27FC236}">
              <a16:creationId xmlns:a16="http://schemas.microsoft.com/office/drawing/2014/main" id="{D5F32374-431C-43FD-AD02-84CFA9A1F0FB}"/>
            </a:ext>
          </a:extLst>
        </xdr:cNvPr>
        <xdr:cNvSpPr/>
      </xdr:nvSpPr>
      <xdr:spPr>
        <a:xfrm>
          <a:off x="3047141" y="1273790"/>
          <a:ext cx="2502089" cy="909851"/>
        </a:xfrm>
        <a:prstGeom prst="roundRect">
          <a:avLst/>
        </a:prstGeom>
        <a:solidFill>
          <a:schemeClr val="bg1"/>
        </a:solidFill>
        <a:ln w="38100">
          <a:solidFill>
            <a:schemeClr val="accent3">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marL="0" indent="0" algn="ctr"/>
          <a:fld id="{32DFF4FA-2675-4D2E-BF64-878360EEA39D}" type="TxLink">
            <a:rPr lang="en-US" sz="1800" b="0" i="0" u="none" strike="noStrike" cap="none" spc="0">
              <a:ln w="0"/>
              <a:solidFill>
                <a:schemeClr val="accent3">
                  <a:lumMod val="75000"/>
                </a:schemeClr>
              </a:solidFill>
              <a:effectLst>
                <a:innerShdw blurRad="63500" dist="50800">
                  <a:prstClr val="black">
                    <a:alpha val="50000"/>
                  </a:prstClr>
                </a:innerShdw>
              </a:effectLst>
              <a:latin typeface="Bahnschrift SemiBold" panose="020B0502040204020203" pitchFamily="34" charset="0"/>
              <a:ea typeface="Calibri"/>
              <a:cs typeface="Calibri"/>
            </a:rPr>
            <a:pPr marL="0" indent="0" algn="ctr"/>
            <a:t>₹3,24,958.00</a:t>
          </a:fld>
          <a:endParaRPr lang="en-IN" sz="3200" b="0" i="0" u="none" strike="noStrike" cap="none" spc="0">
            <a:ln w="0"/>
            <a:solidFill>
              <a:schemeClr val="accent3">
                <a:lumMod val="75000"/>
              </a:schemeClr>
            </a:solidFill>
            <a:effectLst>
              <a:innerShdw blurRad="63500" dist="50800">
                <a:prstClr val="black">
                  <a:alpha val="50000"/>
                </a:prstClr>
              </a:innerShdw>
            </a:effectLst>
            <a:latin typeface="Bahnschrift SemiBold" panose="020B0502040204020203" pitchFamily="34" charset="0"/>
            <a:ea typeface="+mn-ea"/>
            <a:cs typeface="Calibri"/>
          </a:endParaRPr>
        </a:p>
      </xdr:txBody>
    </xdr:sp>
    <xdr:clientData/>
  </xdr:twoCellAnchor>
  <xdr:twoCellAnchor>
    <xdr:from>
      <xdr:col>13</xdr:col>
      <xdr:colOff>101233</xdr:colOff>
      <xdr:row>6</xdr:row>
      <xdr:rowOff>170598</xdr:rowOff>
    </xdr:from>
    <xdr:to>
      <xdr:col>17</xdr:col>
      <xdr:colOff>101232</xdr:colOff>
      <xdr:row>11</xdr:row>
      <xdr:rowOff>170597</xdr:rowOff>
    </xdr:to>
    <xdr:sp macro="" textlink="KPI!F10">
      <xdr:nvSpPr>
        <xdr:cNvPr id="12" name="Rectangle: Rounded Corners 11">
          <a:extLst>
            <a:ext uri="{FF2B5EF4-FFF2-40B4-BE49-F238E27FC236}">
              <a16:creationId xmlns:a16="http://schemas.microsoft.com/office/drawing/2014/main" id="{4B24A1AE-43D4-49DF-9594-D556E8B62B33}"/>
            </a:ext>
          </a:extLst>
        </xdr:cNvPr>
        <xdr:cNvSpPr/>
      </xdr:nvSpPr>
      <xdr:spPr>
        <a:xfrm>
          <a:off x="8233024" y="1262419"/>
          <a:ext cx="2502089" cy="909850"/>
        </a:xfrm>
        <a:prstGeom prst="roundRect">
          <a:avLst/>
        </a:prstGeom>
        <a:solidFill>
          <a:schemeClr val="bg1"/>
        </a:solidFill>
        <a:ln w="38100">
          <a:solidFill>
            <a:schemeClr val="accent6">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F017DBFE-9746-4484-90EE-E6D126B8B081}" type="TxLink">
            <a:rPr lang="en-US" sz="2000" b="0" i="0" u="none" strike="noStrike" cap="none" spc="0">
              <a:ln w="0"/>
              <a:solidFill>
                <a:schemeClr val="accent6">
                  <a:lumMod val="75000"/>
                </a:schemeClr>
              </a:solidFill>
              <a:effectLst>
                <a:innerShdw blurRad="63500" dist="50800">
                  <a:prstClr val="black">
                    <a:alpha val="50000"/>
                  </a:prstClr>
                </a:innerShdw>
              </a:effectLst>
              <a:latin typeface="Bahnschrift SemiLight SemiConde" panose="020B0502040204020203" pitchFamily="34" charset="0"/>
              <a:ea typeface="Calibri"/>
              <a:cs typeface="Calibri"/>
            </a:rPr>
            <a:pPr algn="ctr"/>
            <a:t>AC</a:t>
          </a:fld>
          <a:endParaRPr lang="en-IN" sz="34400" b="1" cap="none" spc="0">
            <a:ln w="0"/>
            <a:solidFill>
              <a:schemeClr val="accent6">
                <a:lumMod val="75000"/>
              </a:schemeClr>
            </a:solidFill>
            <a:effectLst>
              <a:innerShdw blurRad="63500" dist="50800">
                <a:prstClr val="black">
                  <a:alpha val="50000"/>
                </a:prstClr>
              </a:innerShdw>
            </a:effectLst>
            <a:latin typeface="Bahnschrift SemiLight SemiConde" panose="020B0502040204020203" pitchFamily="34" charset="0"/>
          </a:endParaRPr>
        </a:p>
      </xdr:txBody>
    </xdr:sp>
    <xdr:clientData/>
  </xdr:twoCellAnchor>
  <xdr:oneCellAnchor>
    <xdr:from>
      <xdr:col>1</xdr:col>
      <xdr:colOff>432182</xdr:colOff>
      <xdr:row>7</xdr:row>
      <xdr:rowOff>69982</xdr:rowOff>
    </xdr:from>
    <xdr:ext cx="1791740" cy="307841"/>
    <xdr:sp macro="" textlink="">
      <xdr:nvSpPr>
        <xdr:cNvPr id="13" name="TextBox 12">
          <a:extLst>
            <a:ext uri="{FF2B5EF4-FFF2-40B4-BE49-F238E27FC236}">
              <a16:creationId xmlns:a16="http://schemas.microsoft.com/office/drawing/2014/main" id="{FDB9B2C3-C32B-EE25-5012-226F087BF272}"/>
            </a:ext>
          </a:extLst>
        </xdr:cNvPr>
        <xdr:cNvSpPr txBox="1"/>
      </xdr:nvSpPr>
      <xdr:spPr>
        <a:xfrm>
          <a:off x="1057704" y="1343773"/>
          <a:ext cx="179174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a:solidFill>
                <a:schemeClr val="accent1">
                  <a:lumMod val="75000"/>
                </a:schemeClr>
              </a:solidFill>
              <a:effectLst>
                <a:innerShdw blurRad="63500" dist="50800">
                  <a:prstClr val="black">
                    <a:alpha val="50000"/>
                  </a:prstClr>
                </a:innerShdw>
              </a:effectLst>
              <a:latin typeface="Bahnschrift SemiBold SemiConden" panose="020B0502040204020203" pitchFamily="34" charset="0"/>
            </a:rPr>
            <a:t>TOTAL</a:t>
          </a:r>
          <a:r>
            <a:rPr lang="en-IN" sz="1400" baseline="0">
              <a:solidFill>
                <a:schemeClr val="accent1">
                  <a:lumMod val="75000"/>
                </a:schemeClr>
              </a:solidFill>
              <a:effectLst>
                <a:innerShdw blurRad="63500" dist="50800">
                  <a:prstClr val="black">
                    <a:alpha val="50000"/>
                  </a:prstClr>
                </a:innerShdw>
              </a:effectLst>
              <a:latin typeface="Bahnschrift SemiBold SemiConden" panose="020B0502040204020203" pitchFamily="34" charset="0"/>
            </a:rPr>
            <a:t> KWH CONSUMED</a:t>
          </a:r>
          <a:endParaRPr lang="en-IN" sz="1400">
            <a:solidFill>
              <a:schemeClr val="accent1">
                <a:lumMod val="75000"/>
              </a:schemeClr>
            </a:solidFill>
            <a:effectLst>
              <a:innerShdw blurRad="63500" dist="50800">
                <a:prstClr val="black">
                  <a:alpha val="50000"/>
                </a:prstClr>
              </a:innerShdw>
            </a:effectLst>
            <a:latin typeface="Bahnschrift SemiBold SemiConden" panose="020B0502040204020203" pitchFamily="34" charset="0"/>
          </a:endParaRPr>
        </a:p>
      </xdr:txBody>
    </xdr:sp>
    <xdr:clientData/>
  </xdr:oneCellAnchor>
  <xdr:oneCellAnchor>
    <xdr:from>
      <xdr:col>9</xdr:col>
      <xdr:colOff>426890</xdr:colOff>
      <xdr:row>7</xdr:row>
      <xdr:rowOff>92743</xdr:rowOff>
    </xdr:from>
    <xdr:ext cx="1759786" cy="307841"/>
    <xdr:sp macro="" textlink="">
      <xdr:nvSpPr>
        <xdr:cNvPr id="15" name="TextBox 14">
          <a:extLst>
            <a:ext uri="{FF2B5EF4-FFF2-40B4-BE49-F238E27FC236}">
              <a16:creationId xmlns:a16="http://schemas.microsoft.com/office/drawing/2014/main" id="{D9A61597-4465-C835-B4BF-CDFE81B5C292}"/>
            </a:ext>
          </a:extLst>
        </xdr:cNvPr>
        <xdr:cNvSpPr txBox="1"/>
      </xdr:nvSpPr>
      <xdr:spPr>
        <a:xfrm>
          <a:off x="6056591" y="1366534"/>
          <a:ext cx="1759786"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a:solidFill>
                <a:schemeClr val="accent1">
                  <a:lumMod val="75000"/>
                </a:schemeClr>
              </a:solidFill>
              <a:effectLst>
                <a:innerShdw blurRad="63500" dist="50800">
                  <a:prstClr val="black">
                    <a:alpha val="50000"/>
                  </a:prstClr>
                </a:innerShdw>
              </a:effectLst>
              <a:latin typeface="Bahnschrift SemiBold SemiConden" panose="020B0502040204020203" pitchFamily="34" charset="0"/>
            </a:rPr>
            <a:t>AVERAGE</a:t>
          </a:r>
          <a:r>
            <a:rPr lang="en-IN" sz="1400" baseline="0">
              <a:solidFill>
                <a:schemeClr val="accent1">
                  <a:lumMod val="75000"/>
                </a:schemeClr>
              </a:solidFill>
              <a:effectLst>
                <a:innerShdw blurRad="63500" dist="50800">
                  <a:prstClr val="black">
                    <a:alpha val="50000"/>
                  </a:prstClr>
                </a:innerShdw>
              </a:effectLst>
              <a:latin typeface="Bahnschrift SemiBold SemiConden" panose="020B0502040204020203" pitchFamily="34" charset="0"/>
            </a:rPr>
            <a:t> DAILY USED</a:t>
          </a:r>
          <a:endParaRPr lang="en-IN" sz="1400">
            <a:solidFill>
              <a:schemeClr val="accent1">
                <a:lumMod val="75000"/>
              </a:schemeClr>
            </a:solidFill>
            <a:effectLst>
              <a:innerShdw blurRad="63500" dist="50800">
                <a:prstClr val="black">
                  <a:alpha val="50000"/>
                </a:prstClr>
              </a:innerShdw>
            </a:effectLst>
            <a:latin typeface="Bahnschrift SemiBold SemiConden" panose="020B0502040204020203" pitchFamily="34" charset="0"/>
          </a:endParaRPr>
        </a:p>
      </xdr:txBody>
    </xdr:sp>
    <xdr:clientData/>
  </xdr:oneCellAnchor>
  <xdr:oneCellAnchor>
    <xdr:from>
      <xdr:col>5</xdr:col>
      <xdr:colOff>251513</xdr:colOff>
      <xdr:row>7</xdr:row>
      <xdr:rowOff>112660</xdr:rowOff>
    </xdr:from>
    <xdr:ext cx="2017312" cy="307749"/>
    <xdr:sp macro="" textlink="">
      <xdr:nvSpPr>
        <xdr:cNvPr id="16" name="TextBox 15">
          <a:extLst>
            <a:ext uri="{FF2B5EF4-FFF2-40B4-BE49-F238E27FC236}">
              <a16:creationId xmlns:a16="http://schemas.microsoft.com/office/drawing/2014/main" id="{B8ACCCCE-A121-4861-8DE3-7B74B100D4E1}"/>
            </a:ext>
          </a:extLst>
        </xdr:cNvPr>
        <xdr:cNvSpPr txBox="1"/>
      </xdr:nvSpPr>
      <xdr:spPr>
        <a:xfrm>
          <a:off x="3379125" y="1386451"/>
          <a:ext cx="2017312" cy="307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a:solidFill>
                <a:schemeClr val="accent3">
                  <a:lumMod val="75000"/>
                </a:schemeClr>
              </a:solidFill>
              <a:effectLst>
                <a:innerShdw blurRad="63500" dist="50800">
                  <a:prstClr val="black">
                    <a:alpha val="50000"/>
                  </a:prstClr>
                </a:innerShdw>
              </a:effectLst>
              <a:latin typeface="Bahnschrift SemiBold SemiConden" panose="020B0502040204020203" pitchFamily="34" charset="0"/>
            </a:rPr>
            <a:t>TOTAL</a:t>
          </a:r>
          <a:r>
            <a:rPr lang="en-IN" sz="1400" baseline="0">
              <a:solidFill>
                <a:schemeClr val="accent3">
                  <a:lumMod val="75000"/>
                </a:schemeClr>
              </a:solidFill>
              <a:effectLst>
                <a:innerShdw blurRad="63500" dist="50800">
                  <a:prstClr val="black">
                    <a:alpha val="50000"/>
                  </a:prstClr>
                </a:innerShdw>
              </a:effectLst>
              <a:latin typeface="Bahnschrift SemiBold SemiConden" panose="020B0502040204020203" pitchFamily="34" charset="0"/>
            </a:rPr>
            <a:t> BILL AMOUNT</a:t>
          </a:r>
          <a:endParaRPr lang="en-IN" sz="1400">
            <a:solidFill>
              <a:schemeClr val="accent3">
                <a:lumMod val="75000"/>
              </a:schemeClr>
            </a:solidFill>
            <a:effectLst>
              <a:innerShdw blurRad="63500" dist="50800">
                <a:prstClr val="black">
                  <a:alpha val="50000"/>
                </a:prstClr>
              </a:innerShdw>
            </a:effectLst>
            <a:latin typeface="Bahnschrift SemiBold SemiConden" panose="020B0502040204020203" pitchFamily="34" charset="0"/>
          </a:endParaRPr>
        </a:p>
      </xdr:txBody>
    </xdr:sp>
    <xdr:clientData/>
  </xdr:oneCellAnchor>
  <xdr:oneCellAnchor>
    <xdr:from>
      <xdr:col>13</xdr:col>
      <xdr:colOff>176678</xdr:colOff>
      <xdr:row>7</xdr:row>
      <xdr:rowOff>92188</xdr:rowOff>
    </xdr:from>
    <xdr:ext cx="2337555" cy="307841"/>
    <xdr:sp macro="" textlink="">
      <xdr:nvSpPr>
        <xdr:cNvPr id="17" name="TextBox 16">
          <a:extLst>
            <a:ext uri="{FF2B5EF4-FFF2-40B4-BE49-F238E27FC236}">
              <a16:creationId xmlns:a16="http://schemas.microsoft.com/office/drawing/2014/main" id="{7B09B06E-FD1E-43A4-A426-52BFBA07C8CF}"/>
            </a:ext>
          </a:extLst>
        </xdr:cNvPr>
        <xdr:cNvSpPr txBox="1"/>
      </xdr:nvSpPr>
      <xdr:spPr>
        <a:xfrm>
          <a:off x="8308469" y="1365979"/>
          <a:ext cx="2337555"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a:solidFill>
                <a:schemeClr val="accent6">
                  <a:lumMod val="75000"/>
                </a:schemeClr>
              </a:solidFill>
              <a:effectLst>
                <a:innerShdw blurRad="63500" dist="50800">
                  <a:prstClr val="black">
                    <a:alpha val="50000"/>
                  </a:prstClr>
                </a:innerShdw>
              </a:effectLst>
              <a:latin typeface="Bahnschrift SemiBold SemiConden" panose="020B0502040204020203" pitchFamily="34" charset="0"/>
            </a:rPr>
            <a:t>TOP</a:t>
          </a:r>
          <a:r>
            <a:rPr lang="en-IN" sz="1400" baseline="0">
              <a:solidFill>
                <a:schemeClr val="accent6">
                  <a:lumMod val="75000"/>
                </a:schemeClr>
              </a:solidFill>
              <a:effectLst>
                <a:innerShdw blurRad="63500" dist="50800">
                  <a:prstClr val="black">
                    <a:alpha val="50000"/>
                  </a:prstClr>
                </a:innerShdw>
              </a:effectLst>
              <a:latin typeface="Bahnschrift SemiBold SemiConden" panose="020B0502040204020203" pitchFamily="34" charset="0"/>
            </a:rPr>
            <a:t> APPLIANCE CONSUMPTION</a:t>
          </a:r>
          <a:endParaRPr lang="en-IN" sz="1400">
            <a:solidFill>
              <a:schemeClr val="accent6">
                <a:lumMod val="75000"/>
              </a:schemeClr>
            </a:solidFill>
            <a:effectLst>
              <a:innerShdw blurRad="63500" dist="50800">
                <a:prstClr val="black">
                  <a:alpha val="50000"/>
                </a:prstClr>
              </a:innerShdw>
            </a:effectLst>
            <a:latin typeface="Bahnschrift SemiBold SemiConden" panose="020B0502040204020203" pitchFamily="34" charset="0"/>
          </a:endParaRPr>
        </a:p>
      </xdr:txBody>
    </xdr:sp>
    <xdr:clientData/>
  </xdr:oneCellAnchor>
  <xdr:twoCellAnchor>
    <xdr:from>
      <xdr:col>0</xdr:col>
      <xdr:colOff>480188</xdr:colOff>
      <xdr:row>0</xdr:row>
      <xdr:rowOff>80032</xdr:rowOff>
    </xdr:from>
    <xdr:to>
      <xdr:col>28</xdr:col>
      <xdr:colOff>113730</xdr:colOff>
      <xdr:row>6</xdr:row>
      <xdr:rowOff>66425</xdr:rowOff>
    </xdr:to>
    <xdr:sp macro="" textlink="">
      <xdr:nvSpPr>
        <xdr:cNvPr id="18" name="Rectangle: Rounded Corners 17">
          <a:extLst>
            <a:ext uri="{FF2B5EF4-FFF2-40B4-BE49-F238E27FC236}">
              <a16:creationId xmlns:a16="http://schemas.microsoft.com/office/drawing/2014/main" id="{37B45783-C0BE-12F2-2405-EA4C025AA3A0}"/>
            </a:ext>
          </a:extLst>
        </xdr:cNvPr>
        <xdr:cNvSpPr/>
      </xdr:nvSpPr>
      <xdr:spPr>
        <a:xfrm>
          <a:off x="480188" y="80032"/>
          <a:ext cx="17148169" cy="1078214"/>
        </a:xfrm>
        <a:prstGeom prst="roundRect">
          <a:avLst/>
        </a:prstGeom>
        <a:ln>
          <a:solidFill>
            <a:schemeClr val="tx2">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Bahnschrift SemiBold SemiConden" panose="020B0502040204020203" pitchFamily="34" charset="0"/>
            </a:rPr>
            <a:t>Electricity</a:t>
          </a:r>
          <a:r>
            <a:rPr lang="en-IN" sz="54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Bahnschrift SemiBold SemiConden" panose="020B0502040204020203" pitchFamily="34" charset="0"/>
            </a:rPr>
            <a:t> Bill &amp; Energy Consumption Analyzer</a:t>
          </a:r>
          <a:endParaRPr lang="en-IN"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Bahnschrift SemiBold SemiConden" panose="020B0502040204020203" pitchFamily="34" charset="0"/>
          </a:endParaRPr>
        </a:p>
      </xdr:txBody>
    </xdr:sp>
    <xdr:clientData/>
  </xdr:twoCellAnchor>
  <xdr:twoCellAnchor editAs="oneCell">
    <xdr:from>
      <xdr:col>0</xdr:col>
      <xdr:colOff>536091</xdr:colOff>
      <xdr:row>8</xdr:row>
      <xdr:rowOff>23266</xdr:rowOff>
    </xdr:from>
    <xdr:to>
      <xdr:col>1</xdr:col>
      <xdr:colOff>432182</xdr:colOff>
      <xdr:row>10</xdr:row>
      <xdr:rowOff>170600</xdr:rowOff>
    </xdr:to>
    <xdr:pic>
      <xdr:nvPicPr>
        <xdr:cNvPr id="28" name="Graphic 27">
          <a:extLst>
            <a:ext uri="{FF2B5EF4-FFF2-40B4-BE49-F238E27FC236}">
              <a16:creationId xmlns:a16="http://schemas.microsoft.com/office/drawing/2014/main" id="{0FC34E75-87BA-F920-AC5B-781C584714D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6091" y="1479027"/>
          <a:ext cx="521613" cy="511274"/>
        </a:xfrm>
        <a:prstGeom prst="rect">
          <a:avLst/>
        </a:prstGeom>
      </xdr:spPr>
    </xdr:pic>
    <xdr:clientData/>
  </xdr:twoCellAnchor>
  <xdr:twoCellAnchor editAs="oneCell">
    <xdr:from>
      <xdr:col>4</xdr:col>
      <xdr:colOff>608238</xdr:colOff>
      <xdr:row>7</xdr:row>
      <xdr:rowOff>181969</xdr:rowOff>
    </xdr:from>
    <xdr:to>
      <xdr:col>5</xdr:col>
      <xdr:colOff>545050</xdr:colOff>
      <xdr:row>11</xdr:row>
      <xdr:rowOff>9158</xdr:rowOff>
    </xdr:to>
    <xdr:pic>
      <xdr:nvPicPr>
        <xdr:cNvPr id="30" name="Graphic 29" descr="Money with solid fill">
          <a:extLst>
            <a:ext uri="{FF2B5EF4-FFF2-40B4-BE49-F238E27FC236}">
              <a16:creationId xmlns:a16="http://schemas.microsoft.com/office/drawing/2014/main" id="{A2CFBFEA-04DB-414C-F390-9E11AE796E8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5400000">
          <a:off x="3113960" y="1452128"/>
          <a:ext cx="555070" cy="562334"/>
        </a:xfrm>
        <a:prstGeom prst="rect">
          <a:avLst/>
        </a:prstGeom>
      </xdr:spPr>
    </xdr:pic>
    <xdr:clientData/>
  </xdr:twoCellAnchor>
  <xdr:twoCellAnchor editAs="oneCell">
    <xdr:from>
      <xdr:col>9</xdr:col>
      <xdr:colOff>41296</xdr:colOff>
      <xdr:row>7</xdr:row>
      <xdr:rowOff>170597</xdr:rowOff>
    </xdr:from>
    <xdr:to>
      <xdr:col>9</xdr:col>
      <xdr:colOff>504777</xdr:colOff>
      <xdr:row>10</xdr:row>
      <xdr:rowOff>96458</xdr:rowOff>
    </xdr:to>
    <xdr:pic>
      <xdr:nvPicPr>
        <xdr:cNvPr id="32" name="Graphic 31" descr="Clock with solid fill">
          <a:extLst>
            <a:ext uri="{FF2B5EF4-FFF2-40B4-BE49-F238E27FC236}">
              <a16:creationId xmlns:a16="http://schemas.microsoft.com/office/drawing/2014/main" id="{C96987D4-9E5A-CEC6-1D5A-6767507E01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70997" y="1444388"/>
          <a:ext cx="463481" cy="471771"/>
        </a:xfrm>
        <a:prstGeom prst="rect">
          <a:avLst/>
        </a:prstGeom>
      </xdr:spPr>
    </xdr:pic>
    <xdr:clientData/>
  </xdr:twoCellAnchor>
  <xdr:twoCellAnchor>
    <xdr:from>
      <xdr:col>0</xdr:col>
      <xdr:colOff>448203</xdr:colOff>
      <xdr:row>43</xdr:row>
      <xdr:rowOff>142945</xdr:rowOff>
    </xdr:from>
    <xdr:to>
      <xdr:col>11</xdr:col>
      <xdr:colOff>90985</xdr:colOff>
      <xdr:row>61</xdr:row>
      <xdr:rowOff>126782</xdr:rowOff>
    </xdr:to>
    <xdr:graphicFrame macro="">
      <xdr:nvGraphicFramePr>
        <xdr:cNvPr id="14" name="Chart 13">
          <a:extLst>
            <a:ext uri="{FF2B5EF4-FFF2-40B4-BE49-F238E27FC236}">
              <a16:creationId xmlns:a16="http://schemas.microsoft.com/office/drawing/2014/main" id="{15A8124D-4316-4700-813D-8E80301AB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200812</xdr:colOff>
      <xdr:row>28</xdr:row>
      <xdr:rowOff>48437</xdr:rowOff>
    </xdr:from>
    <xdr:to>
      <xdr:col>21</xdr:col>
      <xdr:colOff>568657</xdr:colOff>
      <xdr:row>43</xdr:row>
      <xdr:rowOff>56867</xdr:rowOff>
    </xdr:to>
    <xdr:graphicFrame macro="">
      <xdr:nvGraphicFramePr>
        <xdr:cNvPr id="19" name="Chart 18">
          <a:extLst>
            <a:ext uri="{FF2B5EF4-FFF2-40B4-BE49-F238E27FC236}">
              <a16:creationId xmlns:a16="http://schemas.microsoft.com/office/drawing/2014/main" id="{E148503A-D1E1-4706-884F-E9B2C2D03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8871</xdr:colOff>
      <xdr:row>12</xdr:row>
      <xdr:rowOff>130968</xdr:rowOff>
    </xdr:from>
    <xdr:to>
      <xdr:col>28</xdr:col>
      <xdr:colOff>56866</xdr:colOff>
      <xdr:row>27</xdr:row>
      <xdr:rowOff>102357</xdr:rowOff>
    </xdr:to>
    <xdr:graphicFrame macro="">
      <xdr:nvGraphicFramePr>
        <xdr:cNvPr id="20" name="Chart 19">
          <a:extLst>
            <a:ext uri="{FF2B5EF4-FFF2-40B4-BE49-F238E27FC236}">
              <a16:creationId xmlns:a16="http://schemas.microsoft.com/office/drawing/2014/main" id="{96AC63BA-6E41-4A82-A81E-337E324DD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198207</xdr:colOff>
      <xdr:row>43</xdr:row>
      <xdr:rowOff>155928</xdr:rowOff>
    </xdr:from>
    <xdr:to>
      <xdr:col>21</xdr:col>
      <xdr:colOff>557285</xdr:colOff>
      <xdr:row>61</xdr:row>
      <xdr:rowOff>125105</xdr:rowOff>
    </xdr:to>
    <xdr:graphicFrame macro="">
      <xdr:nvGraphicFramePr>
        <xdr:cNvPr id="24" name="Chart 23">
          <a:extLst>
            <a:ext uri="{FF2B5EF4-FFF2-40B4-BE49-F238E27FC236}">
              <a16:creationId xmlns:a16="http://schemas.microsoft.com/office/drawing/2014/main" id="{079A06F7-3FF0-480C-BE65-3556D3A1B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34037</xdr:colOff>
      <xdr:row>43</xdr:row>
      <xdr:rowOff>172162</xdr:rowOff>
    </xdr:from>
    <xdr:to>
      <xdr:col>28</xdr:col>
      <xdr:colOff>56866</xdr:colOff>
      <xdr:row>61</xdr:row>
      <xdr:rowOff>125105</xdr:rowOff>
    </xdr:to>
    <xdr:graphicFrame macro="">
      <xdr:nvGraphicFramePr>
        <xdr:cNvPr id="25" name="Chart 24">
          <a:extLst>
            <a:ext uri="{FF2B5EF4-FFF2-40B4-BE49-F238E27FC236}">
              <a16:creationId xmlns:a16="http://schemas.microsoft.com/office/drawing/2014/main" id="{2DEF7C5D-19B4-462F-91A4-B3142EF20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13</xdr:col>
      <xdr:colOff>215533</xdr:colOff>
      <xdr:row>8</xdr:row>
      <xdr:rowOff>170597</xdr:rowOff>
    </xdr:from>
    <xdr:to>
      <xdr:col>14</xdr:col>
      <xdr:colOff>61695</xdr:colOff>
      <xdr:row>11</xdr:row>
      <xdr:rowOff>64827</xdr:rowOff>
    </xdr:to>
    <xdr:pic>
      <xdr:nvPicPr>
        <xdr:cNvPr id="43" name="Graphic 42" descr="Chevron arrows with solid fill">
          <a:extLst>
            <a:ext uri="{FF2B5EF4-FFF2-40B4-BE49-F238E27FC236}">
              <a16:creationId xmlns:a16="http://schemas.microsoft.com/office/drawing/2014/main" id="{43A94FD5-37FB-E2DE-7BDF-BFFDBBE9111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5400000">
          <a:off x="8363095" y="1610587"/>
          <a:ext cx="440141" cy="471684"/>
        </a:xfrm>
        <a:prstGeom prst="rect">
          <a:avLst/>
        </a:prstGeom>
      </xdr:spPr>
    </xdr:pic>
    <xdr:clientData/>
  </xdr:twoCellAnchor>
  <xdr:twoCellAnchor editAs="oneCell">
    <xdr:from>
      <xdr:col>25</xdr:col>
      <xdr:colOff>216089</xdr:colOff>
      <xdr:row>1</xdr:row>
      <xdr:rowOff>90985</xdr:rowOff>
    </xdr:from>
    <xdr:to>
      <xdr:col>27</xdr:col>
      <xdr:colOff>227464</xdr:colOff>
      <xdr:row>5</xdr:row>
      <xdr:rowOff>79612</xdr:rowOff>
    </xdr:to>
    <xdr:pic>
      <xdr:nvPicPr>
        <xdr:cNvPr id="22" name="Picture 21">
          <a:extLst>
            <a:ext uri="{FF2B5EF4-FFF2-40B4-BE49-F238E27FC236}">
              <a16:creationId xmlns:a16="http://schemas.microsoft.com/office/drawing/2014/main" id="{600064F2-E770-068C-3417-E64EC53E414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5854149" y="272955"/>
          <a:ext cx="1262419" cy="716508"/>
        </a:xfrm>
        <a:prstGeom prst="rect">
          <a:avLst/>
        </a:prstGeom>
      </xdr:spPr>
    </xdr:pic>
    <xdr:clientData/>
  </xdr:twoCellAnchor>
  <xdr:twoCellAnchor editAs="oneCell">
    <xdr:from>
      <xdr:col>1</xdr:col>
      <xdr:colOff>375314</xdr:colOff>
      <xdr:row>0</xdr:row>
      <xdr:rowOff>170598</xdr:rowOff>
    </xdr:from>
    <xdr:to>
      <xdr:col>3</xdr:col>
      <xdr:colOff>5034</xdr:colOff>
      <xdr:row>5</xdr:row>
      <xdr:rowOff>125105</xdr:rowOff>
    </xdr:to>
    <xdr:pic>
      <xdr:nvPicPr>
        <xdr:cNvPr id="27" name="Picture 26">
          <a:extLst>
            <a:ext uri="{FF2B5EF4-FFF2-40B4-BE49-F238E27FC236}">
              <a16:creationId xmlns:a16="http://schemas.microsoft.com/office/drawing/2014/main" id="{88DD7928-7826-9BD3-C978-EDB28EE12B4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000836" y="170598"/>
          <a:ext cx="875729" cy="864358"/>
        </a:xfrm>
        <a:prstGeom prst="rect">
          <a:avLst/>
        </a:prstGeom>
      </xdr:spPr>
    </xdr:pic>
    <xdr:clientData/>
  </xdr:twoCellAnchor>
  <xdr:twoCellAnchor>
    <xdr:from>
      <xdr:col>17</xdr:col>
      <xdr:colOff>193729</xdr:colOff>
      <xdr:row>6</xdr:row>
      <xdr:rowOff>154983</xdr:rowOff>
    </xdr:from>
    <xdr:to>
      <xdr:col>21</xdr:col>
      <xdr:colOff>236482</xdr:colOff>
      <xdr:row>11</xdr:row>
      <xdr:rowOff>170570</xdr:rowOff>
    </xdr:to>
    <xdr:sp macro="" textlink="'Payment Status'!O8">
      <xdr:nvSpPr>
        <xdr:cNvPr id="21" name="Rectangle: Rounded Corners 20">
          <a:extLst>
            <a:ext uri="{FF2B5EF4-FFF2-40B4-BE49-F238E27FC236}">
              <a16:creationId xmlns:a16="http://schemas.microsoft.com/office/drawing/2014/main" id="{3EDA4C9E-BE4B-4402-9F2B-54CFE1963B87}"/>
            </a:ext>
          </a:extLst>
        </xdr:cNvPr>
        <xdr:cNvSpPr/>
      </xdr:nvSpPr>
      <xdr:spPr>
        <a:xfrm>
          <a:off x="10732576" y="1239864"/>
          <a:ext cx="2522482" cy="919655"/>
        </a:xfrm>
        <a:prstGeom prst="roundRect">
          <a:avLst/>
        </a:prstGeom>
        <a:solidFill>
          <a:schemeClr val="bg1"/>
        </a:solidFill>
        <a:ln w="38100">
          <a:solidFill>
            <a:schemeClr val="accent3">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marL="0" indent="0" algn="ctr"/>
          <a:fld id="{3C252305-CCCA-407C-948C-7318EBD88FC0}" type="TxLink">
            <a:rPr lang="en-US" sz="2000" b="0" i="0" u="none" strike="noStrike" cap="none" spc="0">
              <a:ln w="0"/>
              <a:solidFill>
                <a:schemeClr val="accent3">
                  <a:lumMod val="75000"/>
                </a:schemeClr>
              </a:solidFill>
              <a:effectLst>
                <a:innerShdw blurRad="63500" dist="50800">
                  <a:prstClr val="black">
                    <a:alpha val="50000"/>
                  </a:prstClr>
                </a:innerShdw>
              </a:effectLst>
              <a:latin typeface="Bahnschrift SemiBold SemiConden" panose="020B0502040204020203" pitchFamily="34" charset="0"/>
              <a:cs typeface="Calibri"/>
            </a:rPr>
            <a:t>86%</a:t>
          </a:fld>
          <a:endParaRPr lang="en-US" sz="3600" b="0" i="0" u="none" strike="noStrike" cap="none" spc="0">
            <a:ln w="0"/>
            <a:solidFill>
              <a:schemeClr val="accent3">
                <a:lumMod val="75000"/>
              </a:schemeClr>
            </a:solidFill>
            <a:effectLst>
              <a:innerShdw blurRad="63500" dist="50800">
                <a:prstClr val="black">
                  <a:alpha val="50000"/>
                </a:prstClr>
              </a:innerShdw>
            </a:effectLst>
            <a:latin typeface="Bahnschrift SemiBold SemiConden" panose="020B0502040204020203" pitchFamily="34" charset="0"/>
            <a:cs typeface="Calibri"/>
          </a:endParaRPr>
        </a:p>
      </xdr:txBody>
    </xdr:sp>
    <xdr:clientData/>
  </xdr:twoCellAnchor>
  <xdr:oneCellAnchor>
    <xdr:from>
      <xdr:col>17</xdr:col>
      <xdr:colOff>366637</xdr:colOff>
      <xdr:row>7</xdr:row>
      <xdr:rowOff>54773</xdr:rowOff>
    </xdr:from>
    <xdr:ext cx="2264496" cy="307841"/>
    <xdr:sp macro="" textlink="">
      <xdr:nvSpPr>
        <xdr:cNvPr id="23" name="TextBox 22">
          <a:extLst>
            <a:ext uri="{FF2B5EF4-FFF2-40B4-BE49-F238E27FC236}">
              <a16:creationId xmlns:a16="http://schemas.microsoft.com/office/drawing/2014/main" id="{FA91C14F-3C47-4D62-ABBC-C6D7E2289DBB}"/>
            </a:ext>
          </a:extLst>
        </xdr:cNvPr>
        <xdr:cNvSpPr txBox="1"/>
      </xdr:nvSpPr>
      <xdr:spPr>
        <a:xfrm>
          <a:off x="10905484" y="1320468"/>
          <a:ext cx="2264496"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a:solidFill>
                <a:schemeClr val="accent3">
                  <a:lumMod val="75000"/>
                </a:schemeClr>
              </a:solidFill>
              <a:effectLst>
                <a:innerShdw blurRad="63500" dist="50800">
                  <a:prstClr val="black">
                    <a:alpha val="50000"/>
                  </a:prstClr>
                </a:innerShdw>
              </a:effectLst>
              <a:latin typeface="Bahnschrift SemiBold SemiConden" panose="020B0502040204020203" pitchFamily="34" charset="0"/>
            </a:rPr>
            <a:t>PAYMENT</a:t>
          </a:r>
          <a:r>
            <a:rPr lang="en-IN" sz="1400" baseline="0">
              <a:solidFill>
                <a:schemeClr val="accent3">
                  <a:lumMod val="75000"/>
                </a:schemeClr>
              </a:solidFill>
              <a:effectLst>
                <a:innerShdw blurRad="63500" dist="50800">
                  <a:prstClr val="black">
                    <a:alpha val="50000"/>
                  </a:prstClr>
                </a:innerShdw>
              </a:effectLst>
              <a:latin typeface="Bahnschrift SemiBold SemiConden" panose="020B0502040204020203" pitchFamily="34" charset="0"/>
            </a:rPr>
            <a:t> STATUS ( PAID)</a:t>
          </a:r>
        </a:p>
      </xdr:txBody>
    </xdr:sp>
    <xdr:clientData/>
  </xdr:oneCellAnchor>
  <xdr:twoCellAnchor editAs="oneCell">
    <xdr:from>
      <xdr:col>17</xdr:col>
      <xdr:colOff>355961</xdr:colOff>
      <xdr:row>8</xdr:row>
      <xdr:rowOff>118471</xdr:rowOff>
    </xdr:from>
    <xdr:to>
      <xdr:col>18</xdr:col>
      <xdr:colOff>300958</xdr:colOff>
      <xdr:row>11</xdr:row>
      <xdr:rowOff>140960</xdr:rowOff>
    </xdr:to>
    <xdr:pic>
      <xdr:nvPicPr>
        <xdr:cNvPr id="31" name="Picture 30">
          <a:extLst>
            <a:ext uri="{FF2B5EF4-FFF2-40B4-BE49-F238E27FC236}">
              <a16:creationId xmlns:a16="http://schemas.microsoft.com/office/drawing/2014/main" id="{5C1B48A9-C26F-4361-9827-53647931FA3A}"/>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894808" y="1564979"/>
          <a:ext cx="564930" cy="564930"/>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446149</xdr:colOff>
          <xdr:row>62</xdr:row>
          <xdr:rowOff>66021</xdr:rowOff>
        </xdr:from>
        <xdr:to>
          <xdr:col>3</xdr:col>
          <xdr:colOff>225136</xdr:colOff>
          <xdr:row>69</xdr:row>
          <xdr:rowOff>69273</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A00-000001040000}"/>
                </a:ext>
              </a:extLst>
            </xdr:cNvPr>
            <xdr:cNvSpPr/>
          </xdr:nvSpPr>
          <xdr:spPr bwMode="auto">
            <a:xfrm>
              <a:off x="0" y="0"/>
              <a:ext cx="0" cy="0"/>
            </a:xfrm>
            <a:prstGeom prst="rect">
              <a:avLst/>
            </a:prstGeom>
            <a:noFill/>
            <a:ln w="9525">
              <a:miter lim="800000"/>
              <a:headEnd/>
              <a:tailEnd/>
            </a:ln>
          </xdr:spPr>
          <xdr:txBody>
            <a:bodyPr vertOverflow="clip" wrap="square" lIns="36576" tIns="0" rIns="36576" bIns="27432" anchor="b" upright="1"/>
            <a:lstStyle/>
            <a:p>
              <a:pPr algn="ctr" rtl="0">
                <a:defRPr sz="1000"/>
              </a:pPr>
              <a:r>
                <a:rPr lang="en-IN" sz="2400" b="0" i="0" u="none" strike="noStrike" baseline="0">
                  <a:solidFill>
                    <a:srgbClr val="000000"/>
                  </a:solidFill>
                  <a:latin typeface="Bahnschrift SemiBold SemiConden"/>
                </a:rPr>
                <a:t>RESET</a:t>
              </a:r>
              <a:r>
                <a:rPr lang="en-IN" sz="4800" b="0" i="0" u="none" strike="noStrike" baseline="0">
                  <a:solidFill>
                    <a:srgbClr val="000000"/>
                  </a:solidFill>
                  <a:latin typeface="Bahnschrift SemiBold SemiConden"/>
                </a:rPr>
                <a:t>   </a:t>
              </a:r>
            </a:p>
          </xdr:txBody>
        </xdr:sp>
        <xdr:clientData fPrintsWithSheet="0"/>
      </xdr:twoCellAnchor>
    </mc:Choice>
    <mc:Fallback/>
  </mc:AlternateContent>
  <xdr:twoCellAnchor editAs="oneCell">
    <xdr:from>
      <xdr:col>1</xdr:col>
      <xdr:colOff>316120</xdr:colOff>
      <xdr:row>62</xdr:row>
      <xdr:rowOff>165546</xdr:rowOff>
    </xdr:from>
    <xdr:to>
      <xdr:col>2</xdr:col>
      <xdr:colOff>327162</xdr:colOff>
      <xdr:row>66</xdr:row>
      <xdr:rowOff>55110</xdr:rowOff>
    </xdr:to>
    <xdr:pic>
      <xdr:nvPicPr>
        <xdr:cNvPr id="37" name="Graphic 36" descr="Line arrow: Rotate left with solid fill">
          <a:extLst>
            <a:ext uri="{FF2B5EF4-FFF2-40B4-BE49-F238E27FC236}">
              <a16:creationId xmlns:a16="http://schemas.microsoft.com/office/drawing/2014/main" id="{9771326F-1743-CE04-2863-7A81B8085D1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38908" y="11522277"/>
          <a:ext cx="633831" cy="622256"/>
        </a:xfrm>
        <a:prstGeom prst="rect">
          <a:avLst/>
        </a:prstGeom>
      </xdr:spPr>
    </xdr:pic>
    <xdr:clientData/>
  </xdr:twoCellAnchor>
</xdr:wsDr>
</file>

<file path=xl/drawings/drawing10.xml><?xml version="1.0" encoding="utf-8"?>
<c:userShapes xmlns:c="http://schemas.openxmlformats.org/drawingml/2006/chart">
  <cdr:relSizeAnchor xmlns:cdr="http://schemas.openxmlformats.org/drawingml/2006/chartDrawing">
    <cdr:from>
      <cdr:x>0.40496</cdr:x>
      <cdr:y>0.44218</cdr:y>
    </cdr:from>
    <cdr:to>
      <cdr:x>0.49459</cdr:x>
      <cdr:y>0.64876</cdr:y>
    </cdr:to>
    <cdr:pic>
      <cdr:nvPicPr>
        <cdr:cNvPr id="7" name="Graphic 6" descr="Coins with solid fill">
          <a:extLst xmlns:a="http://schemas.openxmlformats.org/drawingml/2006/main">
            <a:ext uri="{FF2B5EF4-FFF2-40B4-BE49-F238E27FC236}">
              <a16:creationId xmlns:a16="http://schemas.microsoft.com/office/drawing/2014/main" id="{0AF1A6EF-6EC1-4B73-8896-7209D28C49F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705653" y="1281843"/>
          <a:ext cx="598858" cy="598858"/>
        </a:xfrm>
        <a:prstGeom xmlns:a="http://schemas.openxmlformats.org/drawingml/2006/main" prst="rect">
          <a:avLst/>
        </a:prstGeom>
      </cdr:spPr>
    </cdr:pic>
  </cdr:relSizeAnchor>
</c:userShapes>
</file>

<file path=xl/drawings/drawing11.xml><?xml version="1.0" encoding="utf-8"?>
<c:userShapes xmlns:c="http://schemas.openxmlformats.org/drawingml/2006/chart">
  <cdr:relSizeAnchor xmlns:cdr="http://schemas.openxmlformats.org/drawingml/2006/chartDrawing">
    <cdr:from>
      <cdr:x>0.31569</cdr:x>
      <cdr:y>0.46739</cdr:y>
    </cdr:from>
    <cdr:to>
      <cdr:x>0.41417</cdr:x>
      <cdr:y>0.65644</cdr:y>
    </cdr:to>
    <cdr:pic>
      <cdr:nvPicPr>
        <cdr:cNvPr id="8" name="Graphic 7" descr="Meeting with solid fill">
          <a:extLst xmlns:a="http://schemas.openxmlformats.org/drawingml/2006/main">
            <a:ext uri="{FF2B5EF4-FFF2-40B4-BE49-F238E27FC236}">
              <a16:creationId xmlns:a16="http://schemas.microsoft.com/office/drawing/2014/main" id="{C80C3258-05C9-9086-E0D2-1D84144183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098261" y="1618370"/>
          <a:ext cx="654577" cy="654577"/>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0.30565</cdr:x>
      <cdr:y>0.40593</cdr:y>
    </cdr:from>
    <cdr:to>
      <cdr:x>0.46918</cdr:x>
      <cdr:y>0.6679</cdr:y>
    </cdr:to>
    <cdr:pic>
      <cdr:nvPicPr>
        <cdr:cNvPr id="3" name="Graphic 2" descr="Home with solid fill">
          <a:extLst xmlns:a="http://schemas.openxmlformats.org/drawingml/2006/main">
            <a:ext uri="{FF2B5EF4-FFF2-40B4-BE49-F238E27FC236}">
              <a16:creationId xmlns:a16="http://schemas.microsoft.com/office/drawing/2014/main" id="{EEFB8169-0923-0D49-928A-391FDD376F1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161800" y="1113843"/>
          <a:ext cx="621598" cy="718835"/>
        </a:xfrm>
        <a:prstGeom xmlns:a="http://schemas.openxmlformats.org/drawingml/2006/main" prst="rect">
          <a:avLst/>
        </a:prstGeom>
      </cdr:spPr>
    </cdr:pic>
  </cdr:relSizeAnchor>
</c:userShapes>
</file>

<file path=xl/drawings/drawing13.xml><?xml version="1.0" encoding="utf-8"?>
<c:userShapes xmlns:c="http://schemas.openxmlformats.org/drawingml/2006/chart">
  <cdr:relSizeAnchor xmlns:cdr="http://schemas.openxmlformats.org/drawingml/2006/chartDrawing">
    <cdr:from>
      <cdr:x>0.27932</cdr:x>
      <cdr:y>0.52753</cdr:y>
    </cdr:from>
    <cdr:to>
      <cdr:x>0.38943</cdr:x>
      <cdr:y>0.69767</cdr:y>
    </cdr:to>
    <cdr:pic>
      <cdr:nvPicPr>
        <cdr:cNvPr id="3" name="Graphic 2" descr="Lightning bolt with solid fill">
          <a:extLst xmlns:a="http://schemas.openxmlformats.org/drawingml/2006/main">
            <a:ext uri="{FF2B5EF4-FFF2-40B4-BE49-F238E27FC236}">
              <a16:creationId xmlns:a16="http://schemas.microsoft.com/office/drawing/2014/main" id="{B4A9DB5A-7453-0CFB-CE20-D65126AF1A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54702" y="1703067"/>
          <a:ext cx="415771" cy="549281"/>
        </a:xfrm>
        <a:prstGeom xmlns:a="http://schemas.openxmlformats.org/drawingml/2006/main" prst="rect">
          <a:avLst/>
        </a:prstGeom>
      </cdr:spPr>
    </cdr:pic>
  </cdr:relSizeAnchor>
</c:userShapes>
</file>

<file path=xl/drawings/drawing14.xml><?xml version="1.0" encoding="utf-8"?>
<xdr:wsDr xmlns:xdr="http://schemas.openxmlformats.org/drawingml/2006/spreadsheetDrawing" xmlns:a="http://schemas.openxmlformats.org/drawingml/2006/main">
  <xdr:twoCellAnchor>
    <xdr:from>
      <xdr:col>3</xdr:col>
      <xdr:colOff>128587</xdr:colOff>
      <xdr:row>6</xdr:row>
      <xdr:rowOff>166687</xdr:rowOff>
    </xdr:from>
    <xdr:to>
      <xdr:col>15</xdr:col>
      <xdr:colOff>0</xdr:colOff>
      <xdr:row>23</xdr:row>
      <xdr:rowOff>123825</xdr:rowOff>
    </xdr:to>
    <xdr:graphicFrame macro="">
      <xdr:nvGraphicFramePr>
        <xdr:cNvPr id="2" name="Chart 1">
          <a:extLst>
            <a:ext uri="{FF2B5EF4-FFF2-40B4-BE49-F238E27FC236}">
              <a16:creationId xmlns:a16="http://schemas.microsoft.com/office/drawing/2014/main" id="{E2D5394F-0F71-7A93-1F97-7432FD3F0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161925</xdr:colOff>
      <xdr:row>2</xdr:row>
      <xdr:rowOff>66676</xdr:rowOff>
    </xdr:from>
    <xdr:to>
      <xdr:col>18</xdr:col>
      <xdr:colOff>161925</xdr:colOff>
      <xdr:row>5</xdr:row>
      <xdr:rowOff>142876</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B1F34F14-DB71-E47B-16A8-A4FF373AF28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353800" y="447676"/>
              <a:ext cx="18288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119062</xdr:colOff>
      <xdr:row>1</xdr:row>
      <xdr:rowOff>166686</xdr:rowOff>
    </xdr:from>
    <xdr:to>
      <xdr:col>15</xdr:col>
      <xdr:colOff>19050</xdr:colOff>
      <xdr:row>23</xdr:row>
      <xdr:rowOff>76200</xdr:rowOff>
    </xdr:to>
    <xdr:graphicFrame macro="">
      <xdr:nvGraphicFramePr>
        <xdr:cNvPr id="3" name="Chart 2">
          <a:extLst>
            <a:ext uri="{FF2B5EF4-FFF2-40B4-BE49-F238E27FC236}">
              <a16:creationId xmlns:a16="http://schemas.microsoft.com/office/drawing/2014/main" id="{1C50CA2C-75CF-F35E-793E-7FE3554CA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137160</xdr:colOff>
      <xdr:row>17</xdr:row>
      <xdr:rowOff>144780</xdr:rowOff>
    </xdr:from>
    <xdr:to>
      <xdr:col>18</xdr:col>
      <xdr:colOff>137160</xdr:colOff>
      <xdr:row>31</xdr:row>
      <xdr:rowOff>51435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EACCB7C7-DEC1-23C9-01CC-2F3A1ADA731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391900" y="3253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3</xdr:row>
      <xdr:rowOff>167640</xdr:rowOff>
    </xdr:from>
    <xdr:to>
      <xdr:col>18</xdr:col>
      <xdr:colOff>121920</xdr:colOff>
      <xdr:row>17</xdr:row>
      <xdr:rowOff>74295</xdr:rowOff>
    </xdr:to>
    <mc:AlternateContent xmlns:mc="http://schemas.openxmlformats.org/markup-compatibility/2006" xmlns:a14="http://schemas.microsoft.com/office/drawing/2010/main">
      <mc:Choice Requires="a14">
        <xdr:graphicFrame macro="">
          <xdr:nvGraphicFramePr>
            <xdr:cNvPr id="5" name="Consumer Type">
              <a:extLst>
                <a:ext uri="{FF2B5EF4-FFF2-40B4-BE49-F238E27FC236}">
                  <a16:creationId xmlns:a16="http://schemas.microsoft.com/office/drawing/2014/main" id="{279864F2-08E3-28FF-E23C-EEC051C5775C}"/>
                </a:ext>
              </a:extLst>
            </xdr:cNvPr>
            <xdr:cNvGraphicFramePr/>
          </xdr:nvGraphicFramePr>
          <xdr:xfrm>
            <a:off x="0" y="0"/>
            <a:ext cx="0" cy="0"/>
          </xdr:xfrm>
          <a:graphic>
            <a:graphicData uri="http://schemas.microsoft.com/office/drawing/2010/slicer">
              <sle:slicer xmlns:sle="http://schemas.microsoft.com/office/drawing/2010/slicer" name="Consumer Type"/>
            </a:graphicData>
          </a:graphic>
        </xdr:graphicFrame>
      </mc:Choice>
      <mc:Fallback xmlns="">
        <xdr:sp macro="" textlink="">
          <xdr:nvSpPr>
            <xdr:cNvPr id="0" name=""/>
            <xdr:cNvSpPr>
              <a:spLocks noTextEdit="1"/>
            </xdr:cNvSpPr>
          </xdr:nvSpPr>
          <xdr:spPr>
            <a:xfrm>
              <a:off x="11376660" y="71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262.486947337966" createdVersion="8" refreshedVersion="8" minRefreshableVersion="3" recordCount="180" xr:uid="{41D355BF-EA16-4A84-9C5F-00668A1BDD00}">
  <cacheSource type="worksheet">
    <worksheetSource name="EnergyTable"/>
  </cacheSource>
  <cacheFields count="15">
    <cacheField name="Bill ID" numFmtId="0">
      <sharedItems/>
    </cacheField>
    <cacheField name="Date" numFmtId="164">
      <sharedItems containsSemiMixedTypes="0" containsNonDate="0" containsDate="1" containsString="0" minDate="2025-01-03T00:00:00" maxDate="2025-12-28T00:00:00" count="154">
        <d v="2025-01-21T00:00:00"/>
        <d v="2025-01-19T00:00:00"/>
        <d v="2025-01-18T00:00:00"/>
        <d v="2025-01-23T00:00:00"/>
        <d v="2025-01-03T00:00:00"/>
        <d v="2025-01-13T00:00:00"/>
        <d v="2025-01-22T00:00:00"/>
        <d v="2025-01-06T00:00:00"/>
        <d v="2025-01-27T00:00:00"/>
        <d v="2025-01-07T00:00:00"/>
        <d v="2025-01-09T00:00:00"/>
        <d v="2025-01-16T00:00:00"/>
        <d v="2025-01-20T00:00:00"/>
        <d v="2025-01-25T00:00:00"/>
        <d v="2025-02-25T00:00:00"/>
        <d v="2025-02-07T00:00:00"/>
        <d v="2025-02-04T00:00:00"/>
        <d v="2025-02-03T00:00:00"/>
        <d v="2025-02-06T00:00:00"/>
        <d v="2025-02-23T00:00:00"/>
        <d v="2025-02-11T00:00:00"/>
        <d v="2025-02-16T00:00:00"/>
        <d v="2025-02-12T00:00:00"/>
        <d v="2025-02-08T00:00:00"/>
        <d v="2025-02-14T00:00:00"/>
        <d v="2025-02-01T00:00:00"/>
        <d v="2025-02-02T00:00:00"/>
        <d v="2025-03-17T00:00:00"/>
        <d v="2025-03-04T00:00:00"/>
        <d v="2025-03-19T00:00:00"/>
        <d v="2025-03-15T00:00:00"/>
        <d v="2025-03-06T00:00:00"/>
        <d v="2025-03-22T00:00:00"/>
        <d v="2025-03-09T00:00:00"/>
        <d v="2025-03-16T00:00:00"/>
        <d v="2025-03-21T00:00:00"/>
        <d v="2025-03-23T00:00:00"/>
        <d v="2025-03-12T00:00:00"/>
        <d v="2025-03-20T00:00:00"/>
        <d v="2025-03-24T00:00:00"/>
        <d v="2025-03-28T00:00:00"/>
        <d v="2025-04-01T00:00:00"/>
        <d v="2025-04-21T00:00:00"/>
        <d v="2025-04-19T00:00:00"/>
        <d v="2025-04-20T00:00:00"/>
        <d v="2025-04-12T00:00:00"/>
        <d v="2025-04-17T00:00:00"/>
        <d v="2025-04-26T00:00:00"/>
        <d v="2025-04-10T00:00:00"/>
        <d v="2025-04-08T00:00:00"/>
        <d v="2025-04-23T00:00:00"/>
        <d v="2025-04-25T00:00:00"/>
        <d v="2025-04-05T00:00:00"/>
        <d v="2025-04-27T00:00:00"/>
        <d v="2025-04-09T00:00:00"/>
        <d v="2025-05-03T00:00:00"/>
        <d v="2025-05-23T00:00:00"/>
        <d v="2025-05-14T00:00:00"/>
        <d v="2025-05-16T00:00:00"/>
        <d v="2025-05-24T00:00:00"/>
        <d v="2025-05-11T00:00:00"/>
        <d v="2025-05-18T00:00:00"/>
        <d v="2025-05-02T00:00:00"/>
        <d v="2025-05-25T00:00:00"/>
        <d v="2025-05-21T00:00:00"/>
        <d v="2025-05-27T00:00:00"/>
        <d v="2025-05-06T00:00:00"/>
        <d v="2025-05-04T00:00:00"/>
        <d v="2025-05-19T00:00:00"/>
        <d v="2025-05-26T00:00:00"/>
        <d v="2025-06-21T00:00:00"/>
        <d v="2025-06-23T00:00:00"/>
        <d v="2025-06-11T00:00:00"/>
        <d v="2025-06-20T00:00:00"/>
        <d v="2025-06-09T00:00:00"/>
        <d v="2025-06-08T00:00:00"/>
        <d v="2025-06-10T00:00:00"/>
        <d v="2025-06-18T00:00:00"/>
        <d v="2025-06-04T00:00:00"/>
        <d v="2025-06-24T00:00:00"/>
        <d v="2025-06-15T00:00:00"/>
        <d v="2025-06-27T00:00:00"/>
        <d v="2025-06-03T00:00:00"/>
        <d v="2025-07-15T00:00:00"/>
        <d v="2025-07-21T00:00:00"/>
        <d v="2025-07-06T00:00:00"/>
        <d v="2025-07-03T00:00:00"/>
        <d v="2025-07-16T00:00:00"/>
        <d v="2025-07-19T00:00:00"/>
        <d v="2025-07-17T00:00:00"/>
        <d v="2025-07-14T00:00:00"/>
        <d v="2025-07-22T00:00:00"/>
        <d v="2025-07-27T00:00:00"/>
        <d v="2025-07-20T00:00:00"/>
        <d v="2025-07-01T00:00:00"/>
        <d v="2025-08-23T00:00:00"/>
        <d v="2025-08-15T00:00:00"/>
        <d v="2025-08-11T00:00:00"/>
        <d v="2025-08-22T00:00:00"/>
        <d v="2025-08-13T00:00:00"/>
        <d v="2025-08-28T00:00:00"/>
        <d v="2025-08-24T00:00:00"/>
        <d v="2025-08-02T00:00:00"/>
        <d v="2025-08-25T00:00:00"/>
        <d v="2025-08-06T00:00:00"/>
        <d v="2025-08-19T00:00:00"/>
        <d v="2025-09-23T00:00:00"/>
        <d v="2025-09-12T00:00:00"/>
        <d v="2025-09-01T00:00:00"/>
        <d v="2025-09-20T00:00:00"/>
        <d v="2025-09-21T00:00:00"/>
        <d v="2025-09-24T00:00:00"/>
        <d v="2025-09-09T00:00:00"/>
        <d v="2025-09-25T00:00:00"/>
        <d v="2025-09-03T00:00:00"/>
        <d v="2025-09-22T00:00:00"/>
        <d v="2025-09-04T00:00:00"/>
        <d v="2025-09-19T00:00:00"/>
        <d v="2025-09-18T00:00:00"/>
        <d v="2025-10-01T00:00:00"/>
        <d v="2025-10-27T00:00:00"/>
        <d v="2025-10-09T00:00:00"/>
        <d v="2025-10-05T00:00:00"/>
        <d v="2025-10-17T00:00:00"/>
        <d v="2025-10-04T00:00:00"/>
        <d v="2025-10-16T00:00:00"/>
        <d v="2025-10-20T00:00:00"/>
        <d v="2025-10-10T00:00:00"/>
        <d v="2025-10-24T00:00:00"/>
        <d v="2025-10-14T00:00:00"/>
        <d v="2025-10-03T00:00:00"/>
        <d v="2025-10-11T00:00:00"/>
        <d v="2025-10-28T00:00:00"/>
        <d v="2025-11-25T00:00:00"/>
        <d v="2025-11-11T00:00:00"/>
        <d v="2025-11-05T00:00:00"/>
        <d v="2025-11-12T00:00:00"/>
        <d v="2025-11-07T00:00:00"/>
        <d v="2025-11-17T00:00:00"/>
        <d v="2025-11-01T00:00:00"/>
        <d v="2025-11-23T00:00:00"/>
        <d v="2025-11-27T00:00:00"/>
        <d v="2025-11-19T00:00:00"/>
        <d v="2025-11-24T00:00:00"/>
        <d v="2025-12-25T00:00:00"/>
        <d v="2025-12-11T00:00:00"/>
        <d v="2025-12-12T00:00:00"/>
        <d v="2025-12-03T00:00:00"/>
        <d v="2025-12-15T00:00:00"/>
        <d v="2025-12-04T00:00:00"/>
        <d v="2025-12-17T00:00:00"/>
        <d v="2025-12-10T00:00:00"/>
        <d v="2025-12-27T00:00:00"/>
        <d v="2025-12-20T00:00:00"/>
      </sharedItems>
      <fieldGroup par="14"/>
    </cacheField>
    <cacheField name="Month" numFmtId="0">
      <sharedItems count="12">
        <s v="January"/>
        <s v="February"/>
        <s v="March"/>
        <s v="April"/>
        <s v="May"/>
        <s v="June"/>
        <s v="July"/>
        <s v="August"/>
        <s v="September"/>
        <s v="October"/>
        <s v="November"/>
        <s v="December"/>
      </sharedItems>
    </cacheField>
    <cacheField name="Consumer Name" numFmtId="0">
      <sharedItems count="20">
        <s v="Raj Das"/>
        <s v="Ankit Roy"/>
        <s v="Amit Sharma"/>
        <s v="Suman Pal"/>
        <s v="Rahul Roy"/>
        <s v="Tania Roy"/>
        <s v="Priya Das"/>
        <s v="Nisha Paul"/>
        <s v="Arjun Singh"/>
        <s v="Riya Ghosh"/>
        <s v="Sneha Paul"/>
        <s v="Vikram Das"/>
        <s v="Maya Dutta"/>
        <s v="Sourav Sen"/>
        <s v="Ananya Sen"/>
        <s v="Neha Gupta"/>
        <s v="Pooja Roy"/>
        <s v="Aditya Das"/>
        <s v="Karan Shah"/>
        <s v="Rohit Kumar"/>
      </sharedItems>
    </cacheField>
    <cacheField name="Consumer Type" numFmtId="0">
      <sharedItems count="2">
        <s v="Residential"/>
        <s v="Commercial"/>
      </sharedItems>
    </cacheField>
    <cacheField name="City" numFmtId="0">
      <sharedItems count="5">
        <s v="Kolkata"/>
        <s v="Delhi"/>
        <s v="Mumbai"/>
        <s v="Chennai"/>
        <s v="Bengaluru"/>
      </sharedItems>
    </cacheField>
    <cacheField name="Appliance" numFmtId="0">
      <sharedItems count="6">
        <s v="Water Heater"/>
        <s v="AC"/>
        <s v="TV"/>
        <s v="Refrigerator"/>
        <s v="Washing Machine"/>
        <s v="Microwave"/>
      </sharedItems>
    </cacheField>
    <cacheField name="Units Consumed (kWh)" numFmtId="0">
      <sharedItems containsSemiMixedTypes="0" containsString="0" containsNumber="1" containsInteger="1" minValue="27" maxValue="1014"/>
    </cacheField>
    <cacheField name="Rate per Unit (₹)" numFmtId="0">
      <sharedItems containsSemiMixedTypes="0" containsString="0" containsNumber="1" minValue="6" maxValue="9.5"/>
    </cacheField>
    <cacheField name="Fixed Charge (₹)" numFmtId="0">
      <sharedItems containsSemiMixedTypes="0" containsString="0" containsNumber="1" containsInteger="1" minValue="150" maxValue="300"/>
    </cacheField>
    <cacheField name="Total Bill (₹)" numFmtId="0">
      <sharedItems containsSemiMixedTypes="0" containsString="0" containsNumber="1" minValue="352.5" maxValue="8412"/>
    </cacheField>
    <cacheField name="Payment Status" numFmtId="0">
      <sharedItems count="2">
        <s v="Paid"/>
        <s v="Pending"/>
      </sharedItems>
    </cacheField>
    <cacheField name="Consumption Category" numFmtId="0">
      <sharedItems count="3">
        <s v="Medium"/>
        <s v="High"/>
        <s v="Low"/>
      </sharedItems>
    </cacheField>
    <cacheField name="Days (Date)" numFmtId="0" databaseField="0">
      <fieldGroup base="1">
        <rangePr groupBy="days" startDate="2025-01-03T00:00:00" endDate="2025-12-28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2-2025"/>
        </groupItems>
      </fieldGroup>
    </cacheField>
    <cacheField name="Months (Date)" numFmtId="0" databaseField="0">
      <fieldGroup base="1">
        <rangePr groupBy="months" startDate="2025-01-03T00:00:00" endDate="2025-12-28T00:00:00"/>
        <groupItems count="14">
          <s v="&lt;03-01-2025"/>
          <s v="Jan"/>
          <s v="Feb"/>
          <s v="Mar"/>
          <s v="Apr"/>
          <s v="May"/>
          <s v="Jun"/>
          <s v="Jul"/>
          <s v="Aug"/>
          <s v="Sep"/>
          <s v="Oct"/>
          <s v="Nov"/>
          <s v="Dec"/>
          <s v="&gt;28-12-2025"/>
        </groupItems>
      </fieldGroup>
    </cacheField>
  </cacheFields>
  <extLst>
    <ext xmlns:x14="http://schemas.microsoft.com/office/spreadsheetml/2009/9/main" uri="{725AE2AE-9491-48be-B2B4-4EB974FC3084}">
      <x14:pivotCacheDefinition pivotCacheId="95204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EB0001"/>
    <x v="0"/>
    <x v="0"/>
    <x v="0"/>
    <x v="0"/>
    <x v="0"/>
    <x v="0"/>
    <n v="211"/>
    <n v="6"/>
    <n v="150"/>
    <n v="1416"/>
    <x v="0"/>
    <x v="0"/>
  </r>
  <r>
    <s v="EB0002"/>
    <x v="1"/>
    <x v="0"/>
    <x v="1"/>
    <x v="0"/>
    <x v="0"/>
    <x v="1"/>
    <n v="322"/>
    <n v="6.5"/>
    <n v="150"/>
    <n v="2243"/>
    <x v="0"/>
    <x v="1"/>
  </r>
  <r>
    <s v="EB0003"/>
    <x v="2"/>
    <x v="0"/>
    <x v="2"/>
    <x v="0"/>
    <x v="1"/>
    <x v="2"/>
    <n v="56"/>
    <n v="7"/>
    <n v="150"/>
    <n v="542"/>
    <x v="0"/>
    <x v="2"/>
  </r>
  <r>
    <s v="EB0004"/>
    <x v="3"/>
    <x v="0"/>
    <x v="3"/>
    <x v="0"/>
    <x v="0"/>
    <x v="1"/>
    <n v="264"/>
    <n v="6.5"/>
    <n v="150"/>
    <n v="1866"/>
    <x v="1"/>
    <x v="0"/>
  </r>
  <r>
    <s v="EB0005"/>
    <x v="4"/>
    <x v="0"/>
    <x v="0"/>
    <x v="0"/>
    <x v="0"/>
    <x v="3"/>
    <n v="131"/>
    <n v="6"/>
    <n v="150"/>
    <n v="936"/>
    <x v="0"/>
    <x v="2"/>
  </r>
  <r>
    <s v="EB0006"/>
    <x v="5"/>
    <x v="0"/>
    <x v="4"/>
    <x v="0"/>
    <x v="0"/>
    <x v="1"/>
    <n v="331"/>
    <n v="7"/>
    <n v="150"/>
    <n v="2467"/>
    <x v="0"/>
    <x v="1"/>
  </r>
  <r>
    <s v="EB0007"/>
    <x v="6"/>
    <x v="0"/>
    <x v="5"/>
    <x v="0"/>
    <x v="2"/>
    <x v="1"/>
    <n v="330"/>
    <n v="6"/>
    <n v="150"/>
    <n v="2130"/>
    <x v="0"/>
    <x v="1"/>
  </r>
  <r>
    <s v="EB0008"/>
    <x v="7"/>
    <x v="0"/>
    <x v="4"/>
    <x v="0"/>
    <x v="3"/>
    <x v="1"/>
    <n v="307"/>
    <n v="7"/>
    <n v="150"/>
    <n v="2299"/>
    <x v="0"/>
    <x v="1"/>
  </r>
  <r>
    <s v="EB0009"/>
    <x v="0"/>
    <x v="0"/>
    <x v="6"/>
    <x v="0"/>
    <x v="1"/>
    <x v="0"/>
    <n v="239"/>
    <n v="6.5"/>
    <n v="150"/>
    <n v="1703.5"/>
    <x v="0"/>
    <x v="0"/>
  </r>
  <r>
    <s v="EB0010"/>
    <x v="8"/>
    <x v="0"/>
    <x v="7"/>
    <x v="0"/>
    <x v="2"/>
    <x v="3"/>
    <n v="185"/>
    <n v="7"/>
    <n v="150"/>
    <n v="1445"/>
    <x v="0"/>
    <x v="0"/>
  </r>
  <r>
    <s v="EB0011"/>
    <x v="9"/>
    <x v="0"/>
    <x v="0"/>
    <x v="0"/>
    <x v="3"/>
    <x v="3"/>
    <n v="189"/>
    <n v="7"/>
    <n v="150"/>
    <n v="1473"/>
    <x v="0"/>
    <x v="0"/>
  </r>
  <r>
    <s v="EB0012"/>
    <x v="10"/>
    <x v="0"/>
    <x v="8"/>
    <x v="0"/>
    <x v="3"/>
    <x v="3"/>
    <n v="126"/>
    <n v="7.5"/>
    <n v="150"/>
    <n v="1095"/>
    <x v="0"/>
    <x v="2"/>
  </r>
  <r>
    <s v="EB0013"/>
    <x v="11"/>
    <x v="0"/>
    <x v="9"/>
    <x v="0"/>
    <x v="4"/>
    <x v="1"/>
    <n v="365"/>
    <n v="7.5"/>
    <n v="150"/>
    <n v="2887.5"/>
    <x v="0"/>
    <x v="1"/>
  </r>
  <r>
    <s v="EB0014"/>
    <x v="12"/>
    <x v="0"/>
    <x v="10"/>
    <x v="1"/>
    <x v="3"/>
    <x v="4"/>
    <n v="325"/>
    <n v="8"/>
    <n v="300"/>
    <n v="2900"/>
    <x v="0"/>
    <x v="1"/>
  </r>
  <r>
    <s v="EB0015"/>
    <x v="13"/>
    <x v="0"/>
    <x v="11"/>
    <x v="0"/>
    <x v="3"/>
    <x v="2"/>
    <n v="86"/>
    <n v="7.5"/>
    <n v="150"/>
    <n v="795"/>
    <x v="0"/>
    <x v="2"/>
  </r>
  <r>
    <s v="EB0016"/>
    <x v="14"/>
    <x v="1"/>
    <x v="12"/>
    <x v="0"/>
    <x v="3"/>
    <x v="5"/>
    <n v="71"/>
    <n v="7"/>
    <n v="150"/>
    <n v="647"/>
    <x v="0"/>
    <x v="2"/>
  </r>
  <r>
    <s v="EB0017"/>
    <x v="15"/>
    <x v="1"/>
    <x v="13"/>
    <x v="0"/>
    <x v="0"/>
    <x v="0"/>
    <n v="110"/>
    <n v="6"/>
    <n v="150"/>
    <n v="810"/>
    <x v="0"/>
    <x v="2"/>
  </r>
  <r>
    <s v="EB0018"/>
    <x v="16"/>
    <x v="1"/>
    <x v="14"/>
    <x v="1"/>
    <x v="3"/>
    <x v="0"/>
    <n v="413"/>
    <n v="9"/>
    <n v="300"/>
    <n v="4017"/>
    <x v="0"/>
    <x v="1"/>
  </r>
  <r>
    <s v="EB0019"/>
    <x v="17"/>
    <x v="1"/>
    <x v="13"/>
    <x v="0"/>
    <x v="3"/>
    <x v="4"/>
    <n v="157"/>
    <n v="6.5"/>
    <n v="150"/>
    <n v="1170.5"/>
    <x v="0"/>
    <x v="0"/>
  </r>
  <r>
    <s v="EB0020"/>
    <x v="18"/>
    <x v="1"/>
    <x v="0"/>
    <x v="0"/>
    <x v="1"/>
    <x v="0"/>
    <n v="251"/>
    <n v="7.5"/>
    <n v="150"/>
    <n v="2032.5"/>
    <x v="1"/>
    <x v="0"/>
  </r>
  <r>
    <s v="EB0021"/>
    <x v="19"/>
    <x v="1"/>
    <x v="14"/>
    <x v="0"/>
    <x v="0"/>
    <x v="5"/>
    <n v="49"/>
    <n v="7.5"/>
    <n v="150"/>
    <n v="517.5"/>
    <x v="0"/>
    <x v="2"/>
  </r>
  <r>
    <s v="EB0022"/>
    <x v="20"/>
    <x v="1"/>
    <x v="6"/>
    <x v="0"/>
    <x v="1"/>
    <x v="4"/>
    <n v="83"/>
    <n v="6.5"/>
    <n v="150"/>
    <n v="689.5"/>
    <x v="0"/>
    <x v="2"/>
  </r>
  <r>
    <s v="EB0023"/>
    <x v="17"/>
    <x v="1"/>
    <x v="7"/>
    <x v="1"/>
    <x v="3"/>
    <x v="0"/>
    <n v="523"/>
    <n v="8.5"/>
    <n v="300"/>
    <n v="4745.5"/>
    <x v="0"/>
    <x v="1"/>
  </r>
  <r>
    <s v="EB0024"/>
    <x v="21"/>
    <x v="1"/>
    <x v="10"/>
    <x v="0"/>
    <x v="4"/>
    <x v="3"/>
    <n v="163"/>
    <n v="7.5"/>
    <n v="150"/>
    <n v="1372.5"/>
    <x v="0"/>
    <x v="0"/>
  </r>
  <r>
    <s v="EB0025"/>
    <x v="22"/>
    <x v="1"/>
    <x v="3"/>
    <x v="0"/>
    <x v="0"/>
    <x v="3"/>
    <n v="141"/>
    <n v="6"/>
    <n v="150"/>
    <n v="996"/>
    <x v="0"/>
    <x v="2"/>
  </r>
  <r>
    <s v="EB0026"/>
    <x v="23"/>
    <x v="1"/>
    <x v="11"/>
    <x v="0"/>
    <x v="4"/>
    <x v="4"/>
    <n v="64"/>
    <n v="6.5"/>
    <n v="150"/>
    <n v="566"/>
    <x v="0"/>
    <x v="2"/>
  </r>
  <r>
    <s v="EB0027"/>
    <x v="23"/>
    <x v="1"/>
    <x v="14"/>
    <x v="1"/>
    <x v="1"/>
    <x v="1"/>
    <n v="532"/>
    <n v="8"/>
    <n v="300"/>
    <n v="4556"/>
    <x v="1"/>
    <x v="1"/>
  </r>
  <r>
    <s v="EB0028"/>
    <x v="24"/>
    <x v="1"/>
    <x v="15"/>
    <x v="0"/>
    <x v="4"/>
    <x v="1"/>
    <n v="135"/>
    <n v="7.5"/>
    <n v="150"/>
    <n v="1162.5"/>
    <x v="1"/>
    <x v="2"/>
  </r>
  <r>
    <s v="EB0029"/>
    <x v="25"/>
    <x v="1"/>
    <x v="16"/>
    <x v="1"/>
    <x v="1"/>
    <x v="1"/>
    <n v="560"/>
    <n v="9.5"/>
    <n v="300"/>
    <n v="5620"/>
    <x v="0"/>
    <x v="1"/>
  </r>
  <r>
    <s v="EB0030"/>
    <x v="26"/>
    <x v="1"/>
    <x v="7"/>
    <x v="0"/>
    <x v="4"/>
    <x v="4"/>
    <n v="76"/>
    <n v="7"/>
    <n v="150"/>
    <n v="682"/>
    <x v="0"/>
    <x v="2"/>
  </r>
  <r>
    <s v="EB0031"/>
    <x v="27"/>
    <x v="2"/>
    <x v="14"/>
    <x v="1"/>
    <x v="4"/>
    <x v="4"/>
    <n v="326"/>
    <n v="8"/>
    <n v="300"/>
    <n v="2908"/>
    <x v="0"/>
    <x v="1"/>
  </r>
  <r>
    <s v="EB0032"/>
    <x v="28"/>
    <x v="2"/>
    <x v="17"/>
    <x v="1"/>
    <x v="3"/>
    <x v="4"/>
    <n v="246"/>
    <n v="8"/>
    <n v="300"/>
    <n v="2268"/>
    <x v="0"/>
    <x v="0"/>
  </r>
  <r>
    <s v="EB0033"/>
    <x v="29"/>
    <x v="2"/>
    <x v="8"/>
    <x v="0"/>
    <x v="2"/>
    <x v="5"/>
    <n v="67"/>
    <n v="6.5"/>
    <n v="150"/>
    <n v="585.5"/>
    <x v="0"/>
    <x v="2"/>
  </r>
  <r>
    <s v="EB0034"/>
    <x v="30"/>
    <x v="2"/>
    <x v="1"/>
    <x v="0"/>
    <x v="3"/>
    <x v="0"/>
    <n v="299"/>
    <n v="6"/>
    <n v="150"/>
    <n v="1944"/>
    <x v="0"/>
    <x v="0"/>
  </r>
  <r>
    <s v="EB0035"/>
    <x v="28"/>
    <x v="2"/>
    <x v="18"/>
    <x v="0"/>
    <x v="2"/>
    <x v="1"/>
    <n v="262"/>
    <n v="6"/>
    <n v="150"/>
    <n v="1722"/>
    <x v="1"/>
    <x v="0"/>
  </r>
  <r>
    <s v="EB0036"/>
    <x v="31"/>
    <x v="2"/>
    <x v="12"/>
    <x v="0"/>
    <x v="0"/>
    <x v="4"/>
    <n v="181"/>
    <n v="7"/>
    <n v="150"/>
    <n v="1417"/>
    <x v="0"/>
    <x v="0"/>
  </r>
  <r>
    <s v="EB0037"/>
    <x v="32"/>
    <x v="2"/>
    <x v="0"/>
    <x v="1"/>
    <x v="1"/>
    <x v="1"/>
    <n v="298"/>
    <n v="8"/>
    <n v="300"/>
    <n v="2684"/>
    <x v="1"/>
    <x v="0"/>
  </r>
  <r>
    <s v="EB0038"/>
    <x v="33"/>
    <x v="2"/>
    <x v="11"/>
    <x v="0"/>
    <x v="3"/>
    <x v="1"/>
    <n v="121"/>
    <n v="7"/>
    <n v="150"/>
    <n v="997"/>
    <x v="0"/>
    <x v="2"/>
  </r>
  <r>
    <s v="EB0039"/>
    <x v="34"/>
    <x v="2"/>
    <x v="3"/>
    <x v="0"/>
    <x v="1"/>
    <x v="5"/>
    <n v="82"/>
    <n v="7"/>
    <n v="150"/>
    <n v="724"/>
    <x v="0"/>
    <x v="2"/>
  </r>
  <r>
    <s v="EB0040"/>
    <x v="35"/>
    <x v="2"/>
    <x v="10"/>
    <x v="1"/>
    <x v="0"/>
    <x v="1"/>
    <n v="595"/>
    <n v="9.5"/>
    <n v="300"/>
    <n v="5952.5"/>
    <x v="0"/>
    <x v="1"/>
  </r>
  <r>
    <s v="EB0041"/>
    <x v="36"/>
    <x v="2"/>
    <x v="18"/>
    <x v="1"/>
    <x v="0"/>
    <x v="4"/>
    <n v="212"/>
    <n v="8.5"/>
    <n v="300"/>
    <n v="2102"/>
    <x v="0"/>
    <x v="0"/>
  </r>
  <r>
    <s v="EB0042"/>
    <x v="37"/>
    <x v="2"/>
    <x v="0"/>
    <x v="0"/>
    <x v="4"/>
    <x v="1"/>
    <n v="190"/>
    <n v="6"/>
    <n v="150"/>
    <n v="1290"/>
    <x v="0"/>
    <x v="0"/>
  </r>
  <r>
    <s v="EB0043"/>
    <x v="38"/>
    <x v="2"/>
    <x v="2"/>
    <x v="0"/>
    <x v="1"/>
    <x v="5"/>
    <n v="60"/>
    <n v="6.5"/>
    <n v="150"/>
    <n v="540"/>
    <x v="1"/>
    <x v="2"/>
  </r>
  <r>
    <s v="EB0044"/>
    <x v="39"/>
    <x v="2"/>
    <x v="10"/>
    <x v="1"/>
    <x v="4"/>
    <x v="0"/>
    <n v="456"/>
    <n v="8.5"/>
    <n v="300"/>
    <n v="4176"/>
    <x v="0"/>
    <x v="1"/>
  </r>
  <r>
    <s v="EB0045"/>
    <x v="40"/>
    <x v="2"/>
    <x v="14"/>
    <x v="0"/>
    <x v="1"/>
    <x v="3"/>
    <n v="179"/>
    <n v="7"/>
    <n v="150"/>
    <n v="1403"/>
    <x v="0"/>
    <x v="0"/>
  </r>
  <r>
    <s v="EB0046"/>
    <x v="41"/>
    <x v="3"/>
    <x v="11"/>
    <x v="0"/>
    <x v="2"/>
    <x v="3"/>
    <n v="239"/>
    <n v="7"/>
    <n v="150"/>
    <n v="1823"/>
    <x v="1"/>
    <x v="0"/>
  </r>
  <r>
    <s v="EB0047"/>
    <x v="42"/>
    <x v="3"/>
    <x v="11"/>
    <x v="0"/>
    <x v="1"/>
    <x v="2"/>
    <n v="79"/>
    <n v="6"/>
    <n v="150"/>
    <n v="624"/>
    <x v="0"/>
    <x v="2"/>
  </r>
  <r>
    <s v="EB0048"/>
    <x v="43"/>
    <x v="3"/>
    <x v="3"/>
    <x v="1"/>
    <x v="4"/>
    <x v="1"/>
    <n v="353"/>
    <n v="9.5"/>
    <n v="300"/>
    <n v="3653.5"/>
    <x v="0"/>
    <x v="1"/>
  </r>
  <r>
    <s v="EB0049"/>
    <x v="44"/>
    <x v="3"/>
    <x v="0"/>
    <x v="1"/>
    <x v="1"/>
    <x v="1"/>
    <n v="494"/>
    <n v="9.5"/>
    <n v="300"/>
    <n v="4993"/>
    <x v="0"/>
    <x v="1"/>
  </r>
  <r>
    <s v="EB0050"/>
    <x v="45"/>
    <x v="3"/>
    <x v="10"/>
    <x v="0"/>
    <x v="2"/>
    <x v="5"/>
    <n v="53"/>
    <n v="7"/>
    <n v="150"/>
    <n v="521"/>
    <x v="0"/>
    <x v="2"/>
  </r>
  <r>
    <s v="EB0051"/>
    <x v="46"/>
    <x v="3"/>
    <x v="9"/>
    <x v="0"/>
    <x v="1"/>
    <x v="3"/>
    <n v="121"/>
    <n v="6.5"/>
    <n v="150"/>
    <n v="936.5"/>
    <x v="0"/>
    <x v="2"/>
  </r>
  <r>
    <s v="EB0052"/>
    <x v="44"/>
    <x v="3"/>
    <x v="19"/>
    <x v="0"/>
    <x v="4"/>
    <x v="3"/>
    <n v="170"/>
    <n v="6"/>
    <n v="150"/>
    <n v="1170"/>
    <x v="0"/>
    <x v="0"/>
  </r>
  <r>
    <s v="EB0053"/>
    <x v="47"/>
    <x v="3"/>
    <x v="15"/>
    <x v="0"/>
    <x v="0"/>
    <x v="2"/>
    <n v="49"/>
    <n v="6.5"/>
    <n v="150"/>
    <n v="468.5"/>
    <x v="0"/>
    <x v="2"/>
  </r>
  <r>
    <s v="EB0054"/>
    <x v="48"/>
    <x v="3"/>
    <x v="14"/>
    <x v="0"/>
    <x v="2"/>
    <x v="2"/>
    <n v="74"/>
    <n v="7"/>
    <n v="150"/>
    <n v="668"/>
    <x v="0"/>
    <x v="2"/>
  </r>
  <r>
    <s v="EB0055"/>
    <x v="49"/>
    <x v="3"/>
    <x v="7"/>
    <x v="1"/>
    <x v="1"/>
    <x v="1"/>
    <n v="1014"/>
    <n v="8"/>
    <n v="300"/>
    <n v="8412"/>
    <x v="0"/>
    <x v="1"/>
  </r>
  <r>
    <s v="EB0056"/>
    <x v="50"/>
    <x v="3"/>
    <x v="2"/>
    <x v="0"/>
    <x v="0"/>
    <x v="4"/>
    <n v="135"/>
    <n v="6.5"/>
    <n v="150"/>
    <n v="1027.5"/>
    <x v="0"/>
    <x v="2"/>
  </r>
  <r>
    <s v="EB0057"/>
    <x v="51"/>
    <x v="3"/>
    <x v="10"/>
    <x v="0"/>
    <x v="4"/>
    <x v="1"/>
    <n v="371"/>
    <n v="6"/>
    <n v="150"/>
    <n v="2376"/>
    <x v="0"/>
    <x v="1"/>
  </r>
  <r>
    <s v="EB0058"/>
    <x v="52"/>
    <x v="3"/>
    <x v="5"/>
    <x v="1"/>
    <x v="3"/>
    <x v="2"/>
    <n v="150"/>
    <n v="9"/>
    <n v="300"/>
    <n v="1650"/>
    <x v="1"/>
    <x v="0"/>
  </r>
  <r>
    <s v="EB0059"/>
    <x v="53"/>
    <x v="3"/>
    <x v="13"/>
    <x v="0"/>
    <x v="4"/>
    <x v="4"/>
    <n v="128"/>
    <n v="6.5"/>
    <n v="150"/>
    <n v="982"/>
    <x v="0"/>
    <x v="2"/>
  </r>
  <r>
    <s v="EB0060"/>
    <x v="54"/>
    <x v="3"/>
    <x v="11"/>
    <x v="1"/>
    <x v="4"/>
    <x v="0"/>
    <n v="253"/>
    <n v="9.5"/>
    <n v="300"/>
    <n v="2703.5"/>
    <x v="0"/>
    <x v="0"/>
  </r>
  <r>
    <s v="EB0061"/>
    <x v="55"/>
    <x v="4"/>
    <x v="14"/>
    <x v="0"/>
    <x v="4"/>
    <x v="1"/>
    <n v="194"/>
    <n v="6"/>
    <n v="150"/>
    <n v="1314"/>
    <x v="0"/>
    <x v="0"/>
  </r>
  <r>
    <s v="EB0062"/>
    <x v="56"/>
    <x v="4"/>
    <x v="0"/>
    <x v="0"/>
    <x v="4"/>
    <x v="1"/>
    <n v="422"/>
    <n v="7.5"/>
    <n v="150"/>
    <n v="3315"/>
    <x v="0"/>
    <x v="1"/>
  </r>
  <r>
    <s v="EB0063"/>
    <x v="57"/>
    <x v="4"/>
    <x v="7"/>
    <x v="0"/>
    <x v="4"/>
    <x v="0"/>
    <n v="132"/>
    <n v="6"/>
    <n v="150"/>
    <n v="942"/>
    <x v="1"/>
    <x v="2"/>
  </r>
  <r>
    <s v="EB0064"/>
    <x v="58"/>
    <x v="4"/>
    <x v="17"/>
    <x v="0"/>
    <x v="3"/>
    <x v="3"/>
    <n v="196"/>
    <n v="7.5"/>
    <n v="150"/>
    <n v="1620"/>
    <x v="1"/>
    <x v="0"/>
  </r>
  <r>
    <s v="EB0065"/>
    <x v="59"/>
    <x v="4"/>
    <x v="2"/>
    <x v="0"/>
    <x v="4"/>
    <x v="0"/>
    <n v="264"/>
    <n v="7"/>
    <n v="150"/>
    <n v="1998"/>
    <x v="0"/>
    <x v="0"/>
  </r>
  <r>
    <s v="EB0066"/>
    <x v="60"/>
    <x v="4"/>
    <x v="8"/>
    <x v="0"/>
    <x v="3"/>
    <x v="0"/>
    <n v="169"/>
    <n v="6.5"/>
    <n v="150"/>
    <n v="1248.5"/>
    <x v="0"/>
    <x v="0"/>
  </r>
  <r>
    <s v="EB0067"/>
    <x v="61"/>
    <x v="4"/>
    <x v="5"/>
    <x v="0"/>
    <x v="1"/>
    <x v="3"/>
    <n v="140"/>
    <n v="7.5"/>
    <n v="150"/>
    <n v="1200"/>
    <x v="0"/>
    <x v="2"/>
  </r>
  <r>
    <s v="EB0068"/>
    <x v="62"/>
    <x v="4"/>
    <x v="9"/>
    <x v="0"/>
    <x v="2"/>
    <x v="3"/>
    <n v="146"/>
    <n v="7.5"/>
    <n v="150"/>
    <n v="1245"/>
    <x v="0"/>
    <x v="2"/>
  </r>
  <r>
    <s v="EB0069"/>
    <x v="63"/>
    <x v="4"/>
    <x v="18"/>
    <x v="1"/>
    <x v="1"/>
    <x v="3"/>
    <n v="378"/>
    <n v="8"/>
    <n v="300"/>
    <n v="3324"/>
    <x v="1"/>
    <x v="1"/>
  </r>
  <r>
    <s v="EB0070"/>
    <x v="64"/>
    <x v="4"/>
    <x v="14"/>
    <x v="0"/>
    <x v="1"/>
    <x v="5"/>
    <n v="43"/>
    <n v="6"/>
    <n v="150"/>
    <n v="408"/>
    <x v="0"/>
    <x v="2"/>
  </r>
  <r>
    <s v="EB0071"/>
    <x v="65"/>
    <x v="4"/>
    <x v="11"/>
    <x v="0"/>
    <x v="2"/>
    <x v="1"/>
    <n v="361"/>
    <n v="6.5"/>
    <n v="150"/>
    <n v="2496.5"/>
    <x v="0"/>
    <x v="1"/>
  </r>
  <r>
    <s v="EB0072"/>
    <x v="66"/>
    <x v="4"/>
    <x v="15"/>
    <x v="0"/>
    <x v="2"/>
    <x v="5"/>
    <n v="77"/>
    <n v="6"/>
    <n v="150"/>
    <n v="612"/>
    <x v="0"/>
    <x v="2"/>
  </r>
  <r>
    <s v="EB0073"/>
    <x v="67"/>
    <x v="4"/>
    <x v="19"/>
    <x v="0"/>
    <x v="0"/>
    <x v="5"/>
    <n v="27"/>
    <n v="7.5"/>
    <n v="150"/>
    <n v="352.5"/>
    <x v="0"/>
    <x v="2"/>
  </r>
  <r>
    <s v="EB0074"/>
    <x v="68"/>
    <x v="4"/>
    <x v="16"/>
    <x v="0"/>
    <x v="3"/>
    <x v="2"/>
    <n v="50"/>
    <n v="6"/>
    <n v="150"/>
    <n v="450"/>
    <x v="0"/>
    <x v="2"/>
  </r>
  <r>
    <s v="EB0075"/>
    <x v="69"/>
    <x v="4"/>
    <x v="4"/>
    <x v="0"/>
    <x v="3"/>
    <x v="5"/>
    <n v="63"/>
    <n v="7.5"/>
    <n v="150"/>
    <n v="622.5"/>
    <x v="0"/>
    <x v="2"/>
  </r>
  <r>
    <s v="EB0076"/>
    <x v="70"/>
    <x v="5"/>
    <x v="18"/>
    <x v="0"/>
    <x v="4"/>
    <x v="0"/>
    <n v="156"/>
    <n v="7.5"/>
    <n v="150"/>
    <n v="1320"/>
    <x v="0"/>
    <x v="0"/>
  </r>
  <r>
    <s v="EB0077"/>
    <x v="71"/>
    <x v="5"/>
    <x v="7"/>
    <x v="0"/>
    <x v="2"/>
    <x v="1"/>
    <n v="167"/>
    <n v="7.5"/>
    <n v="150"/>
    <n v="1402.5"/>
    <x v="0"/>
    <x v="0"/>
  </r>
  <r>
    <s v="EB0078"/>
    <x v="72"/>
    <x v="5"/>
    <x v="5"/>
    <x v="1"/>
    <x v="3"/>
    <x v="0"/>
    <n v="312"/>
    <n v="9.5"/>
    <n v="300"/>
    <n v="3264"/>
    <x v="0"/>
    <x v="1"/>
  </r>
  <r>
    <s v="EB0079"/>
    <x v="73"/>
    <x v="5"/>
    <x v="11"/>
    <x v="0"/>
    <x v="2"/>
    <x v="3"/>
    <n v="112"/>
    <n v="7.5"/>
    <n v="150"/>
    <n v="990"/>
    <x v="0"/>
    <x v="2"/>
  </r>
  <r>
    <s v="EB0080"/>
    <x v="74"/>
    <x v="5"/>
    <x v="19"/>
    <x v="1"/>
    <x v="0"/>
    <x v="0"/>
    <n v="368"/>
    <n v="8"/>
    <n v="300"/>
    <n v="3244"/>
    <x v="0"/>
    <x v="1"/>
  </r>
  <r>
    <s v="EB0081"/>
    <x v="75"/>
    <x v="5"/>
    <x v="2"/>
    <x v="0"/>
    <x v="0"/>
    <x v="4"/>
    <n v="112"/>
    <n v="7.5"/>
    <n v="150"/>
    <n v="990"/>
    <x v="0"/>
    <x v="2"/>
  </r>
  <r>
    <s v="EB0082"/>
    <x v="76"/>
    <x v="5"/>
    <x v="18"/>
    <x v="0"/>
    <x v="4"/>
    <x v="2"/>
    <n v="40"/>
    <n v="7"/>
    <n v="150"/>
    <n v="430"/>
    <x v="0"/>
    <x v="2"/>
  </r>
  <r>
    <s v="EB0083"/>
    <x v="77"/>
    <x v="5"/>
    <x v="11"/>
    <x v="0"/>
    <x v="1"/>
    <x v="3"/>
    <n v="149"/>
    <n v="7.5"/>
    <n v="150"/>
    <n v="1267.5"/>
    <x v="0"/>
    <x v="2"/>
  </r>
  <r>
    <s v="EB0084"/>
    <x v="78"/>
    <x v="5"/>
    <x v="13"/>
    <x v="0"/>
    <x v="2"/>
    <x v="3"/>
    <n v="112"/>
    <n v="6.5"/>
    <n v="150"/>
    <n v="878"/>
    <x v="0"/>
    <x v="2"/>
  </r>
  <r>
    <s v="EB0085"/>
    <x v="79"/>
    <x v="5"/>
    <x v="18"/>
    <x v="0"/>
    <x v="1"/>
    <x v="0"/>
    <n v="74"/>
    <n v="6.5"/>
    <n v="150"/>
    <n v="631"/>
    <x v="0"/>
    <x v="2"/>
  </r>
  <r>
    <s v="EB0086"/>
    <x v="76"/>
    <x v="5"/>
    <x v="6"/>
    <x v="0"/>
    <x v="3"/>
    <x v="4"/>
    <n v="60"/>
    <n v="7"/>
    <n v="150"/>
    <n v="570"/>
    <x v="0"/>
    <x v="2"/>
  </r>
  <r>
    <s v="EB0087"/>
    <x v="76"/>
    <x v="5"/>
    <x v="13"/>
    <x v="0"/>
    <x v="4"/>
    <x v="1"/>
    <n v="341"/>
    <n v="6"/>
    <n v="150"/>
    <n v="2196"/>
    <x v="0"/>
    <x v="1"/>
  </r>
  <r>
    <s v="EB0088"/>
    <x v="80"/>
    <x v="5"/>
    <x v="13"/>
    <x v="0"/>
    <x v="0"/>
    <x v="5"/>
    <n v="45"/>
    <n v="7"/>
    <n v="150"/>
    <n v="465"/>
    <x v="1"/>
    <x v="2"/>
  </r>
  <r>
    <s v="EB0089"/>
    <x v="81"/>
    <x v="5"/>
    <x v="7"/>
    <x v="0"/>
    <x v="2"/>
    <x v="4"/>
    <n v="68"/>
    <n v="6.5"/>
    <n v="150"/>
    <n v="592"/>
    <x v="0"/>
    <x v="2"/>
  </r>
  <r>
    <s v="EB0090"/>
    <x v="82"/>
    <x v="5"/>
    <x v="9"/>
    <x v="1"/>
    <x v="4"/>
    <x v="1"/>
    <n v="490"/>
    <n v="8.5"/>
    <n v="300"/>
    <n v="4465"/>
    <x v="0"/>
    <x v="1"/>
  </r>
  <r>
    <s v="EB0091"/>
    <x v="83"/>
    <x v="6"/>
    <x v="10"/>
    <x v="0"/>
    <x v="1"/>
    <x v="4"/>
    <n v="73"/>
    <n v="6"/>
    <n v="150"/>
    <n v="588"/>
    <x v="0"/>
    <x v="2"/>
  </r>
  <r>
    <s v="EB0092"/>
    <x v="84"/>
    <x v="6"/>
    <x v="0"/>
    <x v="0"/>
    <x v="0"/>
    <x v="2"/>
    <n v="80"/>
    <n v="6.5"/>
    <n v="150"/>
    <n v="670"/>
    <x v="0"/>
    <x v="2"/>
  </r>
  <r>
    <s v="EB0093"/>
    <x v="85"/>
    <x v="6"/>
    <x v="16"/>
    <x v="0"/>
    <x v="4"/>
    <x v="3"/>
    <n v="121"/>
    <n v="6.5"/>
    <n v="150"/>
    <n v="936.5"/>
    <x v="0"/>
    <x v="2"/>
  </r>
  <r>
    <s v="EB0094"/>
    <x v="86"/>
    <x v="6"/>
    <x v="0"/>
    <x v="0"/>
    <x v="1"/>
    <x v="5"/>
    <n v="52"/>
    <n v="6.5"/>
    <n v="150"/>
    <n v="488"/>
    <x v="0"/>
    <x v="2"/>
  </r>
  <r>
    <s v="EB0095"/>
    <x v="84"/>
    <x v="6"/>
    <x v="7"/>
    <x v="0"/>
    <x v="2"/>
    <x v="1"/>
    <n v="297"/>
    <n v="7"/>
    <n v="150"/>
    <n v="2229"/>
    <x v="0"/>
    <x v="0"/>
  </r>
  <r>
    <s v="EB0096"/>
    <x v="83"/>
    <x v="6"/>
    <x v="12"/>
    <x v="0"/>
    <x v="3"/>
    <x v="2"/>
    <n v="75"/>
    <n v="7.5"/>
    <n v="150"/>
    <n v="712.5"/>
    <x v="1"/>
    <x v="2"/>
  </r>
  <r>
    <s v="EB0097"/>
    <x v="87"/>
    <x v="6"/>
    <x v="14"/>
    <x v="0"/>
    <x v="3"/>
    <x v="4"/>
    <n v="148"/>
    <n v="7"/>
    <n v="150"/>
    <n v="1186"/>
    <x v="0"/>
    <x v="2"/>
  </r>
  <r>
    <s v="EB0098"/>
    <x v="88"/>
    <x v="6"/>
    <x v="15"/>
    <x v="1"/>
    <x v="4"/>
    <x v="5"/>
    <n v="88"/>
    <n v="9"/>
    <n v="300"/>
    <n v="1092"/>
    <x v="0"/>
    <x v="2"/>
  </r>
  <r>
    <s v="EB0099"/>
    <x v="89"/>
    <x v="6"/>
    <x v="13"/>
    <x v="0"/>
    <x v="2"/>
    <x v="5"/>
    <n v="69"/>
    <n v="7.5"/>
    <n v="150"/>
    <n v="667.5"/>
    <x v="1"/>
    <x v="2"/>
  </r>
  <r>
    <s v="EB0100"/>
    <x v="90"/>
    <x v="6"/>
    <x v="13"/>
    <x v="0"/>
    <x v="2"/>
    <x v="2"/>
    <n v="93"/>
    <n v="6.5"/>
    <n v="150"/>
    <n v="754.5"/>
    <x v="0"/>
    <x v="2"/>
  </r>
  <r>
    <s v="EB0101"/>
    <x v="91"/>
    <x v="6"/>
    <x v="9"/>
    <x v="1"/>
    <x v="3"/>
    <x v="0"/>
    <n v="263"/>
    <n v="9"/>
    <n v="300"/>
    <n v="2667"/>
    <x v="0"/>
    <x v="0"/>
  </r>
  <r>
    <s v="EB0102"/>
    <x v="92"/>
    <x v="6"/>
    <x v="12"/>
    <x v="1"/>
    <x v="2"/>
    <x v="2"/>
    <n v="125"/>
    <n v="9.5"/>
    <n v="300"/>
    <n v="1487.5"/>
    <x v="0"/>
    <x v="2"/>
  </r>
  <r>
    <s v="EB0103"/>
    <x v="93"/>
    <x v="6"/>
    <x v="13"/>
    <x v="1"/>
    <x v="0"/>
    <x v="2"/>
    <n v="139"/>
    <n v="9"/>
    <n v="300"/>
    <n v="1551"/>
    <x v="0"/>
    <x v="2"/>
  </r>
  <r>
    <s v="EB0104"/>
    <x v="94"/>
    <x v="6"/>
    <x v="2"/>
    <x v="1"/>
    <x v="3"/>
    <x v="2"/>
    <n v="96"/>
    <n v="8.5"/>
    <n v="300"/>
    <n v="1116"/>
    <x v="0"/>
    <x v="2"/>
  </r>
  <r>
    <s v="EB0105"/>
    <x v="90"/>
    <x v="6"/>
    <x v="8"/>
    <x v="0"/>
    <x v="4"/>
    <x v="5"/>
    <n v="75"/>
    <n v="6"/>
    <n v="150"/>
    <n v="600"/>
    <x v="0"/>
    <x v="2"/>
  </r>
  <r>
    <s v="EB0106"/>
    <x v="95"/>
    <x v="7"/>
    <x v="13"/>
    <x v="0"/>
    <x v="1"/>
    <x v="0"/>
    <n v="175"/>
    <n v="7.5"/>
    <n v="150"/>
    <n v="1462.5"/>
    <x v="0"/>
    <x v="0"/>
  </r>
  <r>
    <s v="EB0107"/>
    <x v="96"/>
    <x v="7"/>
    <x v="11"/>
    <x v="0"/>
    <x v="4"/>
    <x v="3"/>
    <n v="194"/>
    <n v="6.5"/>
    <n v="150"/>
    <n v="1411"/>
    <x v="1"/>
    <x v="0"/>
  </r>
  <r>
    <s v="EB0108"/>
    <x v="97"/>
    <x v="7"/>
    <x v="7"/>
    <x v="1"/>
    <x v="3"/>
    <x v="4"/>
    <n v="205"/>
    <n v="9"/>
    <n v="300"/>
    <n v="2145"/>
    <x v="0"/>
    <x v="0"/>
  </r>
  <r>
    <s v="EB0109"/>
    <x v="98"/>
    <x v="7"/>
    <x v="3"/>
    <x v="0"/>
    <x v="1"/>
    <x v="1"/>
    <n v="209"/>
    <n v="7.5"/>
    <n v="150"/>
    <n v="1717.5"/>
    <x v="0"/>
    <x v="0"/>
  </r>
  <r>
    <s v="EB0110"/>
    <x v="95"/>
    <x v="7"/>
    <x v="13"/>
    <x v="0"/>
    <x v="4"/>
    <x v="3"/>
    <n v="140"/>
    <n v="7.5"/>
    <n v="150"/>
    <n v="1200"/>
    <x v="0"/>
    <x v="2"/>
  </r>
  <r>
    <s v="EB0111"/>
    <x v="99"/>
    <x v="7"/>
    <x v="7"/>
    <x v="1"/>
    <x v="2"/>
    <x v="0"/>
    <n v="449"/>
    <n v="8.5"/>
    <n v="300"/>
    <n v="4116.5"/>
    <x v="0"/>
    <x v="1"/>
  </r>
  <r>
    <s v="EB0112"/>
    <x v="100"/>
    <x v="7"/>
    <x v="5"/>
    <x v="0"/>
    <x v="0"/>
    <x v="0"/>
    <n v="182"/>
    <n v="6"/>
    <n v="150"/>
    <n v="1242"/>
    <x v="0"/>
    <x v="0"/>
  </r>
  <r>
    <s v="EB0113"/>
    <x v="101"/>
    <x v="7"/>
    <x v="9"/>
    <x v="0"/>
    <x v="0"/>
    <x v="0"/>
    <n v="232"/>
    <n v="7"/>
    <n v="150"/>
    <n v="1774"/>
    <x v="0"/>
    <x v="0"/>
  </r>
  <r>
    <s v="EB0114"/>
    <x v="100"/>
    <x v="7"/>
    <x v="13"/>
    <x v="0"/>
    <x v="3"/>
    <x v="2"/>
    <n v="68"/>
    <n v="7.5"/>
    <n v="150"/>
    <n v="660"/>
    <x v="1"/>
    <x v="2"/>
  </r>
  <r>
    <s v="EB0115"/>
    <x v="102"/>
    <x v="7"/>
    <x v="17"/>
    <x v="0"/>
    <x v="0"/>
    <x v="1"/>
    <n v="254"/>
    <n v="6.5"/>
    <n v="150"/>
    <n v="1801"/>
    <x v="0"/>
    <x v="0"/>
  </r>
  <r>
    <s v="EB0116"/>
    <x v="103"/>
    <x v="7"/>
    <x v="16"/>
    <x v="0"/>
    <x v="0"/>
    <x v="0"/>
    <n v="165"/>
    <n v="7.5"/>
    <n v="150"/>
    <n v="1387.5"/>
    <x v="0"/>
    <x v="0"/>
  </r>
  <r>
    <s v="EB0117"/>
    <x v="102"/>
    <x v="7"/>
    <x v="7"/>
    <x v="0"/>
    <x v="1"/>
    <x v="1"/>
    <n v="227"/>
    <n v="6.5"/>
    <n v="150"/>
    <n v="1625.5"/>
    <x v="0"/>
    <x v="0"/>
  </r>
  <r>
    <s v="EB0118"/>
    <x v="104"/>
    <x v="7"/>
    <x v="14"/>
    <x v="0"/>
    <x v="4"/>
    <x v="2"/>
    <n v="86"/>
    <n v="7.5"/>
    <n v="150"/>
    <n v="795"/>
    <x v="0"/>
    <x v="2"/>
  </r>
  <r>
    <s v="EB0119"/>
    <x v="105"/>
    <x v="7"/>
    <x v="5"/>
    <x v="0"/>
    <x v="2"/>
    <x v="3"/>
    <n v="149"/>
    <n v="6"/>
    <n v="150"/>
    <n v="1044"/>
    <x v="1"/>
    <x v="2"/>
  </r>
  <r>
    <s v="EB0120"/>
    <x v="98"/>
    <x v="7"/>
    <x v="16"/>
    <x v="0"/>
    <x v="4"/>
    <x v="1"/>
    <n v="340"/>
    <n v="7"/>
    <n v="150"/>
    <n v="2530"/>
    <x v="1"/>
    <x v="1"/>
  </r>
  <r>
    <s v="EB0121"/>
    <x v="106"/>
    <x v="8"/>
    <x v="9"/>
    <x v="0"/>
    <x v="3"/>
    <x v="0"/>
    <n v="228"/>
    <n v="7.5"/>
    <n v="150"/>
    <n v="1860"/>
    <x v="0"/>
    <x v="0"/>
  </r>
  <r>
    <s v="EB0122"/>
    <x v="107"/>
    <x v="8"/>
    <x v="9"/>
    <x v="0"/>
    <x v="2"/>
    <x v="5"/>
    <n v="75"/>
    <n v="7"/>
    <n v="150"/>
    <n v="675"/>
    <x v="0"/>
    <x v="2"/>
  </r>
  <r>
    <s v="EB0123"/>
    <x v="108"/>
    <x v="8"/>
    <x v="16"/>
    <x v="0"/>
    <x v="1"/>
    <x v="2"/>
    <n v="69"/>
    <n v="7.5"/>
    <n v="150"/>
    <n v="667.5"/>
    <x v="0"/>
    <x v="2"/>
  </r>
  <r>
    <s v="EB0124"/>
    <x v="109"/>
    <x v="8"/>
    <x v="8"/>
    <x v="1"/>
    <x v="0"/>
    <x v="1"/>
    <n v="426"/>
    <n v="9"/>
    <n v="300"/>
    <n v="4134"/>
    <x v="0"/>
    <x v="1"/>
  </r>
  <r>
    <s v="EB0125"/>
    <x v="110"/>
    <x v="8"/>
    <x v="16"/>
    <x v="0"/>
    <x v="2"/>
    <x v="3"/>
    <n v="98"/>
    <n v="6.5"/>
    <n v="150"/>
    <n v="787"/>
    <x v="0"/>
    <x v="2"/>
  </r>
  <r>
    <s v="EB0126"/>
    <x v="111"/>
    <x v="8"/>
    <x v="11"/>
    <x v="0"/>
    <x v="1"/>
    <x v="1"/>
    <n v="317"/>
    <n v="7"/>
    <n v="150"/>
    <n v="2369"/>
    <x v="0"/>
    <x v="1"/>
  </r>
  <r>
    <s v="EB0127"/>
    <x v="112"/>
    <x v="8"/>
    <x v="4"/>
    <x v="1"/>
    <x v="1"/>
    <x v="5"/>
    <n v="166"/>
    <n v="8"/>
    <n v="300"/>
    <n v="1628"/>
    <x v="0"/>
    <x v="0"/>
  </r>
  <r>
    <s v="EB0128"/>
    <x v="113"/>
    <x v="8"/>
    <x v="0"/>
    <x v="1"/>
    <x v="2"/>
    <x v="0"/>
    <n v="428"/>
    <n v="9.5"/>
    <n v="300"/>
    <n v="4366"/>
    <x v="1"/>
    <x v="1"/>
  </r>
  <r>
    <s v="EB0129"/>
    <x v="114"/>
    <x v="8"/>
    <x v="18"/>
    <x v="1"/>
    <x v="0"/>
    <x v="1"/>
    <n v="410"/>
    <n v="9"/>
    <n v="300"/>
    <n v="3990"/>
    <x v="0"/>
    <x v="1"/>
  </r>
  <r>
    <s v="EB0130"/>
    <x v="115"/>
    <x v="8"/>
    <x v="14"/>
    <x v="0"/>
    <x v="0"/>
    <x v="1"/>
    <n v="260"/>
    <n v="7"/>
    <n v="150"/>
    <n v="1970"/>
    <x v="1"/>
    <x v="0"/>
  </r>
  <r>
    <s v="EB0131"/>
    <x v="110"/>
    <x v="8"/>
    <x v="13"/>
    <x v="1"/>
    <x v="0"/>
    <x v="5"/>
    <n v="87"/>
    <n v="8"/>
    <n v="300"/>
    <n v="996"/>
    <x v="0"/>
    <x v="2"/>
  </r>
  <r>
    <s v="EB0132"/>
    <x v="116"/>
    <x v="8"/>
    <x v="0"/>
    <x v="0"/>
    <x v="4"/>
    <x v="4"/>
    <n v="139"/>
    <n v="7.5"/>
    <n v="150"/>
    <n v="1192.5"/>
    <x v="0"/>
    <x v="2"/>
  </r>
  <r>
    <s v="EB0133"/>
    <x v="117"/>
    <x v="8"/>
    <x v="11"/>
    <x v="0"/>
    <x v="0"/>
    <x v="1"/>
    <n v="249"/>
    <n v="7.5"/>
    <n v="150"/>
    <n v="2017.5"/>
    <x v="0"/>
    <x v="0"/>
  </r>
  <r>
    <s v="EB0134"/>
    <x v="106"/>
    <x v="8"/>
    <x v="10"/>
    <x v="0"/>
    <x v="2"/>
    <x v="3"/>
    <n v="159"/>
    <n v="6.5"/>
    <n v="150"/>
    <n v="1183.5"/>
    <x v="1"/>
    <x v="0"/>
  </r>
  <r>
    <s v="EB0135"/>
    <x v="118"/>
    <x v="8"/>
    <x v="19"/>
    <x v="1"/>
    <x v="3"/>
    <x v="2"/>
    <n v="199"/>
    <n v="9.5"/>
    <n v="300"/>
    <n v="2190.5"/>
    <x v="0"/>
    <x v="0"/>
  </r>
  <r>
    <s v="EB0136"/>
    <x v="119"/>
    <x v="9"/>
    <x v="19"/>
    <x v="0"/>
    <x v="0"/>
    <x v="3"/>
    <n v="162"/>
    <n v="6.5"/>
    <n v="150"/>
    <n v="1203"/>
    <x v="0"/>
    <x v="0"/>
  </r>
  <r>
    <s v="EB0137"/>
    <x v="120"/>
    <x v="9"/>
    <x v="1"/>
    <x v="1"/>
    <x v="0"/>
    <x v="1"/>
    <n v="562"/>
    <n v="8.5"/>
    <n v="300"/>
    <n v="5077"/>
    <x v="0"/>
    <x v="1"/>
  </r>
  <r>
    <s v="EB0138"/>
    <x v="121"/>
    <x v="9"/>
    <x v="10"/>
    <x v="1"/>
    <x v="0"/>
    <x v="1"/>
    <n v="701"/>
    <n v="9"/>
    <n v="300"/>
    <n v="6609"/>
    <x v="0"/>
    <x v="1"/>
  </r>
  <r>
    <s v="EB0139"/>
    <x v="122"/>
    <x v="9"/>
    <x v="8"/>
    <x v="0"/>
    <x v="4"/>
    <x v="0"/>
    <n v="213"/>
    <n v="6.5"/>
    <n v="150"/>
    <n v="1534.5"/>
    <x v="0"/>
    <x v="0"/>
  </r>
  <r>
    <s v="EB0140"/>
    <x v="123"/>
    <x v="9"/>
    <x v="12"/>
    <x v="0"/>
    <x v="3"/>
    <x v="1"/>
    <n v="349"/>
    <n v="7.5"/>
    <n v="150"/>
    <n v="2767.5"/>
    <x v="0"/>
    <x v="1"/>
  </r>
  <r>
    <s v="EB0141"/>
    <x v="124"/>
    <x v="9"/>
    <x v="2"/>
    <x v="0"/>
    <x v="0"/>
    <x v="1"/>
    <n v="185"/>
    <n v="7"/>
    <n v="150"/>
    <n v="1445"/>
    <x v="0"/>
    <x v="0"/>
  </r>
  <r>
    <s v="EB0142"/>
    <x v="125"/>
    <x v="9"/>
    <x v="4"/>
    <x v="1"/>
    <x v="2"/>
    <x v="3"/>
    <n v="167"/>
    <n v="9.5"/>
    <n v="300"/>
    <n v="1886.5"/>
    <x v="0"/>
    <x v="0"/>
  </r>
  <r>
    <s v="EB0143"/>
    <x v="126"/>
    <x v="9"/>
    <x v="1"/>
    <x v="0"/>
    <x v="3"/>
    <x v="1"/>
    <n v="206"/>
    <n v="7"/>
    <n v="150"/>
    <n v="1592"/>
    <x v="0"/>
    <x v="0"/>
  </r>
  <r>
    <s v="EB0144"/>
    <x v="127"/>
    <x v="9"/>
    <x v="10"/>
    <x v="0"/>
    <x v="3"/>
    <x v="2"/>
    <n v="51"/>
    <n v="6"/>
    <n v="150"/>
    <n v="456"/>
    <x v="0"/>
    <x v="2"/>
  </r>
  <r>
    <s v="EB0145"/>
    <x v="128"/>
    <x v="9"/>
    <x v="10"/>
    <x v="1"/>
    <x v="2"/>
    <x v="3"/>
    <n v="410"/>
    <n v="9.5"/>
    <n v="300"/>
    <n v="4195"/>
    <x v="0"/>
    <x v="1"/>
  </r>
  <r>
    <s v="EB0146"/>
    <x v="129"/>
    <x v="9"/>
    <x v="13"/>
    <x v="0"/>
    <x v="0"/>
    <x v="1"/>
    <n v="227"/>
    <n v="6.5"/>
    <n v="150"/>
    <n v="1625.5"/>
    <x v="0"/>
    <x v="0"/>
  </r>
  <r>
    <s v="EB0147"/>
    <x v="130"/>
    <x v="9"/>
    <x v="0"/>
    <x v="1"/>
    <x v="3"/>
    <x v="1"/>
    <n v="858"/>
    <n v="8"/>
    <n v="300"/>
    <n v="7164"/>
    <x v="0"/>
    <x v="1"/>
  </r>
  <r>
    <s v="EB0148"/>
    <x v="131"/>
    <x v="9"/>
    <x v="6"/>
    <x v="0"/>
    <x v="2"/>
    <x v="3"/>
    <n v="189"/>
    <n v="7.5"/>
    <n v="150"/>
    <n v="1567.5"/>
    <x v="1"/>
    <x v="0"/>
  </r>
  <r>
    <s v="EB0149"/>
    <x v="126"/>
    <x v="9"/>
    <x v="10"/>
    <x v="0"/>
    <x v="2"/>
    <x v="1"/>
    <n v="234"/>
    <n v="7.5"/>
    <n v="150"/>
    <n v="1905"/>
    <x v="0"/>
    <x v="0"/>
  </r>
  <r>
    <s v="EB0150"/>
    <x v="132"/>
    <x v="9"/>
    <x v="17"/>
    <x v="0"/>
    <x v="3"/>
    <x v="1"/>
    <n v="277"/>
    <n v="7"/>
    <n v="150"/>
    <n v="2089"/>
    <x v="0"/>
    <x v="0"/>
  </r>
  <r>
    <s v="EB0151"/>
    <x v="133"/>
    <x v="10"/>
    <x v="11"/>
    <x v="1"/>
    <x v="2"/>
    <x v="2"/>
    <n v="156"/>
    <n v="9"/>
    <n v="300"/>
    <n v="1704"/>
    <x v="0"/>
    <x v="0"/>
  </r>
  <r>
    <s v="EB0152"/>
    <x v="134"/>
    <x v="10"/>
    <x v="9"/>
    <x v="0"/>
    <x v="0"/>
    <x v="1"/>
    <n v="265"/>
    <n v="6.5"/>
    <n v="150"/>
    <n v="1872.5"/>
    <x v="0"/>
    <x v="0"/>
  </r>
  <r>
    <s v="EB0153"/>
    <x v="135"/>
    <x v="10"/>
    <x v="3"/>
    <x v="0"/>
    <x v="1"/>
    <x v="5"/>
    <n v="77"/>
    <n v="7.5"/>
    <n v="150"/>
    <n v="727.5"/>
    <x v="0"/>
    <x v="2"/>
  </r>
  <r>
    <s v="EB0154"/>
    <x v="136"/>
    <x v="10"/>
    <x v="8"/>
    <x v="0"/>
    <x v="1"/>
    <x v="3"/>
    <n v="178"/>
    <n v="6"/>
    <n v="150"/>
    <n v="1218"/>
    <x v="1"/>
    <x v="0"/>
  </r>
  <r>
    <s v="EB0155"/>
    <x v="133"/>
    <x v="10"/>
    <x v="17"/>
    <x v="0"/>
    <x v="2"/>
    <x v="2"/>
    <n v="66"/>
    <n v="7.5"/>
    <n v="150"/>
    <n v="645"/>
    <x v="0"/>
    <x v="2"/>
  </r>
  <r>
    <s v="EB0156"/>
    <x v="137"/>
    <x v="10"/>
    <x v="7"/>
    <x v="1"/>
    <x v="4"/>
    <x v="1"/>
    <n v="743"/>
    <n v="9"/>
    <n v="300"/>
    <n v="6987"/>
    <x v="0"/>
    <x v="1"/>
  </r>
  <r>
    <s v="EB0157"/>
    <x v="138"/>
    <x v="10"/>
    <x v="19"/>
    <x v="0"/>
    <x v="1"/>
    <x v="1"/>
    <n v="196"/>
    <n v="6"/>
    <n v="150"/>
    <n v="1326"/>
    <x v="0"/>
    <x v="0"/>
  </r>
  <r>
    <s v="EB0158"/>
    <x v="133"/>
    <x v="10"/>
    <x v="17"/>
    <x v="0"/>
    <x v="1"/>
    <x v="3"/>
    <n v="184"/>
    <n v="6"/>
    <n v="150"/>
    <n v="1254"/>
    <x v="0"/>
    <x v="0"/>
  </r>
  <r>
    <s v="EB0159"/>
    <x v="135"/>
    <x v="10"/>
    <x v="6"/>
    <x v="0"/>
    <x v="4"/>
    <x v="0"/>
    <n v="98"/>
    <n v="7"/>
    <n v="150"/>
    <n v="836"/>
    <x v="0"/>
    <x v="2"/>
  </r>
  <r>
    <s v="EB0160"/>
    <x v="139"/>
    <x v="10"/>
    <x v="7"/>
    <x v="0"/>
    <x v="4"/>
    <x v="1"/>
    <n v="279"/>
    <n v="7"/>
    <n v="150"/>
    <n v="2103"/>
    <x v="0"/>
    <x v="0"/>
  </r>
  <r>
    <s v="EB0161"/>
    <x v="140"/>
    <x v="10"/>
    <x v="1"/>
    <x v="0"/>
    <x v="4"/>
    <x v="1"/>
    <n v="111"/>
    <n v="6.5"/>
    <n v="150"/>
    <n v="871.5"/>
    <x v="0"/>
    <x v="2"/>
  </r>
  <r>
    <s v="EB0162"/>
    <x v="141"/>
    <x v="10"/>
    <x v="14"/>
    <x v="0"/>
    <x v="4"/>
    <x v="3"/>
    <n v="211"/>
    <n v="7.5"/>
    <n v="150"/>
    <n v="1732.5"/>
    <x v="0"/>
    <x v="0"/>
  </r>
  <r>
    <s v="EB0163"/>
    <x v="142"/>
    <x v="10"/>
    <x v="15"/>
    <x v="0"/>
    <x v="0"/>
    <x v="1"/>
    <n v="369"/>
    <n v="6.5"/>
    <n v="150"/>
    <n v="2548.5"/>
    <x v="0"/>
    <x v="1"/>
  </r>
  <r>
    <s v="EB0164"/>
    <x v="138"/>
    <x v="10"/>
    <x v="18"/>
    <x v="0"/>
    <x v="2"/>
    <x v="4"/>
    <n v="72"/>
    <n v="6.5"/>
    <n v="150"/>
    <n v="618"/>
    <x v="1"/>
    <x v="2"/>
  </r>
  <r>
    <s v="EB0165"/>
    <x v="143"/>
    <x v="10"/>
    <x v="4"/>
    <x v="1"/>
    <x v="1"/>
    <x v="2"/>
    <n v="129"/>
    <n v="8.5"/>
    <n v="300"/>
    <n v="1396.5"/>
    <x v="0"/>
    <x v="2"/>
  </r>
  <r>
    <s v="EB0166"/>
    <x v="144"/>
    <x v="11"/>
    <x v="7"/>
    <x v="0"/>
    <x v="3"/>
    <x v="3"/>
    <n v="165"/>
    <n v="7.5"/>
    <n v="150"/>
    <n v="1387.5"/>
    <x v="0"/>
    <x v="0"/>
  </r>
  <r>
    <s v="EB0167"/>
    <x v="145"/>
    <x v="11"/>
    <x v="7"/>
    <x v="1"/>
    <x v="0"/>
    <x v="2"/>
    <n v="140"/>
    <n v="9"/>
    <n v="300"/>
    <n v="1560"/>
    <x v="0"/>
    <x v="2"/>
  </r>
  <r>
    <s v="EB0168"/>
    <x v="146"/>
    <x v="11"/>
    <x v="18"/>
    <x v="0"/>
    <x v="2"/>
    <x v="3"/>
    <n v="162"/>
    <n v="7.5"/>
    <n v="150"/>
    <n v="1365"/>
    <x v="0"/>
    <x v="0"/>
  </r>
  <r>
    <s v="EB0169"/>
    <x v="147"/>
    <x v="11"/>
    <x v="0"/>
    <x v="0"/>
    <x v="0"/>
    <x v="5"/>
    <n v="79"/>
    <n v="7.5"/>
    <n v="150"/>
    <n v="742.5"/>
    <x v="0"/>
    <x v="2"/>
  </r>
  <r>
    <s v="EB0170"/>
    <x v="148"/>
    <x v="11"/>
    <x v="6"/>
    <x v="1"/>
    <x v="4"/>
    <x v="4"/>
    <n v="220"/>
    <n v="9.5"/>
    <n v="300"/>
    <n v="2390"/>
    <x v="0"/>
    <x v="0"/>
  </r>
  <r>
    <s v="EB0171"/>
    <x v="149"/>
    <x v="11"/>
    <x v="5"/>
    <x v="1"/>
    <x v="4"/>
    <x v="0"/>
    <n v="487"/>
    <n v="8"/>
    <n v="300"/>
    <n v="4196"/>
    <x v="0"/>
    <x v="1"/>
  </r>
  <r>
    <s v="EB0172"/>
    <x v="150"/>
    <x v="11"/>
    <x v="9"/>
    <x v="0"/>
    <x v="4"/>
    <x v="1"/>
    <n v="276"/>
    <n v="7"/>
    <n v="150"/>
    <n v="2082"/>
    <x v="1"/>
    <x v="0"/>
  </r>
  <r>
    <s v="EB0173"/>
    <x v="144"/>
    <x v="11"/>
    <x v="0"/>
    <x v="0"/>
    <x v="4"/>
    <x v="4"/>
    <n v="120"/>
    <n v="6"/>
    <n v="150"/>
    <n v="870"/>
    <x v="0"/>
    <x v="2"/>
  </r>
  <r>
    <s v="EB0174"/>
    <x v="151"/>
    <x v="11"/>
    <x v="7"/>
    <x v="0"/>
    <x v="1"/>
    <x v="0"/>
    <n v="127"/>
    <n v="6.5"/>
    <n v="150"/>
    <n v="975.5"/>
    <x v="0"/>
    <x v="2"/>
  </r>
  <r>
    <s v="EB0175"/>
    <x v="146"/>
    <x v="11"/>
    <x v="9"/>
    <x v="0"/>
    <x v="2"/>
    <x v="2"/>
    <n v="64"/>
    <n v="6"/>
    <n v="150"/>
    <n v="534"/>
    <x v="0"/>
    <x v="2"/>
  </r>
  <r>
    <s v="EB0176"/>
    <x v="152"/>
    <x v="11"/>
    <x v="17"/>
    <x v="0"/>
    <x v="3"/>
    <x v="0"/>
    <n v="183"/>
    <n v="6"/>
    <n v="150"/>
    <n v="1248"/>
    <x v="0"/>
    <x v="0"/>
  </r>
  <r>
    <s v="EB0177"/>
    <x v="146"/>
    <x v="11"/>
    <x v="8"/>
    <x v="0"/>
    <x v="1"/>
    <x v="3"/>
    <n v="186"/>
    <n v="7.5"/>
    <n v="150"/>
    <n v="1545"/>
    <x v="0"/>
    <x v="0"/>
  </r>
  <r>
    <s v="EB0178"/>
    <x v="147"/>
    <x v="11"/>
    <x v="1"/>
    <x v="0"/>
    <x v="1"/>
    <x v="0"/>
    <n v="193"/>
    <n v="6"/>
    <n v="150"/>
    <n v="1308"/>
    <x v="0"/>
    <x v="0"/>
  </r>
  <r>
    <s v="EB0179"/>
    <x v="153"/>
    <x v="11"/>
    <x v="6"/>
    <x v="0"/>
    <x v="4"/>
    <x v="1"/>
    <n v="345"/>
    <n v="6.5"/>
    <n v="150"/>
    <n v="2392.5"/>
    <x v="0"/>
    <x v="1"/>
  </r>
  <r>
    <s v="EB0180"/>
    <x v="146"/>
    <x v="11"/>
    <x v="5"/>
    <x v="0"/>
    <x v="1"/>
    <x v="1"/>
    <n v="162"/>
    <n v="7.5"/>
    <n v="150"/>
    <n v="136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079F27-7C2B-4113-9C24-A65F232F39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A3:B9" firstHeaderRow="1" firstDataRow="1" firstDataCol="1"/>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axis="axisRow" showAll="0" measureFilter="1" sortType="ascending">
      <items count="21">
        <item x="17"/>
        <item x="2"/>
        <item x="14"/>
        <item x="1"/>
        <item x="8"/>
        <item x="18"/>
        <item x="12"/>
        <item x="15"/>
        <item x="7"/>
        <item x="16"/>
        <item x="6"/>
        <item x="4"/>
        <item x="0"/>
        <item x="9"/>
        <item x="19"/>
        <item x="10"/>
        <item x="13"/>
        <item x="3"/>
        <item x="5"/>
        <item x="1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6">
        <item x="4"/>
        <item x="3"/>
        <item x="1"/>
        <item x="0"/>
        <item x="2"/>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3"/>
    </i>
    <i>
      <x v="2"/>
    </i>
    <i>
      <x v="15"/>
    </i>
    <i>
      <x v="12"/>
    </i>
    <i>
      <x v="8"/>
    </i>
    <i t="grand">
      <x/>
    </i>
  </rowItems>
  <colItems count="1">
    <i/>
  </colItems>
  <dataFields count="1">
    <dataField name="Sum of Total Bill (₹)" fld="10" baseField="0" baseItem="0"/>
  </dataFields>
  <chartFormats count="9">
    <chartFormat chart="2"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13"/>
          </reference>
        </references>
      </pivotArea>
    </chartFormat>
    <chartFormat chart="12" format="14">
      <pivotArea type="data" outline="0" fieldPosition="0">
        <references count="2">
          <reference field="4294967294" count="1" selected="0">
            <x v="0"/>
          </reference>
          <reference field="3" count="1" selected="0">
            <x v="2"/>
          </reference>
        </references>
      </pivotArea>
    </chartFormat>
    <chartFormat chart="12" format="15">
      <pivotArea type="data" outline="0" fieldPosition="0">
        <references count="2">
          <reference field="4294967294" count="1" selected="0">
            <x v="0"/>
          </reference>
          <reference field="3" count="1" selected="0">
            <x v="15"/>
          </reference>
        </references>
      </pivotArea>
    </chartFormat>
    <chartFormat chart="12" format="16">
      <pivotArea type="data" outline="0" fieldPosition="0">
        <references count="2">
          <reference field="4294967294" count="1" selected="0">
            <x v="0"/>
          </reference>
          <reference field="3" count="1" selected="0">
            <x v="12"/>
          </reference>
        </references>
      </pivotArea>
    </chartFormat>
    <chartFormat chart="12" format="17">
      <pivotArea type="data" outline="0" fieldPosition="0">
        <references count="2">
          <reference field="4294967294" count="1" selected="0">
            <x v="0"/>
          </reference>
          <reference field="3" count="1" selected="0">
            <x v="8"/>
          </reference>
        </references>
      </pivotArea>
    </chartFormat>
    <chartFormat chart="12" format="18">
      <pivotArea type="data" outline="0" fieldPosition="0">
        <references count="2">
          <reference field="4294967294" count="1" selected="0">
            <x v="0"/>
          </reference>
          <reference field="3" count="1" selected="0">
            <x v="0"/>
          </reference>
        </references>
      </pivotArea>
    </chartFormat>
    <chartFormat chart="12" format="19">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71A3C1-A50B-47D1-B81C-D3752DCFE7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axis="axisRow" showAll="0" sortType="a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4"/>
    </i>
    <i>
      <x v="1"/>
    </i>
    <i>
      <x v="2"/>
    </i>
    <i>
      <x v="3"/>
    </i>
    <i>
      <x/>
    </i>
    <i t="grand">
      <x/>
    </i>
  </rowItems>
  <colItems count="1">
    <i/>
  </colItems>
  <dataFields count="1">
    <dataField name="Sum of Total Bill (₹)"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D14AD5-FF11-4B4C-9DDE-7C9DC3CD52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pivotField showAll="0"/>
    <pivotField showAll="0"/>
    <pivotField axis="axisRow" showAll="0">
      <items count="6">
        <item x="4"/>
        <item x="3"/>
        <item x="1"/>
        <item x="0"/>
        <item x="2"/>
        <item t="default"/>
      </items>
    </pivotField>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Units Consumed (kWh)"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320E11-DCF6-4FBC-A4F0-F7358D037D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15">
    <pivotField showAll="0"/>
    <pivotField axis="axisRow"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showAll="0"/>
    <pivotField dataField="1"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3">
    <i>
      <x v="1"/>
    </i>
    <i>
      <x v="2"/>
    </i>
    <i>
      <x v="3"/>
    </i>
    <i>
      <x v="4"/>
    </i>
    <i>
      <x v="5"/>
    </i>
    <i>
      <x v="6"/>
    </i>
    <i>
      <x v="7"/>
    </i>
    <i>
      <x v="8"/>
    </i>
    <i>
      <x v="9"/>
    </i>
    <i>
      <x v="10"/>
    </i>
    <i>
      <x v="11"/>
    </i>
    <i>
      <x v="12"/>
    </i>
    <i t="grand">
      <x/>
    </i>
  </rowItems>
  <colItems count="1">
    <i/>
  </colItems>
  <dataFields count="1">
    <dataField name="Sum of Units Consumed (kWh)" fld="7" baseField="0" baseItem="0"/>
  </dataFields>
  <chartFormats count="4">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DE1B0B-EBE7-42F9-A83D-B2AEE56A2B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axis="axisRow" showAll="0">
      <items count="3">
        <item x="1"/>
        <item x="0"/>
        <item t="default"/>
      </items>
    </pivotField>
    <pivotField showAll="0">
      <items count="6">
        <item x="4"/>
        <item x="3"/>
        <item x="1"/>
        <item x="0"/>
        <item x="2"/>
        <item t="default"/>
      </items>
    </pivotField>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i>
    <i>
      <x v="1"/>
    </i>
    <i t="grand">
      <x/>
    </i>
  </rowItems>
  <colItems count="1">
    <i/>
  </colItems>
  <dataFields count="1">
    <dataField name="Sum of Units Consumed (kWh)" fld="7" baseField="0" baseItem="0"/>
  </dataField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C0CD75-08FA-4A76-80B1-16E3D6AB44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5">
    <pivotField dataField="1"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showAll="0"/>
    <pivotField showAll="0"/>
    <pivotField showAll="0"/>
    <pivotField showAll="0"/>
    <pivotField showAll="0"/>
    <pivotField showAll="0"/>
    <pivotField axis="axisRow" showAll="0">
      <items count="4">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Bill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2" count="1" selected="0">
            <x v="0"/>
          </reference>
        </references>
      </pivotArea>
    </chartFormat>
    <chartFormat chart="7" format="10">
      <pivotArea type="data" outline="0" fieldPosition="0">
        <references count="2">
          <reference field="4294967294" count="1" selected="0">
            <x v="0"/>
          </reference>
          <reference field="12" count="1" selected="0">
            <x v="1"/>
          </reference>
        </references>
      </pivotArea>
    </chartFormat>
    <chartFormat chart="7"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DF98BB-550D-44D3-A52C-465DD83BC0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5">
    <pivotField dataField="1"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showAll="0"/>
    <pivotField showAll="0"/>
    <pivotField showAll="0"/>
    <pivotField showAll="0"/>
    <pivotField showAll="0"/>
    <pivotField axis="axisRow" showAll="0">
      <items count="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Count of Bill I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1" count="1" selected="0">
            <x v="0"/>
          </reference>
        </references>
      </pivotArea>
    </chartFormat>
    <chartFormat chart="9" format="6">
      <pivotArea type="data" outline="0" fieldPosition="0">
        <references count="2">
          <reference field="4294967294" count="1" selected="0">
            <x v="0"/>
          </reference>
          <reference field="11" count="1" selected="0">
            <x v="1"/>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4"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2E047B-50F8-40F7-8E2C-D49C45CC78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axis="axisRow" showAll="0" sortType="descending">
      <items count="7">
        <item x="1"/>
        <item x="5"/>
        <item x="3"/>
        <item x="2"/>
        <item x="4"/>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5"/>
    </i>
    <i>
      <x v="2"/>
    </i>
    <i>
      <x v="4"/>
    </i>
    <i>
      <x v="3"/>
    </i>
    <i>
      <x v="1"/>
    </i>
    <i t="grand">
      <x/>
    </i>
  </rowItems>
  <colItems count="1">
    <i/>
  </colItems>
  <dataFields count="1">
    <dataField name="Sum of Units Consumed (kWh)" fld="7"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1E8A34-0023-4B7D-91A6-0873A5A67B5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C9" firstHeaderRow="1" firstDataRow="2" firstDataCol="1"/>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axis="axisCol" showAll="0">
      <items count="3">
        <item x="1"/>
        <item x="0"/>
        <item t="default"/>
      </items>
    </pivotField>
    <pivotField axis="axisRow" showAll="0">
      <items count="6">
        <item x="4"/>
        <item x="3"/>
        <item x="1"/>
        <item x="0"/>
        <item x="2"/>
        <item t="default"/>
      </items>
    </pivotField>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x v="4"/>
    </i>
  </rowItems>
  <colFields count="1">
    <field x="4"/>
  </colFields>
  <colItems count="2">
    <i>
      <x/>
    </i>
    <i>
      <x v="1"/>
    </i>
  </colItems>
  <dataFields count="1">
    <dataField name="Sum of Units Consumed (kWh)" fld="7"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2">
          <reference field="4294967294" count="1" selected="0">
            <x v="0"/>
          </reference>
          <reference field="4" count="1" selected="0">
            <x v="0"/>
          </reference>
        </references>
      </pivotArea>
    </chartFormat>
    <chartFormat chart="10" format="5"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CBF1B7-A631-4DFE-921F-094BD2B9B6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axis="axisRow"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showAll="0"/>
    <pivotField dataField="1"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Units Consumed (kWh)" fld="7" baseField="0" baseItem="0"/>
    <dataField name="Sum of Total Bill (₹)" fld="10"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E2EB57-35DC-4E2E-8878-6630860561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Bill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6084A2-CCED-4A35-A0E0-6A2CCC5FFD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s Consumed (kWh)"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FF1AD1F-AAA3-4996-B3A8-B3F37E90803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9:G14" firstHeaderRow="1" firstDataRow="1" firstDataCol="1"/>
  <pivotFields count="15">
    <pivotField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axis="axisRow" showAll="0" sortType="ascending">
      <items count="7">
        <item x="1"/>
        <item x="5"/>
        <item h="1" x="3"/>
        <item x="2"/>
        <item x="4"/>
        <item x="0"/>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3"/>
    </i>
    <i>
      <x v="4"/>
    </i>
    <i>
      <x v="5"/>
    </i>
  </rowItems>
  <colItems count="1">
    <i/>
  </colItems>
  <dataFields count="1">
    <dataField name="Sum of Units Consumed (kWh)"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3D212D-86F2-4C78-A6D0-E5825ED8CA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rowPageCount="1" colPageCount="1"/>
  <pivotFields count="15">
    <pivotField dataField="1" showAll="0"/>
    <pivotField numFmtId="164" showAll="0">
      <items count="155">
        <item x="4"/>
        <item x="7"/>
        <item x="9"/>
        <item x="10"/>
        <item x="5"/>
        <item x="11"/>
        <item x="2"/>
        <item x="1"/>
        <item x="12"/>
        <item x="0"/>
        <item x="6"/>
        <item x="3"/>
        <item x="13"/>
        <item x="8"/>
        <item x="25"/>
        <item x="26"/>
        <item x="17"/>
        <item x="16"/>
        <item x="18"/>
        <item x="15"/>
        <item x="23"/>
        <item x="20"/>
        <item x="22"/>
        <item x="24"/>
        <item x="21"/>
        <item x="19"/>
        <item x="14"/>
        <item x="28"/>
        <item x="31"/>
        <item x="33"/>
        <item x="37"/>
        <item x="30"/>
        <item x="34"/>
        <item x="27"/>
        <item x="29"/>
        <item x="38"/>
        <item x="35"/>
        <item x="32"/>
        <item x="36"/>
        <item x="39"/>
        <item x="40"/>
        <item x="41"/>
        <item x="52"/>
        <item x="49"/>
        <item x="54"/>
        <item x="48"/>
        <item x="45"/>
        <item x="46"/>
        <item x="43"/>
        <item x="44"/>
        <item x="42"/>
        <item x="50"/>
        <item x="51"/>
        <item x="47"/>
        <item x="53"/>
        <item x="62"/>
        <item x="55"/>
        <item x="67"/>
        <item x="66"/>
        <item x="60"/>
        <item x="57"/>
        <item x="58"/>
        <item x="61"/>
        <item x="68"/>
        <item x="64"/>
        <item x="56"/>
        <item x="59"/>
        <item x="63"/>
        <item x="69"/>
        <item x="65"/>
        <item x="82"/>
        <item x="78"/>
        <item x="75"/>
        <item x="74"/>
        <item x="76"/>
        <item x="72"/>
        <item x="80"/>
        <item x="77"/>
        <item x="73"/>
        <item x="70"/>
        <item x="71"/>
        <item x="79"/>
        <item x="81"/>
        <item x="94"/>
        <item x="86"/>
        <item x="85"/>
        <item x="90"/>
        <item x="83"/>
        <item x="87"/>
        <item x="89"/>
        <item x="88"/>
        <item x="93"/>
        <item x="84"/>
        <item x="91"/>
        <item x="92"/>
        <item x="102"/>
        <item x="104"/>
        <item x="97"/>
        <item x="99"/>
        <item x="96"/>
        <item x="105"/>
        <item x="98"/>
        <item x="95"/>
        <item x="101"/>
        <item x="103"/>
        <item x="100"/>
        <item x="108"/>
        <item x="114"/>
        <item x="116"/>
        <item x="112"/>
        <item x="107"/>
        <item x="118"/>
        <item x="117"/>
        <item x="109"/>
        <item x="110"/>
        <item x="115"/>
        <item x="106"/>
        <item x="111"/>
        <item x="113"/>
        <item x="119"/>
        <item x="130"/>
        <item x="124"/>
        <item x="122"/>
        <item x="121"/>
        <item x="127"/>
        <item x="131"/>
        <item x="129"/>
        <item x="125"/>
        <item x="123"/>
        <item x="126"/>
        <item x="128"/>
        <item x="120"/>
        <item x="132"/>
        <item x="139"/>
        <item x="135"/>
        <item x="137"/>
        <item x="134"/>
        <item x="136"/>
        <item x="138"/>
        <item x="142"/>
        <item x="140"/>
        <item x="143"/>
        <item x="133"/>
        <item x="141"/>
        <item x="147"/>
        <item x="149"/>
        <item x="151"/>
        <item x="145"/>
        <item x="146"/>
        <item x="148"/>
        <item x="150"/>
        <item x="153"/>
        <item x="144"/>
        <item x="152"/>
        <item t="default"/>
      </items>
    </pivotField>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items count="6">
        <item x="4"/>
        <item x="3"/>
        <item x="1"/>
        <item x="0"/>
        <item x="2"/>
        <item t="default"/>
      </items>
    </pivotField>
    <pivotField showAll="0"/>
    <pivotField showAll="0"/>
    <pivotField showAll="0"/>
    <pivotField showAll="0"/>
    <pivotField showAll="0"/>
    <pivotField axis="axisPage" showAll="0">
      <items count="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1" hier="-1"/>
  </pageFields>
  <dataFields count="1">
    <dataField name="Count of Bill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404D764-E3A6-4F3C-BF49-AB47013C35E8}" sourceName="City">
  <pivotTables>
    <pivotTable tabId="10" name="PivotTable2"/>
    <pivotTable tabId="11" name="PivotTable3"/>
    <pivotTable tabId="13" name="PivotTable2"/>
    <pivotTable tabId="8" name="PivotTable1"/>
    <pivotTable tabId="7" name="PivotTable1"/>
    <pivotTable tabId="7" name="PivotTable2"/>
    <pivotTable tabId="7" name="PivotTable3"/>
    <pivotTable tabId="7" name="PivotTable4"/>
    <pivotTable tabId="19" name="PivotTable5"/>
    <pivotTable tabId="26" name="PivotTable2"/>
    <pivotTable tabId="20" name="PivotTable6"/>
    <pivotTable tabId="17" name="PivotTable3"/>
    <pivotTable tabId="15" name="PivotTable2"/>
  </pivotTables>
  <data>
    <tabular pivotCacheId="95204837">
      <items count="5">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4C8F7D-2D7E-4428-A4FD-43D301008E81}" sourceName="Month">
  <pivotTables>
    <pivotTable tabId="11" name="PivotTable3"/>
    <pivotTable tabId="13" name="PivotTable2"/>
    <pivotTable tabId="10" name="PivotTable2"/>
    <pivotTable tabId="8" name="PivotTable1"/>
    <pivotTable tabId="7" name="PivotTable1"/>
    <pivotTable tabId="7" name="PivotTable2"/>
    <pivotTable tabId="7" name="PivotTable3"/>
    <pivotTable tabId="7" name="PivotTable4"/>
    <pivotTable tabId="19" name="PivotTable5"/>
    <pivotTable tabId="20" name="PivotTable6"/>
    <pivotTable tabId="17" name="PivotTable3"/>
    <pivotTable tabId="15" name="PivotTable2"/>
    <pivotTable tabId="26" name="PivotTable2"/>
  </pivotTables>
  <data>
    <tabular pivotCacheId="9520483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mer_Type" xr10:uid="{7102A924-6B57-47A4-8F7F-5374A478E3D5}" sourceName="Consumer Type">
  <pivotTables>
    <pivotTable tabId="11" name="PivotTable3"/>
    <pivotTable tabId="13" name="PivotTable2"/>
    <pivotTable tabId="10" name="PivotTable2"/>
    <pivotTable tabId="8" name="PivotTable1"/>
    <pivotTable tabId="7" name="PivotTable1"/>
    <pivotTable tabId="7" name="PivotTable2"/>
    <pivotTable tabId="7" name="PivotTable3"/>
    <pivotTable tabId="7" name="PivotTable4"/>
    <pivotTable tabId="19" name="PivotTable5"/>
    <pivotTable tabId="20" name="PivotTable6"/>
    <pivotTable tabId="17" name="PivotTable3"/>
    <pivotTable tabId="15" name="PivotTable2"/>
    <pivotTable tabId="26" name="PivotTable2"/>
  </pivotTables>
  <data>
    <tabular pivotCacheId="952048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D7468E5-B730-4359-9133-323EB062BC03}" cache="Slicer_City" caption="City" startItem="3" style="SlicerStyleLight3" rowHeight="241300"/>
  <slicer name="Month 1" xr10:uid="{6FE80CD0-9E70-4FA6-BA17-67275AC248CF}" cache="Slicer_Month" caption="Month" startItem="8" style="SlicerStyleLight3" rowHeight="234950"/>
  <slicer name="Consumer Type 1" xr10:uid="{9D95294F-5D6B-4316-ADE5-2B3BB0D0129D}" cache="Slicer_Consumer_Type" caption="Consumer Type"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4B648A3-4666-42C7-AE66-53055FA768A3}" cache="Slicer_City" caption="City" startItem="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4F053BB-B8E0-43E9-8B82-3A32DC9C7186}" cache="Slicer_Month" caption="Month" rowHeight="234950"/>
  <slicer name="Consumer Type" xr10:uid="{D6988017-8019-42CB-8A42-6073BFB2AD4C}" cache="Slicer_Consumer_Type" caption="Consum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6E63BA-B0BD-4AAA-BC57-ED4039E0962A}" name="Table2" displayName="Table2" ref="A3:M19" totalsRowShown="0">
  <autoFilter ref="A3:M19" xr:uid="{BE6E63BA-B0BD-4AAA-BC57-ED4039E0962A}"/>
  <tableColumns count="13">
    <tableColumn id="1" xr3:uid="{0E7F3219-9FE9-4F77-8DBB-849DD8357F4D}" name="Bill ID"/>
    <tableColumn id="2" xr3:uid="{28E5BDE0-00EE-4377-B135-70B5F96F6794}" name="Date" dataDxfId="0"/>
    <tableColumn id="3" xr3:uid="{16C4CF55-279E-4F91-9CB4-7E0FCEB8D0CE}" name="Month"/>
    <tableColumn id="4" xr3:uid="{86E64E77-6990-4EBF-97E0-F38830A9C492}" name="Consumer Name"/>
    <tableColumn id="5" xr3:uid="{99FB08F8-9CFC-4E73-B1E0-EF3CEC48DFCF}" name="Consumer Type"/>
    <tableColumn id="6" xr3:uid="{4C180A54-3B80-4A19-9F30-59294D2C3EF2}" name="City"/>
    <tableColumn id="7" xr3:uid="{B81602A3-E54B-4BE5-A4DD-235AB3850EAB}" name="Appliance"/>
    <tableColumn id="8" xr3:uid="{5751BA9B-26CF-47AF-A117-FFEDFA2E87C8}" name="Units Consumed (kWh)"/>
    <tableColumn id="9" xr3:uid="{1A2F5F2E-C528-411F-B44F-659D82E3F66C}" name="Rate per Unit (₹)"/>
    <tableColumn id="10" xr3:uid="{47106CC4-2B6C-4776-B229-9355A2D47B64}" name="Fixed Charge (₹)"/>
    <tableColumn id="11" xr3:uid="{19F35F0F-D53C-46B7-A0E0-E68751485BEB}" name="Total Bill (₹)"/>
    <tableColumn id="12" xr3:uid="{3D5B0CD7-2D65-41C4-8FAC-325825724416}" name="Payment Status"/>
    <tableColumn id="13" xr3:uid="{A293B0DC-86EA-4057-8561-039AA0D3292D}" name="Consumption Catego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ergyTable" displayName="EnergyTable" ref="A1:M181">
  <autoFilter ref="A1:M181" xr:uid="{00000000-0009-0000-0100-000001000000}"/>
  <tableColumns count="13">
    <tableColumn id="1" xr3:uid="{00000000-0010-0000-0000-000001000000}" name="Bill ID"/>
    <tableColumn id="2" xr3:uid="{00000000-0010-0000-0000-000002000000}" name="Date"/>
    <tableColumn id="3" xr3:uid="{00000000-0010-0000-0000-000003000000}" name="Month"/>
    <tableColumn id="4" xr3:uid="{00000000-0010-0000-0000-000004000000}" name="Consumer Name"/>
    <tableColumn id="5" xr3:uid="{00000000-0010-0000-0000-000005000000}" name="Consumer Type"/>
    <tableColumn id="6" xr3:uid="{00000000-0010-0000-0000-000006000000}" name="City"/>
    <tableColumn id="7" xr3:uid="{00000000-0010-0000-0000-000007000000}" name="Appliance"/>
    <tableColumn id="8" xr3:uid="{00000000-0010-0000-0000-000008000000}" name="Units Consumed (kWh)"/>
    <tableColumn id="9" xr3:uid="{00000000-0010-0000-0000-000009000000}" name="Rate per Unit (₹)"/>
    <tableColumn id="10" xr3:uid="{00000000-0010-0000-0000-00000A000000}" name="Fixed Charge (₹)"/>
    <tableColumn id="11" xr3:uid="{00000000-0010-0000-0000-00000B000000}" name="Total Bill (₹)"/>
    <tableColumn id="12" xr3:uid="{00000000-0010-0000-0000-00000C000000}" name="Payment Status"/>
    <tableColumn id="13" xr3:uid="{00000000-0010-0000-0000-00000D000000}" name="Consumption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23E7F1-82CE-4E6E-8CB7-DD331887EE5E}">
  <we:reference id="wa200005502" version="1.0.0.13" store="en-US" storeType="OMEX"/>
  <we:alternateReferences>
    <we:reference id="wa200005502" version="1.0.0.13" store="wa200005502" storeType="OMEX"/>
  </we:alternateReferences>
  <we:properties>
    <we:property name="docId" value="&quot;pXsZ0ujsOZONuLZf1fdD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ctrlProp" Target="../ctrlProps/ctrlProp1.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4.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5.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7133-C0C1-46CA-B19F-B46A0E112FA7}">
  <dimension ref="A1:M19"/>
  <sheetViews>
    <sheetView workbookViewId="0">
      <selection activeCell="D25" sqref="D25"/>
    </sheetView>
  </sheetViews>
  <sheetFormatPr defaultRowHeight="14.4" x14ac:dyDescent="0.3"/>
  <cols>
    <col min="1" max="1" width="9" bestFit="1" customWidth="1"/>
    <col min="2" max="2" width="10.33203125" bestFit="1" customWidth="1"/>
    <col min="3" max="3" width="9.5546875" bestFit="1" customWidth="1"/>
    <col min="4" max="4" width="17.33203125" bestFit="1" customWidth="1"/>
    <col min="5" max="5" width="16.44140625" bestFit="1" customWidth="1"/>
    <col min="6" max="6" width="9.109375" bestFit="1" customWidth="1"/>
    <col min="7" max="7" width="15.44140625" bestFit="1" customWidth="1"/>
    <col min="8" max="8" width="22.88671875" bestFit="1" customWidth="1"/>
    <col min="9" max="9" width="17.109375" bestFit="1" customWidth="1"/>
    <col min="10" max="10" width="16.6640625" bestFit="1" customWidth="1"/>
    <col min="11" max="11" width="13.109375" bestFit="1" customWidth="1"/>
    <col min="12" max="12" width="16.5546875" bestFit="1" customWidth="1"/>
    <col min="13" max="13" width="22.6640625" bestFit="1" customWidth="1"/>
  </cols>
  <sheetData>
    <row r="1" spans="1:13" x14ac:dyDescent="0.3">
      <c r="A1" s="6" t="s">
        <v>259</v>
      </c>
    </row>
    <row r="3" spans="1:13" x14ac:dyDescent="0.3">
      <c r="A3" t="s">
        <v>0</v>
      </c>
      <c r="B3" t="s">
        <v>1</v>
      </c>
      <c r="C3" t="s">
        <v>2</v>
      </c>
      <c r="D3" t="s">
        <v>3</v>
      </c>
      <c r="E3" t="s">
        <v>4</v>
      </c>
      <c r="F3" t="s">
        <v>5</v>
      </c>
      <c r="G3" t="s">
        <v>6</v>
      </c>
      <c r="H3" t="s">
        <v>7</v>
      </c>
      <c r="I3" t="s">
        <v>8</v>
      </c>
      <c r="J3" t="s">
        <v>9</v>
      </c>
      <c r="K3" t="s">
        <v>10</v>
      </c>
      <c r="L3" t="s">
        <v>11</v>
      </c>
      <c r="M3" t="s">
        <v>12</v>
      </c>
    </row>
    <row r="4" spans="1:13" x14ac:dyDescent="0.3">
      <c r="A4" t="s">
        <v>233</v>
      </c>
      <c r="B4" s="10">
        <v>46001</v>
      </c>
      <c r="C4" t="s">
        <v>225</v>
      </c>
      <c r="D4" t="s">
        <v>42</v>
      </c>
      <c r="E4" t="s">
        <v>16</v>
      </c>
      <c r="F4" t="s">
        <v>25</v>
      </c>
      <c r="G4" t="s">
        <v>18</v>
      </c>
      <c r="H4">
        <v>127</v>
      </c>
      <c r="I4">
        <v>6.5</v>
      </c>
      <c r="J4">
        <v>150</v>
      </c>
      <c r="K4">
        <v>975.5</v>
      </c>
      <c r="L4" t="s">
        <v>19</v>
      </c>
      <c r="M4" t="s">
        <v>256</v>
      </c>
    </row>
    <row r="5" spans="1:13" x14ac:dyDescent="0.3">
      <c r="A5" t="s">
        <v>226</v>
      </c>
      <c r="B5" s="10">
        <v>46002</v>
      </c>
      <c r="C5" t="s">
        <v>225</v>
      </c>
      <c r="D5" t="s">
        <v>42</v>
      </c>
      <c r="E5" t="s">
        <v>51</v>
      </c>
      <c r="F5" t="s">
        <v>17</v>
      </c>
      <c r="G5" t="s">
        <v>26</v>
      </c>
      <c r="H5">
        <v>140</v>
      </c>
      <c r="I5">
        <v>9</v>
      </c>
      <c r="J5">
        <v>300</v>
      </c>
      <c r="K5">
        <v>1560</v>
      </c>
      <c r="L5" t="s">
        <v>19</v>
      </c>
      <c r="M5" t="s">
        <v>256</v>
      </c>
    </row>
    <row r="6" spans="1:13" x14ac:dyDescent="0.3">
      <c r="A6" t="s">
        <v>224</v>
      </c>
      <c r="B6" s="10">
        <v>46016</v>
      </c>
      <c r="C6" t="s">
        <v>225</v>
      </c>
      <c r="D6" t="s">
        <v>42</v>
      </c>
      <c r="E6" t="s">
        <v>16</v>
      </c>
      <c r="F6" t="s">
        <v>38</v>
      </c>
      <c r="G6" t="s">
        <v>31</v>
      </c>
      <c r="H6">
        <v>165</v>
      </c>
      <c r="I6">
        <v>7.5</v>
      </c>
      <c r="J6">
        <v>150</v>
      </c>
      <c r="K6">
        <v>1387.5</v>
      </c>
      <c r="L6" t="s">
        <v>19</v>
      </c>
      <c r="M6" t="s">
        <v>257</v>
      </c>
    </row>
    <row r="7" spans="1:13" x14ac:dyDescent="0.3">
      <c r="A7" t="s">
        <v>218</v>
      </c>
      <c r="B7" s="10">
        <v>45962</v>
      </c>
      <c r="C7" t="s">
        <v>209</v>
      </c>
      <c r="D7" t="s">
        <v>42</v>
      </c>
      <c r="E7" t="s">
        <v>16</v>
      </c>
      <c r="F7" t="s">
        <v>48</v>
      </c>
      <c r="G7" t="s">
        <v>22</v>
      </c>
      <c r="H7">
        <v>279</v>
      </c>
      <c r="I7">
        <v>7</v>
      </c>
      <c r="J7">
        <v>150</v>
      </c>
      <c r="K7">
        <v>2103</v>
      </c>
      <c r="L7" t="s">
        <v>19</v>
      </c>
      <c r="M7" t="s">
        <v>257</v>
      </c>
    </row>
    <row r="8" spans="1:13" x14ac:dyDescent="0.3">
      <c r="A8" t="s">
        <v>214</v>
      </c>
      <c r="B8" s="10">
        <v>45968</v>
      </c>
      <c r="C8" t="s">
        <v>209</v>
      </c>
      <c r="D8" t="s">
        <v>42</v>
      </c>
      <c r="E8" t="s">
        <v>51</v>
      </c>
      <c r="F8" t="s">
        <v>48</v>
      </c>
      <c r="G8" t="s">
        <v>22</v>
      </c>
      <c r="H8">
        <v>743</v>
      </c>
      <c r="I8">
        <v>9</v>
      </c>
      <c r="J8">
        <v>300</v>
      </c>
      <c r="K8">
        <v>6987</v>
      </c>
      <c r="L8" t="s">
        <v>19</v>
      </c>
      <c r="M8" t="s">
        <v>258</v>
      </c>
    </row>
    <row r="9" spans="1:13" x14ac:dyDescent="0.3">
      <c r="A9" t="s">
        <v>172</v>
      </c>
      <c r="B9" s="10">
        <v>45871</v>
      </c>
      <c r="C9" t="s">
        <v>161</v>
      </c>
      <c r="D9" t="s">
        <v>42</v>
      </c>
      <c r="E9" t="s">
        <v>16</v>
      </c>
      <c r="F9" t="s">
        <v>25</v>
      </c>
      <c r="G9" t="s">
        <v>22</v>
      </c>
      <c r="H9">
        <v>227</v>
      </c>
      <c r="I9">
        <v>6.5</v>
      </c>
      <c r="J9">
        <v>150</v>
      </c>
      <c r="K9">
        <v>1625.5</v>
      </c>
      <c r="L9" t="s">
        <v>19</v>
      </c>
      <c r="M9" t="s">
        <v>257</v>
      </c>
    </row>
    <row r="10" spans="1:13" x14ac:dyDescent="0.3">
      <c r="A10" t="s">
        <v>166</v>
      </c>
      <c r="B10" s="10">
        <v>45882</v>
      </c>
      <c r="C10" t="s">
        <v>161</v>
      </c>
      <c r="D10" t="s">
        <v>42</v>
      </c>
      <c r="E10" t="s">
        <v>51</v>
      </c>
      <c r="F10" t="s">
        <v>36</v>
      </c>
      <c r="G10" t="s">
        <v>18</v>
      </c>
      <c r="H10">
        <v>449</v>
      </c>
      <c r="I10">
        <v>8.5</v>
      </c>
      <c r="J10">
        <v>300</v>
      </c>
      <c r="K10">
        <v>4116.5</v>
      </c>
      <c r="L10" t="s">
        <v>19</v>
      </c>
      <c r="M10" t="s">
        <v>258</v>
      </c>
    </row>
    <row r="11" spans="1:13" x14ac:dyDescent="0.3">
      <c r="A11" t="s">
        <v>163</v>
      </c>
      <c r="B11" s="10">
        <v>45880</v>
      </c>
      <c r="C11" t="s">
        <v>161</v>
      </c>
      <c r="D11" t="s">
        <v>42</v>
      </c>
      <c r="E11" t="s">
        <v>51</v>
      </c>
      <c r="F11" t="s">
        <v>38</v>
      </c>
      <c r="G11" t="s">
        <v>52</v>
      </c>
      <c r="H11">
        <v>205</v>
      </c>
      <c r="I11">
        <v>9</v>
      </c>
      <c r="J11">
        <v>300</v>
      </c>
      <c r="K11">
        <v>2145</v>
      </c>
      <c r="L11" t="s">
        <v>19</v>
      </c>
      <c r="M11" t="s">
        <v>257</v>
      </c>
    </row>
    <row r="12" spans="1:13" x14ac:dyDescent="0.3">
      <c r="A12" t="s">
        <v>149</v>
      </c>
      <c r="B12" s="10">
        <v>45859</v>
      </c>
      <c r="C12" t="s">
        <v>145</v>
      </c>
      <c r="D12" t="s">
        <v>42</v>
      </c>
      <c r="E12" t="s">
        <v>16</v>
      </c>
      <c r="F12" t="s">
        <v>36</v>
      </c>
      <c r="G12" t="s">
        <v>22</v>
      </c>
      <c r="H12">
        <v>297</v>
      </c>
      <c r="I12">
        <v>7</v>
      </c>
      <c r="J12">
        <v>150</v>
      </c>
      <c r="K12">
        <v>2229</v>
      </c>
      <c r="L12" t="s">
        <v>19</v>
      </c>
      <c r="M12" t="s">
        <v>257</v>
      </c>
    </row>
    <row r="13" spans="1:13" x14ac:dyDescent="0.3">
      <c r="A13" t="s">
        <v>41</v>
      </c>
      <c r="B13" s="10">
        <v>45684</v>
      </c>
      <c r="C13" t="s">
        <v>14</v>
      </c>
      <c r="D13" t="s">
        <v>42</v>
      </c>
      <c r="E13" t="s">
        <v>16</v>
      </c>
      <c r="F13" t="s">
        <v>36</v>
      </c>
      <c r="G13" t="s">
        <v>31</v>
      </c>
      <c r="H13">
        <v>185</v>
      </c>
      <c r="I13">
        <v>7</v>
      </c>
      <c r="J13">
        <v>150</v>
      </c>
      <c r="K13">
        <v>1445</v>
      </c>
      <c r="L13" t="s">
        <v>19</v>
      </c>
      <c r="M13" t="s">
        <v>257</v>
      </c>
    </row>
    <row r="14" spans="1:13" x14ac:dyDescent="0.3">
      <c r="A14" t="s">
        <v>142</v>
      </c>
      <c r="B14" s="10">
        <v>45835</v>
      </c>
      <c r="C14" t="s">
        <v>129</v>
      </c>
      <c r="D14" t="s">
        <v>42</v>
      </c>
      <c r="E14" t="s">
        <v>16</v>
      </c>
      <c r="F14" t="s">
        <v>36</v>
      </c>
      <c r="G14" t="s">
        <v>52</v>
      </c>
      <c r="H14">
        <v>68</v>
      </c>
      <c r="I14">
        <v>6.5</v>
      </c>
      <c r="J14">
        <v>150</v>
      </c>
      <c r="K14">
        <v>592</v>
      </c>
      <c r="L14" t="s">
        <v>19</v>
      </c>
      <c r="M14" t="s">
        <v>256</v>
      </c>
    </row>
    <row r="15" spans="1:13" x14ac:dyDescent="0.3">
      <c r="A15" t="s">
        <v>130</v>
      </c>
      <c r="B15" s="10">
        <v>45831</v>
      </c>
      <c r="C15" t="s">
        <v>129</v>
      </c>
      <c r="D15" t="s">
        <v>42</v>
      </c>
      <c r="E15" t="s">
        <v>16</v>
      </c>
      <c r="F15" t="s">
        <v>36</v>
      </c>
      <c r="G15" t="s">
        <v>22</v>
      </c>
      <c r="H15">
        <v>167</v>
      </c>
      <c r="I15">
        <v>7.5</v>
      </c>
      <c r="J15">
        <v>150</v>
      </c>
      <c r="K15">
        <v>1402.5</v>
      </c>
      <c r="L15" t="s">
        <v>19</v>
      </c>
      <c r="M15" t="s">
        <v>257</v>
      </c>
    </row>
    <row r="16" spans="1:13" x14ac:dyDescent="0.3">
      <c r="A16" t="s">
        <v>115</v>
      </c>
      <c r="B16" s="10">
        <v>45791</v>
      </c>
      <c r="C16" t="s">
        <v>113</v>
      </c>
      <c r="D16" t="s">
        <v>42</v>
      </c>
      <c r="E16" t="s">
        <v>16</v>
      </c>
      <c r="F16" t="s">
        <v>48</v>
      </c>
      <c r="G16" t="s">
        <v>18</v>
      </c>
      <c r="H16">
        <v>132</v>
      </c>
      <c r="I16">
        <v>6</v>
      </c>
      <c r="J16">
        <v>150</v>
      </c>
      <c r="K16">
        <v>942</v>
      </c>
      <c r="L16" t="s">
        <v>29</v>
      </c>
      <c r="M16" t="s">
        <v>256</v>
      </c>
    </row>
    <row r="17" spans="1:13" x14ac:dyDescent="0.3">
      <c r="A17" t="s">
        <v>106</v>
      </c>
      <c r="B17" s="10">
        <v>45755</v>
      </c>
      <c r="C17" t="s">
        <v>96</v>
      </c>
      <c r="D17" t="s">
        <v>42</v>
      </c>
      <c r="E17" t="s">
        <v>51</v>
      </c>
      <c r="F17" t="s">
        <v>25</v>
      </c>
      <c r="G17" t="s">
        <v>22</v>
      </c>
      <c r="H17">
        <v>1014</v>
      </c>
      <c r="I17">
        <v>8</v>
      </c>
      <c r="J17">
        <v>300</v>
      </c>
      <c r="K17">
        <v>8412</v>
      </c>
      <c r="L17" t="s">
        <v>19</v>
      </c>
      <c r="M17" t="s">
        <v>258</v>
      </c>
    </row>
    <row r="18" spans="1:13" x14ac:dyDescent="0.3">
      <c r="A18" t="s">
        <v>76</v>
      </c>
      <c r="B18" s="10">
        <v>45690</v>
      </c>
      <c r="C18" t="s">
        <v>56</v>
      </c>
      <c r="D18" t="s">
        <v>42</v>
      </c>
      <c r="E18" t="s">
        <v>16</v>
      </c>
      <c r="F18" t="s">
        <v>48</v>
      </c>
      <c r="G18" t="s">
        <v>52</v>
      </c>
      <c r="H18">
        <v>76</v>
      </c>
      <c r="I18">
        <v>7</v>
      </c>
      <c r="J18">
        <v>150</v>
      </c>
      <c r="K18">
        <v>682</v>
      </c>
      <c r="L18" t="s">
        <v>19</v>
      </c>
      <c r="M18" t="s">
        <v>256</v>
      </c>
    </row>
    <row r="19" spans="1:13" x14ac:dyDescent="0.3">
      <c r="A19" t="s">
        <v>67</v>
      </c>
      <c r="B19" s="10">
        <v>45691</v>
      </c>
      <c r="C19" t="s">
        <v>56</v>
      </c>
      <c r="D19" t="s">
        <v>42</v>
      </c>
      <c r="E19" t="s">
        <v>51</v>
      </c>
      <c r="F19" t="s">
        <v>38</v>
      </c>
      <c r="G19" t="s">
        <v>18</v>
      </c>
      <c r="H19">
        <v>523</v>
      </c>
      <c r="I19">
        <v>8.5</v>
      </c>
      <c r="J19">
        <v>300</v>
      </c>
      <c r="K19">
        <v>4745.5</v>
      </c>
      <c r="L19" t="s">
        <v>19</v>
      </c>
      <c r="M19" t="s">
        <v>258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C0CF-97C5-4645-B5F5-9AEFE97AA9B1}">
  <dimension ref="A3:B9"/>
  <sheetViews>
    <sheetView workbookViewId="0">
      <selection activeCell="T19" sqref="T19"/>
    </sheetView>
  </sheetViews>
  <sheetFormatPr defaultRowHeight="14.4" x14ac:dyDescent="0.3"/>
  <cols>
    <col min="1" max="1" width="12.5546875" bestFit="1" customWidth="1"/>
    <col min="2" max="2" width="17.5546875" bestFit="1" customWidth="1"/>
  </cols>
  <sheetData>
    <row r="3" spans="1:2" x14ac:dyDescent="0.3">
      <c r="A3" s="3" t="s">
        <v>240</v>
      </c>
      <c r="B3" t="s">
        <v>250</v>
      </c>
    </row>
    <row r="4" spans="1:2" x14ac:dyDescent="0.3">
      <c r="A4" s="4" t="s">
        <v>47</v>
      </c>
      <c r="B4" s="14">
        <v>20998.5</v>
      </c>
    </row>
    <row r="5" spans="1:2" x14ac:dyDescent="0.3">
      <c r="A5" s="4" t="s">
        <v>62</v>
      </c>
      <c r="B5" s="14">
        <v>21475</v>
      </c>
    </row>
    <row r="6" spans="1:2" x14ac:dyDescent="0.3">
      <c r="A6" s="4" t="s">
        <v>50</v>
      </c>
      <c r="B6" s="14">
        <v>32234.5</v>
      </c>
    </row>
    <row r="7" spans="1:2" x14ac:dyDescent="0.3">
      <c r="A7" s="4" t="s">
        <v>15</v>
      </c>
      <c r="B7" s="14">
        <v>33632.5</v>
      </c>
    </row>
    <row r="8" spans="1:2" x14ac:dyDescent="0.3">
      <c r="A8" s="4" t="s">
        <v>42</v>
      </c>
      <c r="B8" s="14">
        <v>41350</v>
      </c>
    </row>
    <row r="9" spans="1:2" x14ac:dyDescent="0.3">
      <c r="A9" s="4" t="s">
        <v>241</v>
      </c>
      <c r="B9" s="14">
        <v>149690.5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D434-6159-4580-878E-F1E507CBD272}">
  <dimension ref="A3:B9"/>
  <sheetViews>
    <sheetView workbookViewId="0">
      <selection activeCell="M28" sqref="M28"/>
    </sheetView>
  </sheetViews>
  <sheetFormatPr defaultRowHeight="14.4" x14ac:dyDescent="0.3"/>
  <cols>
    <col min="1" max="1" width="12.5546875" bestFit="1" customWidth="1"/>
    <col min="2" max="2" width="17.5546875" bestFit="1" customWidth="1"/>
  </cols>
  <sheetData>
    <row r="3" spans="1:2" x14ac:dyDescent="0.3">
      <c r="A3" s="3" t="s">
        <v>240</v>
      </c>
      <c r="B3" t="s">
        <v>250</v>
      </c>
    </row>
    <row r="4" spans="1:2" x14ac:dyDescent="0.3">
      <c r="A4" s="4" t="s">
        <v>36</v>
      </c>
      <c r="B4" s="14">
        <v>48841</v>
      </c>
    </row>
    <row r="5" spans="1:2" x14ac:dyDescent="0.3">
      <c r="A5" s="4" t="s">
        <v>38</v>
      </c>
      <c r="B5" s="14">
        <v>63017</v>
      </c>
    </row>
    <row r="6" spans="1:2" x14ac:dyDescent="0.3">
      <c r="A6" s="4" t="s">
        <v>25</v>
      </c>
      <c r="B6" s="14">
        <v>63952</v>
      </c>
    </row>
    <row r="7" spans="1:2" x14ac:dyDescent="0.3">
      <c r="A7" s="4" t="s">
        <v>17</v>
      </c>
      <c r="B7" s="14">
        <v>71486.5</v>
      </c>
    </row>
    <row r="8" spans="1:2" x14ac:dyDescent="0.3">
      <c r="A8" s="4" t="s">
        <v>48</v>
      </c>
      <c r="B8" s="14">
        <v>77661.5</v>
      </c>
    </row>
    <row r="9" spans="1:2" x14ac:dyDescent="0.3">
      <c r="A9" s="4" t="s">
        <v>241</v>
      </c>
      <c r="B9" s="14">
        <v>324958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B8F1-8D05-449F-AA1F-54269B8E3B71}">
  <dimension ref="A3:B9"/>
  <sheetViews>
    <sheetView workbookViewId="0">
      <selection activeCell="A29" sqref="A29"/>
    </sheetView>
  </sheetViews>
  <sheetFormatPr defaultRowHeight="14.4" x14ac:dyDescent="0.3"/>
  <cols>
    <col min="1" max="1" width="13.109375" bestFit="1" customWidth="1"/>
    <col min="2" max="2" width="28.6640625" bestFit="1" customWidth="1"/>
    <col min="3" max="3" width="10.109375" bestFit="1" customWidth="1"/>
    <col min="4" max="4" width="10.6640625" bestFit="1" customWidth="1"/>
    <col min="5" max="5" width="9.109375" bestFit="1" customWidth="1"/>
    <col min="6" max="6" width="10.6640625" bestFit="1" customWidth="1"/>
    <col min="7" max="7" width="10.5546875" bestFit="1" customWidth="1"/>
    <col min="8" max="8" width="10.88671875" bestFit="1" customWidth="1"/>
    <col min="9" max="9" width="11" bestFit="1" customWidth="1"/>
    <col min="10" max="10" width="9.6640625" bestFit="1" customWidth="1"/>
    <col min="11" max="11" width="9.5546875" bestFit="1" customWidth="1"/>
    <col min="12" max="12" width="8.6640625" bestFit="1" customWidth="1"/>
    <col min="13" max="13" width="9.44140625" bestFit="1" customWidth="1"/>
    <col min="14" max="14" width="7.109375" bestFit="1" customWidth="1"/>
    <col min="15" max="15" width="10.33203125" bestFit="1" customWidth="1"/>
    <col min="16" max="16" width="11.44140625" bestFit="1" customWidth="1"/>
    <col min="17" max="17" width="10.33203125" bestFit="1" customWidth="1"/>
    <col min="18" max="18" width="10.44140625" bestFit="1" customWidth="1"/>
    <col min="19" max="19" width="9.88671875" bestFit="1" customWidth="1"/>
    <col min="20" max="20" width="9.33203125" bestFit="1" customWidth="1"/>
    <col min="21" max="21" width="10.44140625" bestFit="1" customWidth="1"/>
    <col min="22" max="22" width="10.6640625" bestFit="1" customWidth="1"/>
  </cols>
  <sheetData>
    <row r="3" spans="1:2" x14ac:dyDescent="0.3">
      <c r="A3" s="3" t="s">
        <v>240</v>
      </c>
      <c r="B3" t="s">
        <v>247</v>
      </c>
    </row>
    <row r="4" spans="1:2" x14ac:dyDescent="0.3">
      <c r="A4" s="4" t="s">
        <v>48</v>
      </c>
      <c r="B4">
        <v>9375</v>
      </c>
    </row>
    <row r="5" spans="1:2" x14ac:dyDescent="0.3">
      <c r="A5" s="4" t="s">
        <v>38</v>
      </c>
      <c r="B5">
        <v>7234</v>
      </c>
    </row>
    <row r="6" spans="1:2" x14ac:dyDescent="0.3">
      <c r="A6" s="4" t="s">
        <v>25</v>
      </c>
      <c r="B6">
        <v>7552</v>
      </c>
    </row>
    <row r="7" spans="1:2" x14ac:dyDescent="0.3">
      <c r="A7" s="4" t="s">
        <v>17</v>
      </c>
      <c r="B7">
        <v>8457</v>
      </c>
    </row>
    <row r="8" spans="1:2" x14ac:dyDescent="0.3">
      <c r="A8" s="4" t="s">
        <v>36</v>
      </c>
      <c r="B8">
        <v>5715</v>
      </c>
    </row>
    <row r="9" spans="1:2" x14ac:dyDescent="0.3">
      <c r="A9" s="4" t="s">
        <v>241</v>
      </c>
      <c r="B9">
        <v>38333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80E3-B607-49E0-B48D-B8203DC42D45}">
  <dimension ref="A3:B16"/>
  <sheetViews>
    <sheetView workbookViewId="0">
      <selection activeCell="Q15" sqref="Q15"/>
    </sheetView>
  </sheetViews>
  <sheetFormatPr defaultRowHeight="14.4" x14ac:dyDescent="0.3"/>
  <cols>
    <col min="1" max="1" width="12.5546875" bestFit="1" customWidth="1"/>
    <col min="2" max="2" width="27.33203125" bestFit="1" customWidth="1"/>
  </cols>
  <sheetData>
    <row r="3" spans="1:2" x14ac:dyDescent="0.3">
      <c r="A3" s="3" t="s">
        <v>240</v>
      </c>
      <c r="B3" t="s">
        <v>247</v>
      </c>
    </row>
    <row r="4" spans="1:2" x14ac:dyDescent="0.3">
      <c r="A4" s="4" t="s">
        <v>264</v>
      </c>
      <c r="B4" s="14">
        <v>3467</v>
      </c>
    </row>
    <row r="5" spans="1:2" x14ac:dyDescent="0.3">
      <c r="A5" s="4" t="s">
        <v>265</v>
      </c>
      <c r="B5" s="14">
        <v>3328</v>
      </c>
    </row>
    <row r="6" spans="1:2" x14ac:dyDescent="0.3">
      <c r="A6" s="4" t="s">
        <v>266</v>
      </c>
      <c r="B6" s="14">
        <v>3574</v>
      </c>
    </row>
    <row r="7" spans="1:2" x14ac:dyDescent="0.3">
      <c r="A7" s="4" t="s">
        <v>267</v>
      </c>
      <c r="B7" s="14">
        <v>3683</v>
      </c>
    </row>
    <row r="8" spans="1:2" x14ac:dyDescent="0.3">
      <c r="A8" s="4" t="s">
        <v>113</v>
      </c>
      <c r="B8" s="14">
        <v>2662</v>
      </c>
    </row>
    <row r="9" spans="1:2" x14ac:dyDescent="0.3">
      <c r="A9" s="4" t="s">
        <v>268</v>
      </c>
      <c r="B9" s="14">
        <v>2606</v>
      </c>
    </row>
    <row r="10" spans="1:2" x14ac:dyDescent="0.3">
      <c r="A10" s="4" t="s">
        <v>269</v>
      </c>
      <c r="B10" s="14">
        <v>1794</v>
      </c>
    </row>
    <row r="11" spans="1:2" x14ac:dyDescent="0.3">
      <c r="A11" s="4" t="s">
        <v>270</v>
      </c>
      <c r="B11" s="14">
        <v>3075</v>
      </c>
    </row>
    <row r="12" spans="1:2" x14ac:dyDescent="0.3">
      <c r="A12" s="4" t="s">
        <v>271</v>
      </c>
      <c r="B12" s="14">
        <v>3310</v>
      </c>
    </row>
    <row r="13" spans="1:2" x14ac:dyDescent="0.3">
      <c r="A13" s="4" t="s">
        <v>272</v>
      </c>
      <c r="B13" s="14">
        <v>4791</v>
      </c>
    </row>
    <row r="14" spans="1:2" x14ac:dyDescent="0.3">
      <c r="A14" s="4" t="s">
        <v>260</v>
      </c>
      <c r="B14" s="14">
        <v>3134</v>
      </c>
    </row>
    <row r="15" spans="1:2" x14ac:dyDescent="0.3">
      <c r="A15" s="4" t="s">
        <v>273</v>
      </c>
      <c r="B15" s="14">
        <v>2909</v>
      </c>
    </row>
    <row r="16" spans="1:2" x14ac:dyDescent="0.3">
      <c r="A16" s="4" t="s">
        <v>241</v>
      </c>
      <c r="B16" s="14">
        <v>38333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905C-C433-49FE-922A-7EA84FA61297}">
  <dimension ref="A3:B6"/>
  <sheetViews>
    <sheetView zoomScale="128" workbookViewId="0">
      <selection activeCell="M5" sqref="M5"/>
    </sheetView>
  </sheetViews>
  <sheetFormatPr defaultRowHeight="14.4" x14ac:dyDescent="0.3"/>
  <cols>
    <col min="1" max="1" width="12.5546875" bestFit="1" customWidth="1"/>
    <col min="2" max="2" width="27.6640625" bestFit="1" customWidth="1"/>
  </cols>
  <sheetData>
    <row r="3" spans="1:2" x14ac:dyDescent="0.3">
      <c r="A3" s="3" t="s">
        <v>240</v>
      </c>
      <c r="B3" t="s">
        <v>247</v>
      </c>
    </row>
    <row r="4" spans="1:2" x14ac:dyDescent="0.3">
      <c r="A4" s="4" t="s">
        <v>51</v>
      </c>
      <c r="B4" s="14">
        <v>15952</v>
      </c>
    </row>
    <row r="5" spans="1:2" x14ac:dyDescent="0.3">
      <c r="A5" s="4" t="s">
        <v>16</v>
      </c>
      <c r="B5" s="14">
        <v>22381</v>
      </c>
    </row>
    <row r="6" spans="1:2" x14ac:dyDescent="0.3">
      <c r="A6" s="4" t="s">
        <v>241</v>
      </c>
      <c r="B6" s="14">
        <v>38333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5E3B-8D97-415E-8578-B6460304A042}">
  <dimension ref="A3:B7"/>
  <sheetViews>
    <sheetView workbookViewId="0">
      <selection activeCell="P19" sqref="P19"/>
    </sheetView>
  </sheetViews>
  <sheetFormatPr defaultRowHeight="14.4" x14ac:dyDescent="0.3"/>
  <cols>
    <col min="1" max="1" width="12.5546875" bestFit="1" customWidth="1"/>
    <col min="2" max="2" width="13.5546875" bestFit="1" customWidth="1"/>
  </cols>
  <sheetData>
    <row r="3" spans="1:2" x14ac:dyDescent="0.3">
      <c r="A3" s="3" t="s">
        <v>240</v>
      </c>
      <c r="B3" t="s">
        <v>251</v>
      </c>
    </row>
    <row r="4" spans="1:2" x14ac:dyDescent="0.3">
      <c r="A4" s="4" t="s">
        <v>258</v>
      </c>
      <c r="B4" s="14">
        <v>39</v>
      </c>
    </row>
    <row r="5" spans="1:2" x14ac:dyDescent="0.3">
      <c r="A5" s="4" t="s">
        <v>256</v>
      </c>
      <c r="B5" s="14">
        <v>74</v>
      </c>
    </row>
    <row r="6" spans="1:2" x14ac:dyDescent="0.3">
      <c r="A6" s="4" t="s">
        <v>257</v>
      </c>
      <c r="B6" s="14">
        <v>67</v>
      </c>
    </row>
    <row r="7" spans="1:2" x14ac:dyDescent="0.3">
      <c r="A7" s="4" t="s">
        <v>241</v>
      </c>
      <c r="B7" s="14">
        <v>180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
  <sheetViews>
    <sheetView workbookViewId="0">
      <pane ySplit="1" topLeftCell="A4" activePane="bottomLeft" state="frozen"/>
      <selection pane="bottomLeft" activeCell="A28" sqref="A2:M181"/>
    </sheetView>
  </sheetViews>
  <sheetFormatPr defaultColWidth="25.5546875" defaultRowHeight="14.4" x14ac:dyDescent="0.3"/>
  <sheetData>
    <row r="1" spans="1:13" x14ac:dyDescent="0.3">
      <c r="A1" s="5"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s="2">
        <v>45678</v>
      </c>
      <c r="C2" t="s">
        <v>14</v>
      </c>
      <c r="D2" t="s">
        <v>15</v>
      </c>
      <c r="E2" t="s">
        <v>16</v>
      </c>
      <c r="F2" t="s">
        <v>17</v>
      </c>
      <c r="G2" t="s">
        <v>18</v>
      </c>
      <c r="H2">
        <v>211</v>
      </c>
      <c r="I2">
        <v>6</v>
      </c>
      <c r="J2">
        <v>150</v>
      </c>
      <c r="K2">
        <f t="shared" ref="K2:K33" si="0">H2*I2+J2</f>
        <v>1416</v>
      </c>
      <c r="L2" t="s">
        <v>19</v>
      </c>
      <c r="M2" t="str">
        <f t="shared" ref="M2:M33" si="1">IF(H2&lt;150,"Low",IF(H2&lt;=300,"Medium","High"))</f>
        <v>Medium</v>
      </c>
    </row>
    <row r="3" spans="1:13" x14ac:dyDescent="0.3">
      <c r="A3" t="s">
        <v>20</v>
      </c>
      <c r="B3" s="2">
        <v>45676</v>
      </c>
      <c r="C3" t="s">
        <v>14</v>
      </c>
      <c r="D3" t="s">
        <v>21</v>
      </c>
      <c r="E3" t="s">
        <v>16</v>
      </c>
      <c r="F3" t="s">
        <v>17</v>
      </c>
      <c r="G3" t="s">
        <v>22</v>
      </c>
      <c r="H3">
        <v>322</v>
      </c>
      <c r="I3">
        <v>6.5</v>
      </c>
      <c r="J3">
        <v>150</v>
      </c>
      <c r="K3">
        <f t="shared" si="0"/>
        <v>2243</v>
      </c>
      <c r="L3" t="s">
        <v>19</v>
      </c>
      <c r="M3" t="str">
        <f t="shared" si="1"/>
        <v>High</v>
      </c>
    </row>
    <row r="4" spans="1:13" x14ac:dyDescent="0.3">
      <c r="A4" t="s">
        <v>23</v>
      </c>
      <c r="B4" s="2">
        <v>45675</v>
      </c>
      <c r="C4" t="s">
        <v>14</v>
      </c>
      <c r="D4" t="s">
        <v>24</v>
      </c>
      <c r="E4" t="s">
        <v>16</v>
      </c>
      <c r="F4" t="s">
        <v>25</v>
      </c>
      <c r="G4" t="s">
        <v>26</v>
      </c>
      <c r="H4">
        <v>56</v>
      </c>
      <c r="I4">
        <v>7</v>
      </c>
      <c r="J4">
        <v>150</v>
      </c>
      <c r="K4">
        <f t="shared" si="0"/>
        <v>542</v>
      </c>
      <c r="L4" t="s">
        <v>19</v>
      </c>
      <c r="M4" t="str">
        <f t="shared" si="1"/>
        <v>Low</v>
      </c>
    </row>
    <row r="5" spans="1:13" x14ac:dyDescent="0.3">
      <c r="A5" t="s">
        <v>27</v>
      </c>
      <c r="B5" s="2">
        <v>45680</v>
      </c>
      <c r="C5" t="s">
        <v>14</v>
      </c>
      <c r="D5" t="s">
        <v>28</v>
      </c>
      <c r="E5" t="s">
        <v>16</v>
      </c>
      <c r="F5" t="s">
        <v>17</v>
      </c>
      <c r="G5" t="s">
        <v>22</v>
      </c>
      <c r="H5">
        <v>264</v>
      </c>
      <c r="I5">
        <v>6.5</v>
      </c>
      <c r="J5">
        <v>150</v>
      </c>
      <c r="K5">
        <f t="shared" si="0"/>
        <v>1866</v>
      </c>
      <c r="L5" t="s">
        <v>29</v>
      </c>
      <c r="M5" t="str">
        <f t="shared" si="1"/>
        <v>Medium</v>
      </c>
    </row>
    <row r="6" spans="1:13" x14ac:dyDescent="0.3">
      <c r="A6" t="s">
        <v>30</v>
      </c>
      <c r="B6" s="2">
        <v>45660</v>
      </c>
      <c r="C6" t="s">
        <v>14</v>
      </c>
      <c r="D6" t="s">
        <v>15</v>
      </c>
      <c r="E6" t="s">
        <v>16</v>
      </c>
      <c r="F6" t="s">
        <v>17</v>
      </c>
      <c r="G6" t="s">
        <v>31</v>
      </c>
      <c r="H6">
        <v>131</v>
      </c>
      <c r="I6">
        <v>6</v>
      </c>
      <c r="J6">
        <v>150</v>
      </c>
      <c r="K6">
        <f t="shared" si="0"/>
        <v>936</v>
      </c>
      <c r="L6" t="s">
        <v>19</v>
      </c>
      <c r="M6" t="str">
        <f t="shared" si="1"/>
        <v>Low</v>
      </c>
    </row>
    <row r="7" spans="1:13" x14ac:dyDescent="0.3">
      <c r="A7" t="s">
        <v>32</v>
      </c>
      <c r="B7" s="2">
        <v>45670</v>
      </c>
      <c r="C7" t="s">
        <v>14</v>
      </c>
      <c r="D7" t="s">
        <v>33</v>
      </c>
      <c r="E7" t="s">
        <v>16</v>
      </c>
      <c r="F7" t="s">
        <v>17</v>
      </c>
      <c r="G7" t="s">
        <v>22</v>
      </c>
      <c r="H7">
        <v>331</v>
      </c>
      <c r="I7">
        <v>7</v>
      </c>
      <c r="J7">
        <v>150</v>
      </c>
      <c r="K7">
        <f t="shared" si="0"/>
        <v>2467</v>
      </c>
      <c r="L7" t="s">
        <v>19</v>
      </c>
      <c r="M7" t="str">
        <f t="shared" si="1"/>
        <v>High</v>
      </c>
    </row>
    <row r="8" spans="1:13" x14ac:dyDescent="0.3">
      <c r="A8" t="s">
        <v>34</v>
      </c>
      <c r="B8" s="2">
        <v>45679</v>
      </c>
      <c r="C8" t="s">
        <v>14</v>
      </c>
      <c r="D8" t="s">
        <v>35</v>
      </c>
      <c r="E8" t="s">
        <v>16</v>
      </c>
      <c r="F8" t="s">
        <v>36</v>
      </c>
      <c r="G8" t="s">
        <v>22</v>
      </c>
      <c r="H8">
        <v>330</v>
      </c>
      <c r="I8">
        <v>6</v>
      </c>
      <c r="J8">
        <v>150</v>
      </c>
      <c r="K8">
        <f t="shared" si="0"/>
        <v>2130</v>
      </c>
      <c r="L8" t="s">
        <v>19</v>
      </c>
      <c r="M8" t="str">
        <f t="shared" si="1"/>
        <v>High</v>
      </c>
    </row>
    <row r="9" spans="1:13" x14ac:dyDescent="0.3">
      <c r="A9" t="s">
        <v>37</v>
      </c>
      <c r="B9" s="2">
        <v>45663</v>
      </c>
      <c r="C9" t="s">
        <v>14</v>
      </c>
      <c r="D9" t="s">
        <v>33</v>
      </c>
      <c r="E9" t="s">
        <v>16</v>
      </c>
      <c r="F9" t="s">
        <v>38</v>
      </c>
      <c r="G9" t="s">
        <v>22</v>
      </c>
      <c r="H9">
        <v>307</v>
      </c>
      <c r="I9">
        <v>7</v>
      </c>
      <c r="J9">
        <v>150</v>
      </c>
      <c r="K9">
        <f t="shared" si="0"/>
        <v>2299</v>
      </c>
      <c r="L9" t="s">
        <v>19</v>
      </c>
      <c r="M9" t="str">
        <f t="shared" si="1"/>
        <v>High</v>
      </c>
    </row>
    <row r="10" spans="1:13" x14ac:dyDescent="0.3">
      <c r="A10" t="s">
        <v>39</v>
      </c>
      <c r="B10" s="2">
        <v>45678</v>
      </c>
      <c r="C10" t="s">
        <v>14</v>
      </c>
      <c r="D10" t="s">
        <v>40</v>
      </c>
      <c r="E10" t="s">
        <v>16</v>
      </c>
      <c r="F10" t="s">
        <v>25</v>
      </c>
      <c r="G10" t="s">
        <v>18</v>
      </c>
      <c r="H10">
        <v>239</v>
      </c>
      <c r="I10">
        <v>6.5</v>
      </c>
      <c r="J10">
        <v>150</v>
      </c>
      <c r="K10">
        <f t="shared" si="0"/>
        <v>1703.5</v>
      </c>
      <c r="L10" t="s">
        <v>19</v>
      </c>
      <c r="M10" t="str">
        <f t="shared" si="1"/>
        <v>Medium</v>
      </c>
    </row>
    <row r="11" spans="1:13" x14ac:dyDescent="0.3">
      <c r="A11" t="s">
        <v>41</v>
      </c>
      <c r="B11" s="2">
        <v>45684</v>
      </c>
      <c r="C11" t="s">
        <v>14</v>
      </c>
      <c r="D11" t="s">
        <v>42</v>
      </c>
      <c r="E11" t="s">
        <v>16</v>
      </c>
      <c r="F11" t="s">
        <v>36</v>
      </c>
      <c r="G11" t="s">
        <v>31</v>
      </c>
      <c r="H11">
        <v>185</v>
      </c>
      <c r="I11">
        <v>7</v>
      </c>
      <c r="J11">
        <v>150</v>
      </c>
      <c r="K11">
        <f t="shared" si="0"/>
        <v>1445</v>
      </c>
      <c r="L11" t="s">
        <v>19</v>
      </c>
      <c r="M11" t="str">
        <f t="shared" si="1"/>
        <v>Medium</v>
      </c>
    </row>
    <row r="12" spans="1:13" x14ac:dyDescent="0.3">
      <c r="A12" t="s">
        <v>43</v>
      </c>
      <c r="B12" s="2">
        <v>45664</v>
      </c>
      <c r="C12" t="s">
        <v>14</v>
      </c>
      <c r="D12" t="s">
        <v>15</v>
      </c>
      <c r="E12" t="s">
        <v>16</v>
      </c>
      <c r="F12" t="s">
        <v>38</v>
      </c>
      <c r="G12" t="s">
        <v>31</v>
      </c>
      <c r="H12">
        <v>189</v>
      </c>
      <c r="I12">
        <v>7</v>
      </c>
      <c r="J12">
        <v>150</v>
      </c>
      <c r="K12">
        <f t="shared" si="0"/>
        <v>1473</v>
      </c>
      <c r="L12" t="s">
        <v>19</v>
      </c>
      <c r="M12" t="str">
        <f t="shared" si="1"/>
        <v>Medium</v>
      </c>
    </row>
    <row r="13" spans="1:13" x14ac:dyDescent="0.3">
      <c r="A13" t="s">
        <v>44</v>
      </c>
      <c r="B13" s="2">
        <v>45666</v>
      </c>
      <c r="C13" t="s">
        <v>14</v>
      </c>
      <c r="D13" t="s">
        <v>45</v>
      </c>
      <c r="E13" t="s">
        <v>16</v>
      </c>
      <c r="F13" t="s">
        <v>38</v>
      </c>
      <c r="G13" t="s">
        <v>31</v>
      </c>
      <c r="H13">
        <v>126</v>
      </c>
      <c r="I13">
        <v>7.5</v>
      </c>
      <c r="J13">
        <v>150</v>
      </c>
      <c r="K13">
        <f t="shared" si="0"/>
        <v>1095</v>
      </c>
      <c r="L13" t="s">
        <v>19</v>
      </c>
      <c r="M13" t="str">
        <f t="shared" si="1"/>
        <v>Low</v>
      </c>
    </row>
    <row r="14" spans="1:13" x14ac:dyDescent="0.3">
      <c r="A14" t="s">
        <v>46</v>
      </c>
      <c r="B14" s="2">
        <v>45673</v>
      </c>
      <c r="C14" t="s">
        <v>14</v>
      </c>
      <c r="D14" t="s">
        <v>47</v>
      </c>
      <c r="E14" t="s">
        <v>16</v>
      </c>
      <c r="F14" t="s">
        <v>48</v>
      </c>
      <c r="G14" t="s">
        <v>22</v>
      </c>
      <c r="H14">
        <v>365</v>
      </c>
      <c r="I14">
        <v>7.5</v>
      </c>
      <c r="J14">
        <v>150</v>
      </c>
      <c r="K14">
        <f t="shared" si="0"/>
        <v>2887.5</v>
      </c>
      <c r="L14" t="s">
        <v>19</v>
      </c>
      <c r="M14" t="str">
        <f t="shared" si="1"/>
        <v>High</v>
      </c>
    </row>
    <row r="15" spans="1:13" x14ac:dyDescent="0.3">
      <c r="A15" t="s">
        <v>49</v>
      </c>
      <c r="B15" s="2">
        <v>45677</v>
      </c>
      <c r="C15" t="s">
        <v>14</v>
      </c>
      <c r="D15" t="s">
        <v>50</v>
      </c>
      <c r="E15" t="s">
        <v>51</v>
      </c>
      <c r="F15" t="s">
        <v>38</v>
      </c>
      <c r="G15" t="s">
        <v>52</v>
      </c>
      <c r="H15">
        <v>325</v>
      </c>
      <c r="I15">
        <v>8</v>
      </c>
      <c r="J15">
        <v>300</v>
      </c>
      <c r="K15">
        <f t="shared" si="0"/>
        <v>2900</v>
      </c>
      <c r="L15" t="s">
        <v>19</v>
      </c>
      <c r="M15" t="str">
        <f t="shared" si="1"/>
        <v>High</v>
      </c>
    </row>
    <row r="16" spans="1:13" x14ac:dyDescent="0.3">
      <c r="A16" t="s">
        <v>53</v>
      </c>
      <c r="B16" s="2">
        <v>45682</v>
      </c>
      <c r="C16" t="s">
        <v>14</v>
      </c>
      <c r="D16" t="s">
        <v>54</v>
      </c>
      <c r="E16" t="s">
        <v>16</v>
      </c>
      <c r="F16" t="s">
        <v>38</v>
      </c>
      <c r="G16" t="s">
        <v>26</v>
      </c>
      <c r="H16">
        <v>86</v>
      </c>
      <c r="I16">
        <v>7.5</v>
      </c>
      <c r="J16">
        <v>150</v>
      </c>
      <c r="K16">
        <f t="shared" si="0"/>
        <v>795</v>
      </c>
      <c r="L16" t="s">
        <v>19</v>
      </c>
      <c r="M16" t="str">
        <f t="shared" si="1"/>
        <v>Low</v>
      </c>
    </row>
    <row r="17" spans="1:13" x14ac:dyDescent="0.3">
      <c r="A17" t="s">
        <v>55</v>
      </c>
      <c r="B17" s="2">
        <v>45713</v>
      </c>
      <c r="C17" t="s">
        <v>56</v>
      </c>
      <c r="D17" t="s">
        <v>57</v>
      </c>
      <c r="E17" t="s">
        <v>16</v>
      </c>
      <c r="F17" t="s">
        <v>38</v>
      </c>
      <c r="G17" t="s">
        <v>58</v>
      </c>
      <c r="H17">
        <v>71</v>
      </c>
      <c r="I17">
        <v>7</v>
      </c>
      <c r="J17">
        <v>150</v>
      </c>
      <c r="K17">
        <f t="shared" si="0"/>
        <v>647</v>
      </c>
      <c r="L17" t="s">
        <v>19</v>
      </c>
      <c r="M17" t="str">
        <f t="shared" si="1"/>
        <v>Low</v>
      </c>
    </row>
    <row r="18" spans="1:13" x14ac:dyDescent="0.3">
      <c r="A18" t="s">
        <v>59</v>
      </c>
      <c r="B18" s="2">
        <v>45695</v>
      </c>
      <c r="C18" t="s">
        <v>56</v>
      </c>
      <c r="D18" t="s">
        <v>60</v>
      </c>
      <c r="E18" t="s">
        <v>16</v>
      </c>
      <c r="F18" t="s">
        <v>17</v>
      </c>
      <c r="G18" t="s">
        <v>18</v>
      </c>
      <c r="H18">
        <v>110</v>
      </c>
      <c r="I18">
        <v>6</v>
      </c>
      <c r="J18">
        <v>150</v>
      </c>
      <c r="K18">
        <f t="shared" si="0"/>
        <v>810</v>
      </c>
      <c r="L18" t="s">
        <v>19</v>
      </c>
      <c r="M18" t="str">
        <f t="shared" si="1"/>
        <v>Low</v>
      </c>
    </row>
    <row r="19" spans="1:13" x14ac:dyDescent="0.3">
      <c r="A19" t="s">
        <v>61</v>
      </c>
      <c r="B19" s="2">
        <v>45692</v>
      </c>
      <c r="C19" t="s">
        <v>56</v>
      </c>
      <c r="D19" t="s">
        <v>62</v>
      </c>
      <c r="E19" t="s">
        <v>51</v>
      </c>
      <c r="F19" t="s">
        <v>38</v>
      </c>
      <c r="G19" t="s">
        <v>18</v>
      </c>
      <c r="H19">
        <v>413</v>
      </c>
      <c r="I19">
        <v>9</v>
      </c>
      <c r="J19">
        <v>300</v>
      </c>
      <c r="K19">
        <f t="shared" si="0"/>
        <v>4017</v>
      </c>
      <c r="L19" t="s">
        <v>19</v>
      </c>
      <c r="M19" t="str">
        <f t="shared" si="1"/>
        <v>High</v>
      </c>
    </row>
    <row r="20" spans="1:13" x14ac:dyDescent="0.3">
      <c r="A20" t="s">
        <v>63</v>
      </c>
      <c r="B20" s="2">
        <v>45691</v>
      </c>
      <c r="C20" t="s">
        <v>56</v>
      </c>
      <c r="D20" t="s">
        <v>60</v>
      </c>
      <c r="E20" t="s">
        <v>16</v>
      </c>
      <c r="F20" t="s">
        <v>38</v>
      </c>
      <c r="G20" t="s">
        <v>52</v>
      </c>
      <c r="H20">
        <v>157</v>
      </c>
      <c r="I20">
        <v>6.5</v>
      </c>
      <c r="J20">
        <v>150</v>
      </c>
      <c r="K20">
        <f t="shared" si="0"/>
        <v>1170.5</v>
      </c>
      <c r="L20" t="s">
        <v>19</v>
      </c>
      <c r="M20" t="str">
        <f t="shared" si="1"/>
        <v>Medium</v>
      </c>
    </row>
    <row r="21" spans="1:13" x14ac:dyDescent="0.3">
      <c r="A21" t="s">
        <v>64</v>
      </c>
      <c r="B21" s="2">
        <v>45694</v>
      </c>
      <c r="C21" t="s">
        <v>56</v>
      </c>
      <c r="D21" t="s">
        <v>15</v>
      </c>
      <c r="E21" t="s">
        <v>16</v>
      </c>
      <c r="F21" t="s">
        <v>25</v>
      </c>
      <c r="G21" t="s">
        <v>18</v>
      </c>
      <c r="H21">
        <v>251</v>
      </c>
      <c r="I21">
        <v>7.5</v>
      </c>
      <c r="J21">
        <v>150</v>
      </c>
      <c r="K21">
        <f t="shared" si="0"/>
        <v>2032.5</v>
      </c>
      <c r="L21" t="s">
        <v>29</v>
      </c>
      <c r="M21" t="str">
        <f t="shared" si="1"/>
        <v>Medium</v>
      </c>
    </row>
    <row r="22" spans="1:13" x14ac:dyDescent="0.3">
      <c r="A22" t="s">
        <v>65</v>
      </c>
      <c r="B22" s="2">
        <v>45711</v>
      </c>
      <c r="C22" t="s">
        <v>56</v>
      </c>
      <c r="D22" t="s">
        <v>62</v>
      </c>
      <c r="E22" t="s">
        <v>16</v>
      </c>
      <c r="F22" t="s">
        <v>17</v>
      </c>
      <c r="G22" t="s">
        <v>58</v>
      </c>
      <c r="H22">
        <v>49</v>
      </c>
      <c r="I22">
        <v>7.5</v>
      </c>
      <c r="J22">
        <v>150</v>
      </c>
      <c r="K22">
        <f t="shared" si="0"/>
        <v>517.5</v>
      </c>
      <c r="L22" t="s">
        <v>19</v>
      </c>
      <c r="M22" t="str">
        <f t="shared" si="1"/>
        <v>Low</v>
      </c>
    </row>
    <row r="23" spans="1:13" x14ac:dyDescent="0.3">
      <c r="A23" t="s">
        <v>66</v>
      </c>
      <c r="B23" s="2">
        <v>45699</v>
      </c>
      <c r="C23" t="s">
        <v>56</v>
      </c>
      <c r="D23" t="s">
        <v>40</v>
      </c>
      <c r="E23" t="s">
        <v>16</v>
      </c>
      <c r="F23" t="s">
        <v>25</v>
      </c>
      <c r="G23" t="s">
        <v>52</v>
      </c>
      <c r="H23">
        <v>83</v>
      </c>
      <c r="I23">
        <v>6.5</v>
      </c>
      <c r="J23">
        <v>150</v>
      </c>
      <c r="K23">
        <f t="shared" si="0"/>
        <v>689.5</v>
      </c>
      <c r="L23" t="s">
        <v>19</v>
      </c>
      <c r="M23" t="str">
        <f t="shared" si="1"/>
        <v>Low</v>
      </c>
    </row>
    <row r="24" spans="1:13" x14ac:dyDescent="0.3">
      <c r="A24" t="s">
        <v>67</v>
      </c>
      <c r="B24" s="2">
        <v>45691</v>
      </c>
      <c r="C24" t="s">
        <v>56</v>
      </c>
      <c r="D24" t="s">
        <v>42</v>
      </c>
      <c r="E24" t="s">
        <v>51</v>
      </c>
      <c r="F24" t="s">
        <v>38</v>
      </c>
      <c r="G24" t="s">
        <v>18</v>
      </c>
      <c r="H24">
        <v>523</v>
      </c>
      <c r="I24">
        <v>8.5</v>
      </c>
      <c r="J24">
        <v>300</v>
      </c>
      <c r="K24">
        <f t="shared" si="0"/>
        <v>4745.5</v>
      </c>
      <c r="L24" t="s">
        <v>19</v>
      </c>
      <c r="M24" t="str">
        <f t="shared" si="1"/>
        <v>High</v>
      </c>
    </row>
    <row r="25" spans="1:13" x14ac:dyDescent="0.3">
      <c r="A25" t="s">
        <v>68</v>
      </c>
      <c r="B25" s="2">
        <v>45704</v>
      </c>
      <c r="C25" t="s">
        <v>56</v>
      </c>
      <c r="D25" t="s">
        <v>50</v>
      </c>
      <c r="E25" t="s">
        <v>16</v>
      </c>
      <c r="F25" t="s">
        <v>48</v>
      </c>
      <c r="G25" t="s">
        <v>31</v>
      </c>
      <c r="H25">
        <v>163</v>
      </c>
      <c r="I25">
        <v>7.5</v>
      </c>
      <c r="J25">
        <v>150</v>
      </c>
      <c r="K25">
        <f t="shared" si="0"/>
        <v>1372.5</v>
      </c>
      <c r="L25" t="s">
        <v>19</v>
      </c>
      <c r="M25" t="str">
        <f t="shared" si="1"/>
        <v>Medium</v>
      </c>
    </row>
    <row r="26" spans="1:13" x14ac:dyDescent="0.3">
      <c r="A26" t="s">
        <v>69</v>
      </c>
      <c r="B26" s="2">
        <v>45700</v>
      </c>
      <c r="C26" t="s">
        <v>56</v>
      </c>
      <c r="D26" t="s">
        <v>28</v>
      </c>
      <c r="E26" t="s">
        <v>16</v>
      </c>
      <c r="F26" t="s">
        <v>17</v>
      </c>
      <c r="G26" t="s">
        <v>31</v>
      </c>
      <c r="H26">
        <v>141</v>
      </c>
      <c r="I26">
        <v>6</v>
      </c>
      <c r="J26">
        <v>150</v>
      </c>
      <c r="K26">
        <f t="shared" si="0"/>
        <v>996</v>
      </c>
      <c r="L26" t="s">
        <v>19</v>
      </c>
      <c r="M26" t="str">
        <f t="shared" si="1"/>
        <v>Low</v>
      </c>
    </row>
    <row r="27" spans="1:13" x14ac:dyDescent="0.3">
      <c r="A27" t="s">
        <v>70</v>
      </c>
      <c r="B27" s="2">
        <v>45696</v>
      </c>
      <c r="C27" t="s">
        <v>56</v>
      </c>
      <c r="D27" t="s">
        <v>54</v>
      </c>
      <c r="E27" t="s">
        <v>16</v>
      </c>
      <c r="F27" t="s">
        <v>48</v>
      </c>
      <c r="G27" t="s">
        <v>52</v>
      </c>
      <c r="H27">
        <v>64</v>
      </c>
      <c r="I27">
        <v>6.5</v>
      </c>
      <c r="J27">
        <v>150</v>
      </c>
      <c r="K27">
        <f t="shared" si="0"/>
        <v>566</v>
      </c>
      <c r="L27" t="s">
        <v>19</v>
      </c>
      <c r="M27" t="str">
        <f t="shared" si="1"/>
        <v>Low</v>
      </c>
    </row>
    <row r="28" spans="1:13" x14ac:dyDescent="0.3">
      <c r="A28" t="s">
        <v>71</v>
      </c>
      <c r="B28" s="2">
        <v>45696</v>
      </c>
      <c r="C28" t="s">
        <v>56</v>
      </c>
      <c r="D28" t="s">
        <v>62</v>
      </c>
      <c r="E28" t="s">
        <v>51</v>
      </c>
      <c r="F28" t="s">
        <v>25</v>
      </c>
      <c r="G28" t="s">
        <v>22</v>
      </c>
      <c r="H28">
        <v>532</v>
      </c>
      <c r="I28">
        <v>8</v>
      </c>
      <c r="J28">
        <v>300</v>
      </c>
      <c r="K28">
        <f t="shared" si="0"/>
        <v>4556</v>
      </c>
      <c r="L28" t="s">
        <v>29</v>
      </c>
      <c r="M28" t="str">
        <f t="shared" si="1"/>
        <v>High</v>
      </c>
    </row>
    <row r="29" spans="1:13" x14ac:dyDescent="0.3">
      <c r="A29" t="s">
        <v>72</v>
      </c>
      <c r="B29" s="2">
        <v>45702</v>
      </c>
      <c r="C29" t="s">
        <v>56</v>
      </c>
      <c r="D29" t="s">
        <v>73</v>
      </c>
      <c r="E29" t="s">
        <v>16</v>
      </c>
      <c r="F29" t="s">
        <v>48</v>
      </c>
      <c r="G29" t="s">
        <v>22</v>
      </c>
      <c r="H29">
        <v>135</v>
      </c>
      <c r="I29">
        <v>7.5</v>
      </c>
      <c r="J29">
        <v>150</v>
      </c>
      <c r="K29">
        <f t="shared" si="0"/>
        <v>1162.5</v>
      </c>
      <c r="L29" t="s">
        <v>29</v>
      </c>
      <c r="M29" t="str">
        <f t="shared" si="1"/>
        <v>Low</v>
      </c>
    </row>
    <row r="30" spans="1:13" x14ac:dyDescent="0.3">
      <c r="A30" t="s">
        <v>74</v>
      </c>
      <c r="B30" s="2">
        <v>45689</v>
      </c>
      <c r="C30" t="s">
        <v>56</v>
      </c>
      <c r="D30" t="s">
        <v>75</v>
      </c>
      <c r="E30" t="s">
        <v>51</v>
      </c>
      <c r="F30" t="s">
        <v>25</v>
      </c>
      <c r="G30" t="s">
        <v>22</v>
      </c>
      <c r="H30">
        <v>560</v>
      </c>
      <c r="I30">
        <v>9.5</v>
      </c>
      <c r="J30">
        <v>300</v>
      </c>
      <c r="K30">
        <f t="shared" si="0"/>
        <v>5620</v>
      </c>
      <c r="L30" t="s">
        <v>19</v>
      </c>
      <c r="M30" t="str">
        <f t="shared" si="1"/>
        <v>High</v>
      </c>
    </row>
    <row r="31" spans="1:13" x14ac:dyDescent="0.3">
      <c r="A31" t="s">
        <v>76</v>
      </c>
      <c r="B31" s="2">
        <v>45690</v>
      </c>
      <c r="C31" t="s">
        <v>56</v>
      </c>
      <c r="D31" t="s">
        <v>42</v>
      </c>
      <c r="E31" t="s">
        <v>16</v>
      </c>
      <c r="F31" t="s">
        <v>48</v>
      </c>
      <c r="G31" t="s">
        <v>52</v>
      </c>
      <c r="H31">
        <v>76</v>
      </c>
      <c r="I31">
        <v>7</v>
      </c>
      <c r="J31">
        <v>150</v>
      </c>
      <c r="K31">
        <f t="shared" si="0"/>
        <v>682</v>
      </c>
      <c r="L31" t="s">
        <v>19</v>
      </c>
      <c r="M31" t="str">
        <f t="shared" si="1"/>
        <v>Low</v>
      </c>
    </row>
    <row r="32" spans="1:13" x14ac:dyDescent="0.3">
      <c r="A32" t="s">
        <v>77</v>
      </c>
      <c r="B32" s="2">
        <v>45733</v>
      </c>
      <c r="C32" t="s">
        <v>78</v>
      </c>
      <c r="D32" t="s">
        <v>62</v>
      </c>
      <c r="E32" t="s">
        <v>51</v>
      </c>
      <c r="F32" t="s">
        <v>48</v>
      </c>
      <c r="G32" t="s">
        <v>52</v>
      </c>
      <c r="H32">
        <v>326</v>
      </c>
      <c r="I32">
        <v>8</v>
      </c>
      <c r="J32">
        <v>300</v>
      </c>
      <c r="K32">
        <f t="shared" si="0"/>
        <v>2908</v>
      </c>
      <c r="L32" t="s">
        <v>19</v>
      </c>
      <c r="M32" t="str">
        <f t="shared" si="1"/>
        <v>High</v>
      </c>
    </row>
    <row r="33" spans="1:13" x14ac:dyDescent="0.3">
      <c r="A33" t="s">
        <v>79</v>
      </c>
      <c r="B33" s="2">
        <v>45720</v>
      </c>
      <c r="C33" t="s">
        <v>78</v>
      </c>
      <c r="D33" t="s">
        <v>80</v>
      </c>
      <c r="E33" t="s">
        <v>51</v>
      </c>
      <c r="F33" t="s">
        <v>38</v>
      </c>
      <c r="G33" t="s">
        <v>52</v>
      </c>
      <c r="H33">
        <v>246</v>
      </c>
      <c r="I33">
        <v>8</v>
      </c>
      <c r="J33">
        <v>300</v>
      </c>
      <c r="K33">
        <f t="shared" si="0"/>
        <v>2268</v>
      </c>
      <c r="L33" t="s">
        <v>19</v>
      </c>
      <c r="M33" t="str">
        <f t="shared" si="1"/>
        <v>Medium</v>
      </c>
    </row>
    <row r="34" spans="1:13" x14ac:dyDescent="0.3">
      <c r="A34" t="s">
        <v>81</v>
      </c>
      <c r="B34" s="2">
        <v>45735</v>
      </c>
      <c r="C34" t="s">
        <v>78</v>
      </c>
      <c r="D34" t="s">
        <v>45</v>
      </c>
      <c r="E34" t="s">
        <v>16</v>
      </c>
      <c r="F34" t="s">
        <v>36</v>
      </c>
      <c r="G34" t="s">
        <v>58</v>
      </c>
      <c r="H34">
        <v>67</v>
      </c>
      <c r="I34">
        <v>6.5</v>
      </c>
      <c r="J34">
        <v>150</v>
      </c>
      <c r="K34">
        <f t="shared" ref="K34:K65" si="2">H34*I34+J34</f>
        <v>585.5</v>
      </c>
      <c r="L34" t="s">
        <v>19</v>
      </c>
      <c r="M34" t="str">
        <f t="shared" ref="M34:M65" si="3">IF(H34&lt;150,"Low",IF(H34&lt;=300,"Medium","High"))</f>
        <v>Low</v>
      </c>
    </row>
    <row r="35" spans="1:13" x14ac:dyDescent="0.3">
      <c r="A35" t="s">
        <v>82</v>
      </c>
      <c r="B35" s="2">
        <v>45731</v>
      </c>
      <c r="C35" t="s">
        <v>78</v>
      </c>
      <c r="D35" t="s">
        <v>21</v>
      </c>
      <c r="E35" t="s">
        <v>16</v>
      </c>
      <c r="F35" t="s">
        <v>38</v>
      </c>
      <c r="G35" t="s">
        <v>18</v>
      </c>
      <c r="H35">
        <v>299</v>
      </c>
      <c r="I35">
        <v>6</v>
      </c>
      <c r="J35">
        <v>150</v>
      </c>
      <c r="K35">
        <f t="shared" si="2"/>
        <v>1944</v>
      </c>
      <c r="L35" t="s">
        <v>19</v>
      </c>
      <c r="M35" t="str">
        <f t="shared" si="3"/>
        <v>Medium</v>
      </c>
    </row>
    <row r="36" spans="1:13" x14ac:dyDescent="0.3">
      <c r="A36" t="s">
        <v>83</v>
      </c>
      <c r="B36" s="2">
        <v>45720</v>
      </c>
      <c r="C36" t="s">
        <v>78</v>
      </c>
      <c r="D36" t="s">
        <v>84</v>
      </c>
      <c r="E36" t="s">
        <v>16</v>
      </c>
      <c r="F36" t="s">
        <v>36</v>
      </c>
      <c r="G36" t="s">
        <v>22</v>
      </c>
      <c r="H36">
        <v>262</v>
      </c>
      <c r="I36">
        <v>6</v>
      </c>
      <c r="J36">
        <v>150</v>
      </c>
      <c r="K36">
        <f t="shared" si="2"/>
        <v>1722</v>
      </c>
      <c r="L36" t="s">
        <v>29</v>
      </c>
      <c r="M36" t="str">
        <f t="shared" si="3"/>
        <v>Medium</v>
      </c>
    </row>
    <row r="37" spans="1:13" x14ac:dyDescent="0.3">
      <c r="A37" t="s">
        <v>85</v>
      </c>
      <c r="B37" s="2">
        <v>45722</v>
      </c>
      <c r="C37" t="s">
        <v>78</v>
      </c>
      <c r="D37" t="s">
        <v>57</v>
      </c>
      <c r="E37" t="s">
        <v>16</v>
      </c>
      <c r="F37" t="s">
        <v>17</v>
      </c>
      <c r="G37" t="s">
        <v>52</v>
      </c>
      <c r="H37">
        <v>181</v>
      </c>
      <c r="I37">
        <v>7</v>
      </c>
      <c r="J37">
        <v>150</v>
      </c>
      <c r="K37">
        <f t="shared" si="2"/>
        <v>1417</v>
      </c>
      <c r="L37" t="s">
        <v>19</v>
      </c>
      <c r="M37" t="str">
        <f t="shared" si="3"/>
        <v>Medium</v>
      </c>
    </row>
    <row r="38" spans="1:13" x14ac:dyDescent="0.3">
      <c r="A38" t="s">
        <v>86</v>
      </c>
      <c r="B38" s="2">
        <v>45738</v>
      </c>
      <c r="C38" t="s">
        <v>78</v>
      </c>
      <c r="D38" t="s">
        <v>15</v>
      </c>
      <c r="E38" t="s">
        <v>51</v>
      </c>
      <c r="F38" t="s">
        <v>25</v>
      </c>
      <c r="G38" t="s">
        <v>22</v>
      </c>
      <c r="H38">
        <v>298</v>
      </c>
      <c r="I38">
        <v>8</v>
      </c>
      <c r="J38">
        <v>300</v>
      </c>
      <c r="K38">
        <f t="shared" si="2"/>
        <v>2684</v>
      </c>
      <c r="L38" t="s">
        <v>29</v>
      </c>
      <c r="M38" t="str">
        <f t="shared" si="3"/>
        <v>Medium</v>
      </c>
    </row>
    <row r="39" spans="1:13" x14ac:dyDescent="0.3">
      <c r="A39" t="s">
        <v>87</v>
      </c>
      <c r="B39" s="2">
        <v>45725</v>
      </c>
      <c r="C39" t="s">
        <v>78</v>
      </c>
      <c r="D39" t="s">
        <v>54</v>
      </c>
      <c r="E39" t="s">
        <v>16</v>
      </c>
      <c r="F39" t="s">
        <v>38</v>
      </c>
      <c r="G39" t="s">
        <v>22</v>
      </c>
      <c r="H39">
        <v>121</v>
      </c>
      <c r="I39">
        <v>7</v>
      </c>
      <c r="J39">
        <v>150</v>
      </c>
      <c r="K39">
        <f t="shared" si="2"/>
        <v>997</v>
      </c>
      <c r="L39" t="s">
        <v>19</v>
      </c>
      <c r="M39" t="str">
        <f t="shared" si="3"/>
        <v>Low</v>
      </c>
    </row>
    <row r="40" spans="1:13" x14ac:dyDescent="0.3">
      <c r="A40" t="s">
        <v>88</v>
      </c>
      <c r="B40" s="2">
        <v>45732</v>
      </c>
      <c r="C40" t="s">
        <v>78</v>
      </c>
      <c r="D40" t="s">
        <v>28</v>
      </c>
      <c r="E40" t="s">
        <v>16</v>
      </c>
      <c r="F40" t="s">
        <v>25</v>
      </c>
      <c r="G40" t="s">
        <v>58</v>
      </c>
      <c r="H40">
        <v>82</v>
      </c>
      <c r="I40">
        <v>7</v>
      </c>
      <c r="J40">
        <v>150</v>
      </c>
      <c r="K40">
        <f t="shared" si="2"/>
        <v>724</v>
      </c>
      <c r="L40" t="s">
        <v>19</v>
      </c>
      <c r="M40" t="str">
        <f t="shared" si="3"/>
        <v>Low</v>
      </c>
    </row>
    <row r="41" spans="1:13" x14ac:dyDescent="0.3">
      <c r="A41" t="s">
        <v>89</v>
      </c>
      <c r="B41" s="2">
        <v>45737</v>
      </c>
      <c r="C41" t="s">
        <v>78</v>
      </c>
      <c r="D41" t="s">
        <v>50</v>
      </c>
      <c r="E41" t="s">
        <v>51</v>
      </c>
      <c r="F41" t="s">
        <v>17</v>
      </c>
      <c r="G41" t="s">
        <v>22</v>
      </c>
      <c r="H41">
        <v>595</v>
      </c>
      <c r="I41">
        <v>9.5</v>
      </c>
      <c r="J41">
        <v>300</v>
      </c>
      <c r="K41">
        <f t="shared" si="2"/>
        <v>5952.5</v>
      </c>
      <c r="L41" t="s">
        <v>19</v>
      </c>
      <c r="M41" t="str">
        <f t="shared" si="3"/>
        <v>High</v>
      </c>
    </row>
    <row r="42" spans="1:13" x14ac:dyDescent="0.3">
      <c r="A42" t="s">
        <v>90</v>
      </c>
      <c r="B42" s="2">
        <v>45739</v>
      </c>
      <c r="C42" t="s">
        <v>78</v>
      </c>
      <c r="D42" t="s">
        <v>84</v>
      </c>
      <c r="E42" t="s">
        <v>51</v>
      </c>
      <c r="F42" t="s">
        <v>17</v>
      </c>
      <c r="G42" t="s">
        <v>52</v>
      </c>
      <c r="H42">
        <v>212</v>
      </c>
      <c r="I42">
        <v>8.5</v>
      </c>
      <c r="J42">
        <v>300</v>
      </c>
      <c r="K42">
        <f t="shared" si="2"/>
        <v>2102</v>
      </c>
      <c r="L42" t="s">
        <v>19</v>
      </c>
      <c r="M42" t="str">
        <f t="shared" si="3"/>
        <v>Medium</v>
      </c>
    </row>
    <row r="43" spans="1:13" x14ac:dyDescent="0.3">
      <c r="A43" t="s">
        <v>91</v>
      </c>
      <c r="B43" s="2">
        <v>45728</v>
      </c>
      <c r="C43" t="s">
        <v>78</v>
      </c>
      <c r="D43" t="s">
        <v>15</v>
      </c>
      <c r="E43" t="s">
        <v>16</v>
      </c>
      <c r="F43" t="s">
        <v>48</v>
      </c>
      <c r="G43" t="s">
        <v>22</v>
      </c>
      <c r="H43">
        <v>190</v>
      </c>
      <c r="I43">
        <v>6</v>
      </c>
      <c r="J43">
        <v>150</v>
      </c>
      <c r="K43">
        <f t="shared" si="2"/>
        <v>1290</v>
      </c>
      <c r="L43" t="s">
        <v>19</v>
      </c>
      <c r="M43" t="str">
        <f t="shared" si="3"/>
        <v>Medium</v>
      </c>
    </row>
    <row r="44" spans="1:13" x14ac:dyDescent="0.3">
      <c r="A44" t="s">
        <v>92</v>
      </c>
      <c r="B44" s="2">
        <v>45736</v>
      </c>
      <c r="C44" t="s">
        <v>78</v>
      </c>
      <c r="D44" t="s">
        <v>24</v>
      </c>
      <c r="E44" t="s">
        <v>16</v>
      </c>
      <c r="F44" t="s">
        <v>25</v>
      </c>
      <c r="G44" t="s">
        <v>58</v>
      </c>
      <c r="H44">
        <v>60</v>
      </c>
      <c r="I44">
        <v>6.5</v>
      </c>
      <c r="J44">
        <v>150</v>
      </c>
      <c r="K44">
        <f t="shared" si="2"/>
        <v>540</v>
      </c>
      <c r="L44" t="s">
        <v>29</v>
      </c>
      <c r="M44" t="str">
        <f t="shared" si="3"/>
        <v>Low</v>
      </c>
    </row>
    <row r="45" spans="1:13" x14ac:dyDescent="0.3">
      <c r="A45" t="s">
        <v>93</v>
      </c>
      <c r="B45" s="2">
        <v>45740</v>
      </c>
      <c r="C45" t="s">
        <v>78</v>
      </c>
      <c r="D45" t="s">
        <v>50</v>
      </c>
      <c r="E45" t="s">
        <v>51</v>
      </c>
      <c r="F45" t="s">
        <v>48</v>
      </c>
      <c r="G45" t="s">
        <v>18</v>
      </c>
      <c r="H45">
        <v>456</v>
      </c>
      <c r="I45">
        <v>8.5</v>
      </c>
      <c r="J45">
        <v>300</v>
      </c>
      <c r="K45">
        <f t="shared" si="2"/>
        <v>4176</v>
      </c>
      <c r="L45" t="s">
        <v>19</v>
      </c>
      <c r="M45" t="str">
        <f t="shared" si="3"/>
        <v>High</v>
      </c>
    </row>
    <row r="46" spans="1:13" x14ac:dyDescent="0.3">
      <c r="A46" t="s">
        <v>94</v>
      </c>
      <c r="B46" s="2">
        <v>45744</v>
      </c>
      <c r="C46" t="s">
        <v>78</v>
      </c>
      <c r="D46" t="s">
        <v>62</v>
      </c>
      <c r="E46" t="s">
        <v>16</v>
      </c>
      <c r="F46" t="s">
        <v>25</v>
      </c>
      <c r="G46" t="s">
        <v>31</v>
      </c>
      <c r="H46">
        <v>179</v>
      </c>
      <c r="I46">
        <v>7</v>
      </c>
      <c r="J46">
        <v>150</v>
      </c>
      <c r="K46">
        <f t="shared" si="2"/>
        <v>1403</v>
      </c>
      <c r="L46" t="s">
        <v>19</v>
      </c>
      <c r="M46" t="str">
        <f t="shared" si="3"/>
        <v>Medium</v>
      </c>
    </row>
    <row r="47" spans="1:13" x14ac:dyDescent="0.3">
      <c r="A47" t="s">
        <v>95</v>
      </c>
      <c r="B47" s="2">
        <v>45748</v>
      </c>
      <c r="C47" t="s">
        <v>96</v>
      </c>
      <c r="D47" t="s">
        <v>54</v>
      </c>
      <c r="E47" t="s">
        <v>16</v>
      </c>
      <c r="F47" t="s">
        <v>36</v>
      </c>
      <c r="G47" t="s">
        <v>31</v>
      </c>
      <c r="H47">
        <v>239</v>
      </c>
      <c r="I47">
        <v>7</v>
      </c>
      <c r="J47">
        <v>150</v>
      </c>
      <c r="K47">
        <f t="shared" si="2"/>
        <v>1823</v>
      </c>
      <c r="L47" t="s">
        <v>29</v>
      </c>
      <c r="M47" t="str">
        <f t="shared" si="3"/>
        <v>Medium</v>
      </c>
    </row>
    <row r="48" spans="1:13" x14ac:dyDescent="0.3">
      <c r="A48" t="s">
        <v>97</v>
      </c>
      <c r="B48" s="2">
        <v>45768</v>
      </c>
      <c r="C48" t="s">
        <v>96</v>
      </c>
      <c r="D48" t="s">
        <v>54</v>
      </c>
      <c r="E48" t="s">
        <v>16</v>
      </c>
      <c r="F48" t="s">
        <v>25</v>
      </c>
      <c r="G48" t="s">
        <v>26</v>
      </c>
      <c r="H48">
        <v>79</v>
      </c>
      <c r="I48">
        <v>6</v>
      </c>
      <c r="J48">
        <v>150</v>
      </c>
      <c r="K48">
        <f t="shared" si="2"/>
        <v>624</v>
      </c>
      <c r="L48" t="s">
        <v>19</v>
      </c>
      <c r="M48" t="str">
        <f t="shared" si="3"/>
        <v>Low</v>
      </c>
    </row>
    <row r="49" spans="1:13" x14ac:dyDescent="0.3">
      <c r="A49" t="s">
        <v>98</v>
      </c>
      <c r="B49" s="2">
        <v>45766</v>
      </c>
      <c r="C49" t="s">
        <v>96</v>
      </c>
      <c r="D49" t="s">
        <v>28</v>
      </c>
      <c r="E49" t="s">
        <v>51</v>
      </c>
      <c r="F49" t="s">
        <v>48</v>
      </c>
      <c r="G49" t="s">
        <v>22</v>
      </c>
      <c r="H49">
        <v>353</v>
      </c>
      <c r="I49">
        <v>9.5</v>
      </c>
      <c r="J49">
        <v>300</v>
      </c>
      <c r="K49">
        <f t="shared" si="2"/>
        <v>3653.5</v>
      </c>
      <c r="L49" t="s">
        <v>19</v>
      </c>
      <c r="M49" t="str">
        <f t="shared" si="3"/>
        <v>High</v>
      </c>
    </row>
    <row r="50" spans="1:13" x14ac:dyDescent="0.3">
      <c r="A50" t="s">
        <v>99</v>
      </c>
      <c r="B50" s="2">
        <v>45767</v>
      </c>
      <c r="C50" t="s">
        <v>96</v>
      </c>
      <c r="D50" t="s">
        <v>15</v>
      </c>
      <c r="E50" t="s">
        <v>51</v>
      </c>
      <c r="F50" t="s">
        <v>25</v>
      </c>
      <c r="G50" t="s">
        <v>22</v>
      </c>
      <c r="H50">
        <v>494</v>
      </c>
      <c r="I50">
        <v>9.5</v>
      </c>
      <c r="J50">
        <v>300</v>
      </c>
      <c r="K50">
        <f t="shared" si="2"/>
        <v>4993</v>
      </c>
      <c r="L50" t="s">
        <v>19</v>
      </c>
      <c r="M50" t="str">
        <f t="shared" si="3"/>
        <v>High</v>
      </c>
    </row>
    <row r="51" spans="1:13" x14ac:dyDescent="0.3">
      <c r="A51" t="s">
        <v>100</v>
      </c>
      <c r="B51" s="2">
        <v>45759</v>
      </c>
      <c r="C51" t="s">
        <v>96</v>
      </c>
      <c r="D51" t="s">
        <v>50</v>
      </c>
      <c r="E51" t="s">
        <v>16</v>
      </c>
      <c r="F51" t="s">
        <v>36</v>
      </c>
      <c r="G51" t="s">
        <v>58</v>
      </c>
      <c r="H51">
        <v>53</v>
      </c>
      <c r="I51">
        <v>7</v>
      </c>
      <c r="J51">
        <v>150</v>
      </c>
      <c r="K51">
        <f t="shared" si="2"/>
        <v>521</v>
      </c>
      <c r="L51" t="s">
        <v>19</v>
      </c>
      <c r="M51" t="str">
        <f t="shared" si="3"/>
        <v>Low</v>
      </c>
    </row>
    <row r="52" spans="1:13" x14ac:dyDescent="0.3">
      <c r="A52" t="s">
        <v>101</v>
      </c>
      <c r="B52" s="2">
        <v>45764</v>
      </c>
      <c r="C52" t="s">
        <v>96</v>
      </c>
      <c r="D52" t="s">
        <v>47</v>
      </c>
      <c r="E52" t="s">
        <v>16</v>
      </c>
      <c r="F52" t="s">
        <v>25</v>
      </c>
      <c r="G52" t="s">
        <v>31</v>
      </c>
      <c r="H52">
        <v>121</v>
      </c>
      <c r="I52">
        <v>6.5</v>
      </c>
      <c r="J52">
        <v>150</v>
      </c>
      <c r="K52">
        <f t="shared" si="2"/>
        <v>936.5</v>
      </c>
      <c r="L52" t="s">
        <v>19</v>
      </c>
      <c r="M52" t="str">
        <f t="shared" si="3"/>
        <v>Low</v>
      </c>
    </row>
    <row r="53" spans="1:13" x14ac:dyDescent="0.3">
      <c r="A53" t="s">
        <v>102</v>
      </c>
      <c r="B53" s="2">
        <v>45767</v>
      </c>
      <c r="C53" t="s">
        <v>96</v>
      </c>
      <c r="D53" t="s">
        <v>103</v>
      </c>
      <c r="E53" t="s">
        <v>16</v>
      </c>
      <c r="F53" t="s">
        <v>48</v>
      </c>
      <c r="G53" t="s">
        <v>31</v>
      </c>
      <c r="H53">
        <v>170</v>
      </c>
      <c r="I53">
        <v>6</v>
      </c>
      <c r="J53">
        <v>150</v>
      </c>
      <c r="K53">
        <f t="shared" si="2"/>
        <v>1170</v>
      </c>
      <c r="L53" t="s">
        <v>19</v>
      </c>
      <c r="M53" t="str">
        <f t="shared" si="3"/>
        <v>Medium</v>
      </c>
    </row>
    <row r="54" spans="1:13" x14ac:dyDescent="0.3">
      <c r="A54" t="s">
        <v>104</v>
      </c>
      <c r="B54" s="2">
        <v>45773</v>
      </c>
      <c r="C54" t="s">
        <v>96</v>
      </c>
      <c r="D54" t="s">
        <v>73</v>
      </c>
      <c r="E54" t="s">
        <v>16</v>
      </c>
      <c r="F54" t="s">
        <v>17</v>
      </c>
      <c r="G54" t="s">
        <v>26</v>
      </c>
      <c r="H54">
        <v>49</v>
      </c>
      <c r="I54">
        <v>6.5</v>
      </c>
      <c r="J54">
        <v>150</v>
      </c>
      <c r="K54">
        <f t="shared" si="2"/>
        <v>468.5</v>
      </c>
      <c r="L54" t="s">
        <v>19</v>
      </c>
      <c r="M54" t="str">
        <f t="shared" si="3"/>
        <v>Low</v>
      </c>
    </row>
    <row r="55" spans="1:13" x14ac:dyDescent="0.3">
      <c r="A55" t="s">
        <v>105</v>
      </c>
      <c r="B55" s="2">
        <v>45757</v>
      </c>
      <c r="C55" t="s">
        <v>96</v>
      </c>
      <c r="D55" t="s">
        <v>62</v>
      </c>
      <c r="E55" t="s">
        <v>16</v>
      </c>
      <c r="F55" t="s">
        <v>36</v>
      </c>
      <c r="G55" t="s">
        <v>26</v>
      </c>
      <c r="H55">
        <v>74</v>
      </c>
      <c r="I55">
        <v>7</v>
      </c>
      <c r="J55">
        <v>150</v>
      </c>
      <c r="K55">
        <f t="shared" si="2"/>
        <v>668</v>
      </c>
      <c r="L55" t="s">
        <v>19</v>
      </c>
      <c r="M55" t="str">
        <f t="shared" si="3"/>
        <v>Low</v>
      </c>
    </row>
    <row r="56" spans="1:13" x14ac:dyDescent="0.3">
      <c r="A56" t="s">
        <v>106</v>
      </c>
      <c r="B56" s="2">
        <v>45755</v>
      </c>
      <c r="C56" t="s">
        <v>96</v>
      </c>
      <c r="D56" t="s">
        <v>42</v>
      </c>
      <c r="E56" t="s">
        <v>51</v>
      </c>
      <c r="F56" t="s">
        <v>25</v>
      </c>
      <c r="G56" t="s">
        <v>22</v>
      </c>
      <c r="H56">
        <v>1014</v>
      </c>
      <c r="I56">
        <v>8</v>
      </c>
      <c r="J56">
        <v>300</v>
      </c>
      <c r="K56">
        <f t="shared" si="2"/>
        <v>8412</v>
      </c>
      <c r="L56" t="s">
        <v>19</v>
      </c>
      <c r="M56" t="str">
        <f t="shared" si="3"/>
        <v>High</v>
      </c>
    </row>
    <row r="57" spans="1:13" x14ac:dyDescent="0.3">
      <c r="A57" t="s">
        <v>107</v>
      </c>
      <c r="B57" s="2">
        <v>45770</v>
      </c>
      <c r="C57" t="s">
        <v>96</v>
      </c>
      <c r="D57" t="s">
        <v>24</v>
      </c>
      <c r="E57" t="s">
        <v>16</v>
      </c>
      <c r="F57" t="s">
        <v>17</v>
      </c>
      <c r="G57" t="s">
        <v>52</v>
      </c>
      <c r="H57">
        <v>135</v>
      </c>
      <c r="I57">
        <v>6.5</v>
      </c>
      <c r="J57">
        <v>150</v>
      </c>
      <c r="K57">
        <f t="shared" si="2"/>
        <v>1027.5</v>
      </c>
      <c r="L57" t="s">
        <v>19</v>
      </c>
      <c r="M57" t="str">
        <f t="shared" si="3"/>
        <v>Low</v>
      </c>
    </row>
    <row r="58" spans="1:13" x14ac:dyDescent="0.3">
      <c r="A58" t="s">
        <v>108</v>
      </c>
      <c r="B58" s="2">
        <v>45772</v>
      </c>
      <c r="C58" t="s">
        <v>96</v>
      </c>
      <c r="D58" t="s">
        <v>50</v>
      </c>
      <c r="E58" t="s">
        <v>16</v>
      </c>
      <c r="F58" t="s">
        <v>48</v>
      </c>
      <c r="G58" t="s">
        <v>22</v>
      </c>
      <c r="H58">
        <v>371</v>
      </c>
      <c r="I58">
        <v>6</v>
      </c>
      <c r="J58">
        <v>150</v>
      </c>
      <c r="K58">
        <f t="shared" si="2"/>
        <v>2376</v>
      </c>
      <c r="L58" t="s">
        <v>19</v>
      </c>
      <c r="M58" t="str">
        <f t="shared" si="3"/>
        <v>High</v>
      </c>
    </row>
    <row r="59" spans="1:13" x14ac:dyDescent="0.3">
      <c r="A59" t="s">
        <v>109</v>
      </c>
      <c r="B59" s="2">
        <v>45752</v>
      </c>
      <c r="C59" t="s">
        <v>96</v>
      </c>
      <c r="D59" t="s">
        <v>35</v>
      </c>
      <c r="E59" t="s">
        <v>51</v>
      </c>
      <c r="F59" t="s">
        <v>38</v>
      </c>
      <c r="G59" t="s">
        <v>26</v>
      </c>
      <c r="H59">
        <v>150</v>
      </c>
      <c r="I59">
        <v>9</v>
      </c>
      <c r="J59">
        <v>300</v>
      </c>
      <c r="K59">
        <f t="shared" si="2"/>
        <v>1650</v>
      </c>
      <c r="L59" t="s">
        <v>29</v>
      </c>
      <c r="M59" t="str">
        <f t="shared" si="3"/>
        <v>Medium</v>
      </c>
    </row>
    <row r="60" spans="1:13" x14ac:dyDescent="0.3">
      <c r="A60" t="s">
        <v>110</v>
      </c>
      <c r="B60" s="2">
        <v>45774</v>
      </c>
      <c r="C60" t="s">
        <v>96</v>
      </c>
      <c r="D60" t="s">
        <v>60</v>
      </c>
      <c r="E60" t="s">
        <v>16</v>
      </c>
      <c r="F60" t="s">
        <v>48</v>
      </c>
      <c r="G60" t="s">
        <v>52</v>
      </c>
      <c r="H60">
        <v>128</v>
      </c>
      <c r="I60">
        <v>6.5</v>
      </c>
      <c r="J60">
        <v>150</v>
      </c>
      <c r="K60">
        <f t="shared" si="2"/>
        <v>982</v>
      </c>
      <c r="L60" t="s">
        <v>19</v>
      </c>
      <c r="M60" t="str">
        <f t="shared" si="3"/>
        <v>Low</v>
      </c>
    </row>
    <row r="61" spans="1:13" x14ac:dyDescent="0.3">
      <c r="A61" t="s">
        <v>111</v>
      </c>
      <c r="B61" s="2">
        <v>45756</v>
      </c>
      <c r="C61" t="s">
        <v>96</v>
      </c>
      <c r="D61" t="s">
        <v>54</v>
      </c>
      <c r="E61" t="s">
        <v>51</v>
      </c>
      <c r="F61" t="s">
        <v>48</v>
      </c>
      <c r="G61" t="s">
        <v>18</v>
      </c>
      <c r="H61">
        <v>253</v>
      </c>
      <c r="I61">
        <v>9.5</v>
      </c>
      <c r="J61">
        <v>300</v>
      </c>
      <c r="K61">
        <f t="shared" si="2"/>
        <v>2703.5</v>
      </c>
      <c r="L61" t="s">
        <v>19</v>
      </c>
      <c r="M61" t="str">
        <f t="shared" si="3"/>
        <v>Medium</v>
      </c>
    </row>
    <row r="62" spans="1:13" x14ac:dyDescent="0.3">
      <c r="A62" t="s">
        <v>112</v>
      </c>
      <c r="B62" s="2">
        <v>45780</v>
      </c>
      <c r="C62" t="s">
        <v>113</v>
      </c>
      <c r="D62" t="s">
        <v>62</v>
      </c>
      <c r="E62" t="s">
        <v>16</v>
      </c>
      <c r="F62" t="s">
        <v>48</v>
      </c>
      <c r="G62" t="s">
        <v>22</v>
      </c>
      <c r="H62">
        <v>194</v>
      </c>
      <c r="I62">
        <v>6</v>
      </c>
      <c r="J62">
        <v>150</v>
      </c>
      <c r="K62">
        <f t="shared" si="2"/>
        <v>1314</v>
      </c>
      <c r="L62" t="s">
        <v>19</v>
      </c>
      <c r="M62" t="str">
        <f t="shared" si="3"/>
        <v>Medium</v>
      </c>
    </row>
    <row r="63" spans="1:13" x14ac:dyDescent="0.3">
      <c r="A63" t="s">
        <v>114</v>
      </c>
      <c r="B63" s="2">
        <v>45800</v>
      </c>
      <c r="C63" t="s">
        <v>113</v>
      </c>
      <c r="D63" t="s">
        <v>15</v>
      </c>
      <c r="E63" t="s">
        <v>16</v>
      </c>
      <c r="F63" t="s">
        <v>48</v>
      </c>
      <c r="G63" t="s">
        <v>22</v>
      </c>
      <c r="H63">
        <v>422</v>
      </c>
      <c r="I63">
        <v>7.5</v>
      </c>
      <c r="J63">
        <v>150</v>
      </c>
      <c r="K63">
        <f t="shared" si="2"/>
        <v>3315</v>
      </c>
      <c r="L63" t="s">
        <v>19</v>
      </c>
      <c r="M63" t="str">
        <f t="shared" si="3"/>
        <v>High</v>
      </c>
    </row>
    <row r="64" spans="1:13" x14ac:dyDescent="0.3">
      <c r="A64" t="s">
        <v>115</v>
      </c>
      <c r="B64" s="2">
        <v>45791</v>
      </c>
      <c r="C64" t="s">
        <v>113</v>
      </c>
      <c r="D64" t="s">
        <v>42</v>
      </c>
      <c r="E64" t="s">
        <v>16</v>
      </c>
      <c r="F64" t="s">
        <v>48</v>
      </c>
      <c r="G64" t="s">
        <v>18</v>
      </c>
      <c r="H64">
        <v>132</v>
      </c>
      <c r="I64">
        <v>6</v>
      </c>
      <c r="J64">
        <v>150</v>
      </c>
      <c r="K64">
        <f t="shared" si="2"/>
        <v>942</v>
      </c>
      <c r="L64" t="s">
        <v>29</v>
      </c>
      <c r="M64" t="str">
        <f t="shared" si="3"/>
        <v>Low</v>
      </c>
    </row>
    <row r="65" spans="1:13" x14ac:dyDescent="0.3">
      <c r="A65" t="s">
        <v>116</v>
      </c>
      <c r="B65" s="2">
        <v>45793</v>
      </c>
      <c r="C65" t="s">
        <v>113</v>
      </c>
      <c r="D65" t="s">
        <v>80</v>
      </c>
      <c r="E65" t="s">
        <v>16</v>
      </c>
      <c r="F65" t="s">
        <v>38</v>
      </c>
      <c r="G65" t="s">
        <v>31</v>
      </c>
      <c r="H65">
        <v>196</v>
      </c>
      <c r="I65">
        <v>7.5</v>
      </c>
      <c r="J65">
        <v>150</v>
      </c>
      <c r="K65">
        <f t="shared" si="2"/>
        <v>1620</v>
      </c>
      <c r="L65" t="s">
        <v>29</v>
      </c>
      <c r="M65" t="str">
        <f t="shared" si="3"/>
        <v>Medium</v>
      </c>
    </row>
    <row r="66" spans="1:13" x14ac:dyDescent="0.3">
      <c r="A66" t="s">
        <v>117</v>
      </c>
      <c r="B66" s="2">
        <v>45801</v>
      </c>
      <c r="C66" t="s">
        <v>113</v>
      </c>
      <c r="D66" t="s">
        <v>24</v>
      </c>
      <c r="E66" t="s">
        <v>16</v>
      </c>
      <c r="F66" t="s">
        <v>48</v>
      </c>
      <c r="G66" t="s">
        <v>18</v>
      </c>
      <c r="H66">
        <v>264</v>
      </c>
      <c r="I66">
        <v>7</v>
      </c>
      <c r="J66">
        <v>150</v>
      </c>
      <c r="K66">
        <f t="shared" ref="K66:K97" si="4">H66*I66+J66</f>
        <v>1998</v>
      </c>
      <c r="L66" t="s">
        <v>19</v>
      </c>
      <c r="M66" t="str">
        <f t="shared" ref="M66:M97" si="5">IF(H66&lt;150,"Low",IF(H66&lt;=300,"Medium","High"))</f>
        <v>Medium</v>
      </c>
    </row>
    <row r="67" spans="1:13" x14ac:dyDescent="0.3">
      <c r="A67" t="s">
        <v>118</v>
      </c>
      <c r="B67" s="2">
        <v>45788</v>
      </c>
      <c r="C67" t="s">
        <v>113</v>
      </c>
      <c r="D67" t="s">
        <v>45</v>
      </c>
      <c r="E67" t="s">
        <v>16</v>
      </c>
      <c r="F67" t="s">
        <v>38</v>
      </c>
      <c r="G67" t="s">
        <v>18</v>
      </c>
      <c r="H67">
        <v>169</v>
      </c>
      <c r="I67">
        <v>6.5</v>
      </c>
      <c r="J67">
        <v>150</v>
      </c>
      <c r="K67">
        <f t="shared" si="4"/>
        <v>1248.5</v>
      </c>
      <c r="L67" t="s">
        <v>19</v>
      </c>
      <c r="M67" t="str">
        <f t="shared" si="5"/>
        <v>Medium</v>
      </c>
    </row>
    <row r="68" spans="1:13" x14ac:dyDescent="0.3">
      <c r="A68" t="s">
        <v>119</v>
      </c>
      <c r="B68" s="2">
        <v>45795</v>
      </c>
      <c r="C68" t="s">
        <v>113</v>
      </c>
      <c r="D68" t="s">
        <v>35</v>
      </c>
      <c r="E68" t="s">
        <v>16</v>
      </c>
      <c r="F68" t="s">
        <v>25</v>
      </c>
      <c r="G68" t="s">
        <v>31</v>
      </c>
      <c r="H68">
        <v>140</v>
      </c>
      <c r="I68">
        <v>7.5</v>
      </c>
      <c r="J68">
        <v>150</v>
      </c>
      <c r="K68">
        <f t="shared" si="4"/>
        <v>1200</v>
      </c>
      <c r="L68" t="s">
        <v>19</v>
      </c>
      <c r="M68" t="str">
        <f t="shared" si="5"/>
        <v>Low</v>
      </c>
    </row>
    <row r="69" spans="1:13" x14ac:dyDescent="0.3">
      <c r="A69" t="s">
        <v>120</v>
      </c>
      <c r="B69" s="2">
        <v>45779</v>
      </c>
      <c r="C69" t="s">
        <v>113</v>
      </c>
      <c r="D69" t="s">
        <v>47</v>
      </c>
      <c r="E69" t="s">
        <v>16</v>
      </c>
      <c r="F69" t="s">
        <v>36</v>
      </c>
      <c r="G69" t="s">
        <v>31</v>
      </c>
      <c r="H69">
        <v>146</v>
      </c>
      <c r="I69">
        <v>7.5</v>
      </c>
      <c r="J69">
        <v>150</v>
      </c>
      <c r="K69">
        <f t="shared" si="4"/>
        <v>1245</v>
      </c>
      <c r="L69" t="s">
        <v>19</v>
      </c>
      <c r="M69" t="str">
        <f t="shared" si="5"/>
        <v>Low</v>
      </c>
    </row>
    <row r="70" spans="1:13" x14ac:dyDescent="0.3">
      <c r="A70" t="s">
        <v>121</v>
      </c>
      <c r="B70" s="2">
        <v>45802</v>
      </c>
      <c r="C70" t="s">
        <v>113</v>
      </c>
      <c r="D70" t="s">
        <v>84</v>
      </c>
      <c r="E70" t="s">
        <v>51</v>
      </c>
      <c r="F70" t="s">
        <v>25</v>
      </c>
      <c r="G70" t="s">
        <v>31</v>
      </c>
      <c r="H70">
        <v>378</v>
      </c>
      <c r="I70">
        <v>8</v>
      </c>
      <c r="J70">
        <v>300</v>
      </c>
      <c r="K70">
        <f t="shared" si="4"/>
        <v>3324</v>
      </c>
      <c r="L70" t="s">
        <v>29</v>
      </c>
      <c r="M70" t="str">
        <f t="shared" si="5"/>
        <v>High</v>
      </c>
    </row>
    <row r="71" spans="1:13" x14ac:dyDescent="0.3">
      <c r="A71" t="s">
        <v>122</v>
      </c>
      <c r="B71" s="2">
        <v>45798</v>
      </c>
      <c r="C71" t="s">
        <v>113</v>
      </c>
      <c r="D71" t="s">
        <v>62</v>
      </c>
      <c r="E71" t="s">
        <v>16</v>
      </c>
      <c r="F71" t="s">
        <v>25</v>
      </c>
      <c r="G71" t="s">
        <v>58</v>
      </c>
      <c r="H71">
        <v>43</v>
      </c>
      <c r="I71">
        <v>6</v>
      </c>
      <c r="J71">
        <v>150</v>
      </c>
      <c r="K71">
        <f t="shared" si="4"/>
        <v>408</v>
      </c>
      <c r="L71" t="s">
        <v>19</v>
      </c>
      <c r="M71" t="str">
        <f t="shared" si="5"/>
        <v>Low</v>
      </c>
    </row>
    <row r="72" spans="1:13" x14ac:dyDescent="0.3">
      <c r="A72" t="s">
        <v>123</v>
      </c>
      <c r="B72" s="2">
        <v>45804</v>
      </c>
      <c r="C72" t="s">
        <v>113</v>
      </c>
      <c r="D72" t="s">
        <v>54</v>
      </c>
      <c r="E72" t="s">
        <v>16</v>
      </c>
      <c r="F72" t="s">
        <v>36</v>
      </c>
      <c r="G72" t="s">
        <v>22</v>
      </c>
      <c r="H72">
        <v>361</v>
      </c>
      <c r="I72">
        <v>6.5</v>
      </c>
      <c r="J72">
        <v>150</v>
      </c>
      <c r="K72">
        <f t="shared" si="4"/>
        <v>2496.5</v>
      </c>
      <c r="L72" t="s">
        <v>19</v>
      </c>
      <c r="M72" t="str">
        <f t="shared" si="5"/>
        <v>High</v>
      </c>
    </row>
    <row r="73" spans="1:13" x14ac:dyDescent="0.3">
      <c r="A73" t="s">
        <v>124</v>
      </c>
      <c r="B73" s="2">
        <v>45783</v>
      </c>
      <c r="C73" t="s">
        <v>113</v>
      </c>
      <c r="D73" t="s">
        <v>73</v>
      </c>
      <c r="E73" t="s">
        <v>16</v>
      </c>
      <c r="F73" t="s">
        <v>36</v>
      </c>
      <c r="G73" t="s">
        <v>58</v>
      </c>
      <c r="H73">
        <v>77</v>
      </c>
      <c r="I73">
        <v>6</v>
      </c>
      <c r="J73">
        <v>150</v>
      </c>
      <c r="K73">
        <f t="shared" si="4"/>
        <v>612</v>
      </c>
      <c r="L73" t="s">
        <v>19</v>
      </c>
      <c r="M73" t="str">
        <f t="shared" si="5"/>
        <v>Low</v>
      </c>
    </row>
    <row r="74" spans="1:13" x14ac:dyDescent="0.3">
      <c r="A74" t="s">
        <v>125</v>
      </c>
      <c r="B74" s="2">
        <v>45781</v>
      </c>
      <c r="C74" t="s">
        <v>113</v>
      </c>
      <c r="D74" t="s">
        <v>103</v>
      </c>
      <c r="E74" t="s">
        <v>16</v>
      </c>
      <c r="F74" t="s">
        <v>17</v>
      </c>
      <c r="G74" t="s">
        <v>58</v>
      </c>
      <c r="H74">
        <v>27</v>
      </c>
      <c r="I74">
        <v>7.5</v>
      </c>
      <c r="J74">
        <v>150</v>
      </c>
      <c r="K74">
        <f t="shared" si="4"/>
        <v>352.5</v>
      </c>
      <c r="L74" t="s">
        <v>19</v>
      </c>
      <c r="M74" t="str">
        <f t="shared" si="5"/>
        <v>Low</v>
      </c>
    </row>
    <row r="75" spans="1:13" x14ac:dyDescent="0.3">
      <c r="A75" t="s">
        <v>126</v>
      </c>
      <c r="B75" s="2">
        <v>45796</v>
      </c>
      <c r="C75" t="s">
        <v>113</v>
      </c>
      <c r="D75" t="s">
        <v>75</v>
      </c>
      <c r="E75" t="s">
        <v>16</v>
      </c>
      <c r="F75" t="s">
        <v>38</v>
      </c>
      <c r="G75" t="s">
        <v>26</v>
      </c>
      <c r="H75">
        <v>50</v>
      </c>
      <c r="I75">
        <v>6</v>
      </c>
      <c r="J75">
        <v>150</v>
      </c>
      <c r="K75">
        <f t="shared" si="4"/>
        <v>450</v>
      </c>
      <c r="L75" t="s">
        <v>19</v>
      </c>
      <c r="M75" t="str">
        <f t="shared" si="5"/>
        <v>Low</v>
      </c>
    </row>
    <row r="76" spans="1:13" x14ac:dyDescent="0.3">
      <c r="A76" t="s">
        <v>127</v>
      </c>
      <c r="B76" s="2">
        <v>45803</v>
      </c>
      <c r="C76" t="s">
        <v>113</v>
      </c>
      <c r="D76" t="s">
        <v>33</v>
      </c>
      <c r="E76" t="s">
        <v>16</v>
      </c>
      <c r="F76" t="s">
        <v>38</v>
      </c>
      <c r="G76" t="s">
        <v>58</v>
      </c>
      <c r="H76">
        <v>63</v>
      </c>
      <c r="I76">
        <v>7.5</v>
      </c>
      <c r="J76">
        <v>150</v>
      </c>
      <c r="K76">
        <f t="shared" si="4"/>
        <v>622.5</v>
      </c>
      <c r="L76" t="s">
        <v>19</v>
      </c>
      <c r="M76" t="str">
        <f t="shared" si="5"/>
        <v>Low</v>
      </c>
    </row>
    <row r="77" spans="1:13" x14ac:dyDescent="0.3">
      <c r="A77" t="s">
        <v>128</v>
      </c>
      <c r="B77" s="2">
        <v>45829</v>
      </c>
      <c r="C77" t="s">
        <v>129</v>
      </c>
      <c r="D77" t="s">
        <v>84</v>
      </c>
      <c r="E77" t="s">
        <v>16</v>
      </c>
      <c r="F77" t="s">
        <v>48</v>
      </c>
      <c r="G77" t="s">
        <v>18</v>
      </c>
      <c r="H77">
        <v>156</v>
      </c>
      <c r="I77">
        <v>7.5</v>
      </c>
      <c r="J77">
        <v>150</v>
      </c>
      <c r="K77">
        <f t="shared" si="4"/>
        <v>1320</v>
      </c>
      <c r="L77" t="s">
        <v>19</v>
      </c>
      <c r="M77" t="str">
        <f t="shared" si="5"/>
        <v>Medium</v>
      </c>
    </row>
    <row r="78" spans="1:13" x14ac:dyDescent="0.3">
      <c r="A78" t="s">
        <v>130</v>
      </c>
      <c r="B78" s="2">
        <v>45831</v>
      </c>
      <c r="C78" t="s">
        <v>129</v>
      </c>
      <c r="D78" t="s">
        <v>42</v>
      </c>
      <c r="E78" t="s">
        <v>16</v>
      </c>
      <c r="F78" t="s">
        <v>36</v>
      </c>
      <c r="G78" t="s">
        <v>22</v>
      </c>
      <c r="H78">
        <v>167</v>
      </c>
      <c r="I78">
        <v>7.5</v>
      </c>
      <c r="J78">
        <v>150</v>
      </c>
      <c r="K78">
        <f t="shared" si="4"/>
        <v>1402.5</v>
      </c>
      <c r="L78" t="s">
        <v>19</v>
      </c>
      <c r="M78" t="str">
        <f t="shared" si="5"/>
        <v>Medium</v>
      </c>
    </row>
    <row r="79" spans="1:13" x14ac:dyDescent="0.3">
      <c r="A79" t="s">
        <v>131</v>
      </c>
      <c r="B79" s="2">
        <v>45819</v>
      </c>
      <c r="C79" t="s">
        <v>129</v>
      </c>
      <c r="D79" t="s">
        <v>35</v>
      </c>
      <c r="E79" t="s">
        <v>51</v>
      </c>
      <c r="F79" t="s">
        <v>38</v>
      </c>
      <c r="G79" t="s">
        <v>18</v>
      </c>
      <c r="H79">
        <v>312</v>
      </c>
      <c r="I79">
        <v>9.5</v>
      </c>
      <c r="J79">
        <v>300</v>
      </c>
      <c r="K79">
        <f t="shared" si="4"/>
        <v>3264</v>
      </c>
      <c r="L79" t="s">
        <v>19</v>
      </c>
      <c r="M79" t="str">
        <f t="shared" si="5"/>
        <v>High</v>
      </c>
    </row>
    <row r="80" spans="1:13" x14ac:dyDescent="0.3">
      <c r="A80" t="s">
        <v>132</v>
      </c>
      <c r="B80" s="2">
        <v>45828</v>
      </c>
      <c r="C80" t="s">
        <v>129</v>
      </c>
      <c r="D80" t="s">
        <v>54</v>
      </c>
      <c r="E80" t="s">
        <v>16</v>
      </c>
      <c r="F80" t="s">
        <v>36</v>
      </c>
      <c r="G80" t="s">
        <v>31</v>
      </c>
      <c r="H80">
        <v>112</v>
      </c>
      <c r="I80">
        <v>7.5</v>
      </c>
      <c r="J80">
        <v>150</v>
      </c>
      <c r="K80">
        <f t="shared" si="4"/>
        <v>990</v>
      </c>
      <c r="L80" t="s">
        <v>19</v>
      </c>
      <c r="M80" t="str">
        <f t="shared" si="5"/>
        <v>Low</v>
      </c>
    </row>
    <row r="81" spans="1:13" x14ac:dyDescent="0.3">
      <c r="A81" t="s">
        <v>133</v>
      </c>
      <c r="B81" s="2">
        <v>45817</v>
      </c>
      <c r="C81" t="s">
        <v>129</v>
      </c>
      <c r="D81" t="s">
        <v>103</v>
      </c>
      <c r="E81" t="s">
        <v>51</v>
      </c>
      <c r="F81" t="s">
        <v>17</v>
      </c>
      <c r="G81" t="s">
        <v>18</v>
      </c>
      <c r="H81">
        <v>368</v>
      </c>
      <c r="I81">
        <v>8</v>
      </c>
      <c r="J81">
        <v>300</v>
      </c>
      <c r="K81">
        <f t="shared" si="4"/>
        <v>3244</v>
      </c>
      <c r="L81" t="s">
        <v>19</v>
      </c>
      <c r="M81" t="str">
        <f t="shared" si="5"/>
        <v>High</v>
      </c>
    </row>
    <row r="82" spans="1:13" x14ac:dyDescent="0.3">
      <c r="A82" t="s">
        <v>134</v>
      </c>
      <c r="B82" s="2">
        <v>45816</v>
      </c>
      <c r="C82" t="s">
        <v>129</v>
      </c>
      <c r="D82" t="s">
        <v>24</v>
      </c>
      <c r="E82" t="s">
        <v>16</v>
      </c>
      <c r="F82" t="s">
        <v>17</v>
      </c>
      <c r="G82" t="s">
        <v>52</v>
      </c>
      <c r="H82">
        <v>112</v>
      </c>
      <c r="I82">
        <v>7.5</v>
      </c>
      <c r="J82">
        <v>150</v>
      </c>
      <c r="K82">
        <f t="shared" si="4"/>
        <v>990</v>
      </c>
      <c r="L82" t="s">
        <v>19</v>
      </c>
      <c r="M82" t="str">
        <f t="shared" si="5"/>
        <v>Low</v>
      </c>
    </row>
    <row r="83" spans="1:13" x14ac:dyDescent="0.3">
      <c r="A83" t="s">
        <v>135</v>
      </c>
      <c r="B83" s="2">
        <v>45818</v>
      </c>
      <c r="C83" t="s">
        <v>129</v>
      </c>
      <c r="D83" t="s">
        <v>84</v>
      </c>
      <c r="E83" t="s">
        <v>16</v>
      </c>
      <c r="F83" t="s">
        <v>48</v>
      </c>
      <c r="G83" t="s">
        <v>26</v>
      </c>
      <c r="H83">
        <v>40</v>
      </c>
      <c r="I83">
        <v>7</v>
      </c>
      <c r="J83">
        <v>150</v>
      </c>
      <c r="K83">
        <f t="shared" si="4"/>
        <v>430</v>
      </c>
      <c r="L83" t="s">
        <v>19</v>
      </c>
      <c r="M83" t="str">
        <f t="shared" si="5"/>
        <v>Low</v>
      </c>
    </row>
    <row r="84" spans="1:13" x14ac:dyDescent="0.3">
      <c r="A84" t="s">
        <v>136</v>
      </c>
      <c r="B84" s="2">
        <v>45826</v>
      </c>
      <c r="C84" t="s">
        <v>129</v>
      </c>
      <c r="D84" t="s">
        <v>54</v>
      </c>
      <c r="E84" t="s">
        <v>16</v>
      </c>
      <c r="F84" t="s">
        <v>25</v>
      </c>
      <c r="G84" t="s">
        <v>31</v>
      </c>
      <c r="H84">
        <v>149</v>
      </c>
      <c r="I84">
        <v>7.5</v>
      </c>
      <c r="J84">
        <v>150</v>
      </c>
      <c r="K84">
        <f t="shared" si="4"/>
        <v>1267.5</v>
      </c>
      <c r="L84" t="s">
        <v>19</v>
      </c>
      <c r="M84" t="str">
        <f t="shared" si="5"/>
        <v>Low</v>
      </c>
    </row>
    <row r="85" spans="1:13" x14ac:dyDescent="0.3">
      <c r="A85" t="s">
        <v>137</v>
      </c>
      <c r="B85" s="2">
        <v>45812</v>
      </c>
      <c r="C85" t="s">
        <v>129</v>
      </c>
      <c r="D85" t="s">
        <v>60</v>
      </c>
      <c r="E85" t="s">
        <v>16</v>
      </c>
      <c r="F85" t="s">
        <v>36</v>
      </c>
      <c r="G85" t="s">
        <v>31</v>
      </c>
      <c r="H85">
        <v>112</v>
      </c>
      <c r="I85">
        <v>6.5</v>
      </c>
      <c r="J85">
        <v>150</v>
      </c>
      <c r="K85">
        <f t="shared" si="4"/>
        <v>878</v>
      </c>
      <c r="L85" t="s">
        <v>19</v>
      </c>
      <c r="M85" t="str">
        <f t="shared" si="5"/>
        <v>Low</v>
      </c>
    </row>
    <row r="86" spans="1:13" x14ac:dyDescent="0.3">
      <c r="A86" t="s">
        <v>138</v>
      </c>
      <c r="B86" s="2">
        <v>45832</v>
      </c>
      <c r="C86" t="s">
        <v>129</v>
      </c>
      <c r="D86" t="s">
        <v>84</v>
      </c>
      <c r="E86" t="s">
        <v>16</v>
      </c>
      <c r="F86" t="s">
        <v>25</v>
      </c>
      <c r="G86" t="s">
        <v>18</v>
      </c>
      <c r="H86">
        <v>74</v>
      </c>
      <c r="I86">
        <v>6.5</v>
      </c>
      <c r="J86">
        <v>150</v>
      </c>
      <c r="K86">
        <f t="shared" si="4"/>
        <v>631</v>
      </c>
      <c r="L86" t="s">
        <v>19</v>
      </c>
      <c r="M86" t="str">
        <f t="shared" si="5"/>
        <v>Low</v>
      </c>
    </row>
    <row r="87" spans="1:13" x14ac:dyDescent="0.3">
      <c r="A87" t="s">
        <v>139</v>
      </c>
      <c r="B87" s="2">
        <v>45818</v>
      </c>
      <c r="C87" t="s">
        <v>129</v>
      </c>
      <c r="D87" t="s">
        <v>40</v>
      </c>
      <c r="E87" t="s">
        <v>16</v>
      </c>
      <c r="F87" t="s">
        <v>38</v>
      </c>
      <c r="G87" t="s">
        <v>52</v>
      </c>
      <c r="H87">
        <v>60</v>
      </c>
      <c r="I87">
        <v>7</v>
      </c>
      <c r="J87">
        <v>150</v>
      </c>
      <c r="K87">
        <f t="shared" si="4"/>
        <v>570</v>
      </c>
      <c r="L87" t="s">
        <v>19</v>
      </c>
      <c r="M87" t="str">
        <f t="shared" si="5"/>
        <v>Low</v>
      </c>
    </row>
    <row r="88" spans="1:13" x14ac:dyDescent="0.3">
      <c r="A88" t="s">
        <v>140</v>
      </c>
      <c r="B88" s="2">
        <v>45818</v>
      </c>
      <c r="C88" t="s">
        <v>129</v>
      </c>
      <c r="D88" t="s">
        <v>60</v>
      </c>
      <c r="E88" t="s">
        <v>16</v>
      </c>
      <c r="F88" t="s">
        <v>48</v>
      </c>
      <c r="G88" t="s">
        <v>22</v>
      </c>
      <c r="H88">
        <v>341</v>
      </c>
      <c r="I88">
        <v>6</v>
      </c>
      <c r="J88">
        <v>150</v>
      </c>
      <c r="K88">
        <f t="shared" si="4"/>
        <v>2196</v>
      </c>
      <c r="L88" t="s">
        <v>19</v>
      </c>
      <c r="M88" t="str">
        <f t="shared" si="5"/>
        <v>High</v>
      </c>
    </row>
    <row r="89" spans="1:13" x14ac:dyDescent="0.3">
      <c r="A89" t="s">
        <v>141</v>
      </c>
      <c r="B89" s="2">
        <v>45823</v>
      </c>
      <c r="C89" t="s">
        <v>129</v>
      </c>
      <c r="D89" t="s">
        <v>60</v>
      </c>
      <c r="E89" t="s">
        <v>16</v>
      </c>
      <c r="F89" t="s">
        <v>17</v>
      </c>
      <c r="G89" t="s">
        <v>58</v>
      </c>
      <c r="H89">
        <v>45</v>
      </c>
      <c r="I89">
        <v>7</v>
      </c>
      <c r="J89">
        <v>150</v>
      </c>
      <c r="K89">
        <f t="shared" si="4"/>
        <v>465</v>
      </c>
      <c r="L89" t="s">
        <v>29</v>
      </c>
      <c r="M89" t="str">
        <f t="shared" si="5"/>
        <v>Low</v>
      </c>
    </row>
    <row r="90" spans="1:13" x14ac:dyDescent="0.3">
      <c r="A90" t="s">
        <v>142</v>
      </c>
      <c r="B90" s="2">
        <v>45835</v>
      </c>
      <c r="C90" t="s">
        <v>129</v>
      </c>
      <c r="D90" t="s">
        <v>42</v>
      </c>
      <c r="E90" t="s">
        <v>16</v>
      </c>
      <c r="F90" t="s">
        <v>36</v>
      </c>
      <c r="G90" t="s">
        <v>52</v>
      </c>
      <c r="H90">
        <v>68</v>
      </c>
      <c r="I90">
        <v>6.5</v>
      </c>
      <c r="J90">
        <v>150</v>
      </c>
      <c r="K90">
        <f t="shared" si="4"/>
        <v>592</v>
      </c>
      <c r="L90" t="s">
        <v>19</v>
      </c>
      <c r="M90" t="str">
        <f t="shared" si="5"/>
        <v>Low</v>
      </c>
    </row>
    <row r="91" spans="1:13" x14ac:dyDescent="0.3">
      <c r="A91" t="s">
        <v>143</v>
      </c>
      <c r="B91" s="2">
        <v>45811</v>
      </c>
      <c r="C91" t="s">
        <v>129</v>
      </c>
      <c r="D91" t="s">
        <v>47</v>
      </c>
      <c r="E91" t="s">
        <v>51</v>
      </c>
      <c r="F91" t="s">
        <v>48</v>
      </c>
      <c r="G91" t="s">
        <v>22</v>
      </c>
      <c r="H91">
        <v>490</v>
      </c>
      <c r="I91">
        <v>8.5</v>
      </c>
      <c r="J91">
        <v>300</v>
      </c>
      <c r="K91">
        <f t="shared" si="4"/>
        <v>4465</v>
      </c>
      <c r="L91" t="s">
        <v>19</v>
      </c>
      <c r="M91" t="str">
        <f t="shared" si="5"/>
        <v>High</v>
      </c>
    </row>
    <row r="92" spans="1:13" x14ac:dyDescent="0.3">
      <c r="A92" t="s">
        <v>144</v>
      </c>
      <c r="B92" s="2">
        <v>45853</v>
      </c>
      <c r="C92" t="s">
        <v>145</v>
      </c>
      <c r="D92" t="s">
        <v>50</v>
      </c>
      <c r="E92" t="s">
        <v>16</v>
      </c>
      <c r="F92" t="s">
        <v>25</v>
      </c>
      <c r="G92" t="s">
        <v>52</v>
      </c>
      <c r="H92">
        <v>73</v>
      </c>
      <c r="I92">
        <v>6</v>
      </c>
      <c r="J92">
        <v>150</v>
      </c>
      <c r="K92">
        <f t="shared" si="4"/>
        <v>588</v>
      </c>
      <c r="L92" t="s">
        <v>19</v>
      </c>
      <c r="M92" t="str">
        <f t="shared" si="5"/>
        <v>Low</v>
      </c>
    </row>
    <row r="93" spans="1:13" x14ac:dyDescent="0.3">
      <c r="A93" t="s">
        <v>146</v>
      </c>
      <c r="B93" s="2">
        <v>45859</v>
      </c>
      <c r="C93" t="s">
        <v>145</v>
      </c>
      <c r="D93" t="s">
        <v>15</v>
      </c>
      <c r="E93" t="s">
        <v>16</v>
      </c>
      <c r="F93" t="s">
        <v>17</v>
      </c>
      <c r="G93" t="s">
        <v>26</v>
      </c>
      <c r="H93">
        <v>80</v>
      </c>
      <c r="I93">
        <v>6.5</v>
      </c>
      <c r="J93">
        <v>150</v>
      </c>
      <c r="K93">
        <f t="shared" si="4"/>
        <v>670</v>
      </c>
      <c r="L93" t="s">
        <v>19</v>
      </c>
      <c r="M93" t="str">
        <f t="shared" si="5"/>
        <v>Low</v>
      </c>
    </row>
    <row r="94" spans="1:13" x14ac:dyDescent="0.3">
      <c r="A94" t="s">
        <v>147</v>
      </c>
      <c r="B94" s="2">
        <v>45844</v>
      </c>
      <c r="C94" t="s">
        <v>145</v>
      </c>
      <c r="D94" t="s">
        <v>75</v>
      </c>
      <c r="E94" t="s">
        <v>16</v>
      </c>
      <c r="F94" t="s">
        <v>48</v>
      </c>
      <c r="G94" t="s">
        <v>31</v>
      </c>
      <c r="H94">
        <v>121</v>
      </c>
      <c r="I94">
        <v>6.5</v>
      </c>
      <c r="J94">
        <v>150</v>
      </c>
      <c r="K94">
        <f t="shared" si="4"/>
        <v>936.5</v>
      </c>
      <c r="L94" t="s">
        <v>19</v>
      </c>
      <c r="M94" t="str">
        <f t="shared" si="5"/>
        <v>Low</v>
      </c>
    </row>
    <row r="95" spans="1:13" x14ac:dyDescent="0.3">
      <c r="A95" t="s">
        <v>148</v>
      </c>
      <c r="B95" s="2">
        <v>45841</v>
      </c>
      <c r="C95" t="s">
        <v>145</v>
      </c>
      <c r="D95" t="s">
        <v>15</v>
      </c>
      <c r="E95" t="s">
        <v>16</v>
      </c>
      <c r="F95" t="s">
        <v>25</v>
      </c>
      <c r="G95" t="s">
        <v>58</v>
      </c>
      <c r="H95">
        <v>52</v>
      </c>
      <c r="I95">
        <v>6.5</v>
      </c>
      <c r="J95">
        <v>150</v>
      </c>
      <c r="K95">
        <f t="shared" si="4"/>
        <v>488</v>
      </c>
      <c r="L95" t="s">
        <v>19</v>
      </c>
      <c r="M95" t="str">
        <f t="shared" si="5"/>
        <v>Low</v>
      </c>
    </row>
    <row r="96" spans="1:13" x14ac:dyDescent="0.3">
      <c r="A96" t="s">
        <v>149</v>
      </c>
      <c r="B96" s="2">
        <v>45859</v>
      </c>
      <c r="C96" t="s">
        <v>145</v>
      </c>
      <c r="D96" t="s">
        <v>42</v>
      </c>
      <c r="E96" t="s">
        <v>16</v>
      </c>
      <c r="F96" t="s">
        <v>36</v>
      </c>
      <c r="G96" t="s">
        <v>22</v>
      </c>
      <c r="H96">
        <v>297</v>
      </c>
      <c r="I96">
        <v>7</v>
      </c>
      <c r="J96">
        <v>150</v>
      </c>
      <c r="K96">
        <f t="shared" si="4"/>
        <v>2229</v>
      </c>
      <c r="L96" t="s">
        <v>19</v>
      </c>
      <c r="M96" t="str">
        <f t="shared" si="5"/>
        <v>Medium</v>
      </c>
    </row>
    <row r="97" spans="1:13" x14ac:dyDescent="0.3">
      <c r="A97" t="s">
        <v>150</v>
      </c>
      <c r="B97" s="2">
        <v>45853</v>
      </c>
      <c r="C97" t="s">
        <v>145</v>
      </c>
      <c r="D97" t="s">
        <v>57</v>
      </c>
      <c r="E97" t="s">
        <v>16</v>
      </c>
      <c r="F97" t="s">
        <v>38</v>
      </c>
      <c r="G97" t="s">
        <v>26</v>
      </c>
      <c r="H97">
        <v>75</v>
      </c>
      <c r="I97">
        <v>7.5</v>
      </c>
      <c r="J97">
        <v>150</v>
      </c>
      <c r="K97">
        <f t="shared" si="4"/>
        <v>712.5</v>
      </c>
      <c r="L97" t="s">
        <v>29</v>
      </c>
      <c r="M97" t="str">
        <f t="shared" si="5"/>
        <v>Low</v>
      </c>
    </row>
    <row r="98" spans="1:13" x14ac:dyDescent="0.3">
      <c r="A98" t="s">
        <v>151</v>
      </c>
      <c r="B98" s="2">
        <v>45854</v>
      </c>
      <c r="C98" t="s">
        <v>145</v>
      </c>
      <c r="D98" t="s">
        <v>62</v>
      </c>
      <c r="E98" t="s">
        <v>16</v>
      </c>
      <c r="F98" t="s">
        <v>38</v>
      </c>
      <c r="G98" t="s">
        <v>52</v>
      </c>
      <c r="H98">
        <v>148</v>
      </c>
      <c r="I98">
        <v>7</v>
      </c>
      <c r="J98">
        <v>150</v>
      </c>
      <c r="K98">
        <f t="shared" ref="K98:K129" si="6">H98*I98+J98</f>
        <v>1186</v>
      </c>
      <c r="L98" t="s">
        <v>19</v>
      </c>
      <c r="M98" t="str">
        <f t="shared" ref="M98:M129" si="7">IF(H98&lt;150,"Low",IF(H98&lt;=300,"Medium","High"))</f>
        <v>Low</v>
      </c>
    </row>
    <row r="99" spans="1:13" x14ac:dyDescent="0.3">
      <c r="A99" t="s">
        <v>152</v>
      </c>
      <c r="B99" s="2">
        <v>45857</v>
      </c>
      <c r="C99" t="s">
        <v>145</v>
      </c>
      <c r="D99" t="s">
        <v>73</v>
      </c>
      <c r="E99" t="s">
        <v>51</v>
      </c>
      <c r="F99" t="s">
        <v>48</v>
      </c>
      <c r="G99" t="s">
        <v>58</v>
      </c>
      <c r="H99">
        <v>88</v>
      </c>
      <c r="I99">
        <v>9</v>
      </c>
      <c r="J99">
        <v>300</v>
      </c>
      <c r="K99">
        <f t="shared" si="6"/>
        <v>1092</v>
      </c>
      <c r="L99" t="s">
        <v>19</v>
      </c>
      <c r="M99" t="str">
        <f t="shared" si="7"/>
        <v>Low</v>
      </c>
    </row>
    <row r="100" spans="1:13" x14ac:dyDescent="0.3">
      <c r="A100" t="s">
        <v>153</v>
      </c>
      <c r="B100" s="2">
        <v>45855</v>
      </c>
      <c r="C100" t="s">
        <v>145</v>
      </c>
      <c r="D100" t="s">
        <v>60</v>
      </c>
      <c r="E100" t="s">
        <v>16</v>
      </c>
      <c r="F100" t="s">
        <v>36</v>
      </c>
      <c r="G100" t="s">
        <v>58</v>
      </c>
      <c r="H100">
        <v>69</v>
      </c>
      <c r="I100">
        <v>7.5</v>
      </c>
      <c r="J100">
        <v>150</v>
      </c>
      <c r="K100">
        <f t="shared" si="6"/>
        <v>667.5</v>
      </c>
      <c r="L100" t="s">
        <v>29</v>
      </c>
      <c r="M100" t="str">
        <f t="shared" si="7"/>
        <v>Low</v>
      </c>
    </row>
    <row r="101" spans="1:13" x14ac:dyDescent="0.3">
      <c r="A101" t="s">
        <v>154</v>
      </c>
      <c r="B101" s="2">
        <v>45852</v>
      </c>
      <c r="C101" t="s">
        <v>145</v>
      </c>
      <c r="D101" t="s">
        <v>60</v>
      </c>
      <c r="E101" t="s">
        <v>16</v>
      </c>
      <c r="F101" t="s">
        <v>36</v>
      </c>
      <c r="G101" t="s">
        <v>26</v>
      </c>
      <c r="H101">
        <v>93</v>
      </c>
      <c r="I101">
        <v>6.5</v>
      </c>
      <c r="J101">
        <v>150</v>
      </c>
      <c r="K101">
        <f t="shared" si="6"/>
        <v>754.5</v>
      </c>
      <c r="L101" t="s">
        <v>19</v>
      </c>
      <c r="M101" t="str">
        <f t="shared" si="7"/>
        <v>Low</v>
      </c>
    </row>
    <row r="102" spans="1:13" x14ac:dyDescent="0.3">
      <c r="A102" t="s">
        <v>155</v>
      </c>
      <c r="B102" s="2">
        <v>45860</v>
      </c>
      <c r="C102" t="s">
        <v>145</v>
      </c>
      <c r="D102" t="s">
        <v>47</v>
      </c>
      <c r="E102" t="s">
        <v>51</v>
      </c>
      <c r="F102" t="s">
        <v>38</v>
      </c>
      <c r="G102" t="s">
        <v>18</v>
      </c>
      <c r="H102">
        <v>263</v>
      </c>
      <c r="I102">
        <v>9</v>
      </c>
      <c r="J102">
        <v>300</v>
      </c>
      <c r="K102">
        <f t="shared" si="6"/>
        <v>2667</v>
      </c>
      <c r="L102" t="s">
        <v>19</v>
      </c>
      <c r="M102" t="str">
        <f t="shared" si="7"/>
        <v>Medium</v>
      </c>
    </row>
    <row r="103" spans="1:13" x14ac:dyDescent="0.3">
      <c r="A103" t="s">
        <v>156</v>
      </c>
      <c r="B103" s="2">
        <v>45865</v>
      </c>
      <c r="C103" t="s">
        <v>145</v>
      </c>
      <c r="D103" t="s">
        <v>57</v>
      </c>
      <c r="E103" t="s">
        <v>51</v>
      </c>
      <c r="F103" t="s">
        <v>36</v>
      </c>
      <c r="G103" t="s">
        <v>26</v>
      </c>
      <c r="H103">
        <v>125</v>
      </c>
      <c r="I103">
        <v>9.5</v>
      </c>
      <c r="J103">
        <v>300</v>
      </c>
      <c r="K103">
        <f t="shared" si="6"/>
        <v>1487.5</v>
      </c>
      <c r="L103" t="s">
        <v>19</v>
      </c>
      <c r="M103" t="str">
        <f t="shared" si="7"/>
        <v>Low</v>
      </c>
    </row>
    <row r="104" spans="1:13" x14ac:dyDescent="0.3">
      <c r="A104" t="s">
        <v>157</v>
      </c>
      <c r="B104" s="2">
        <v>45858</v>
      </c>
      <c r="C104" t="s">
        <v>145</v>
      </c>
      <c r="D104" t="s">
        <v>60</v>
      </c>
      <c r="E104" t="s">
        <v>51</v>
      </c>
      <c r="F104" t="s">
        <v>17</v>
      </c>
      <c r="G104" t="s">
        <v>26</v>
      </c>
      <c r="H104">
        <v>139</v>
      </c>
      <c r="I104">
        <v>9</v>
      </c>
      <c r="J104">
        <v>300</v>
      </c>
      <c r="K104">
        <f t="shared" si="6"/>
        <v>1551</v>
      </c>
      <c r="L104" t="s">
        <v>19</v>
      </c>
      <c r="M104" t="str">
        <f t="shared" si="7"/>
        <v>Low</v>
      </c>
    </row>
    <row r="105" spans="1:13" x14ac:dyDescent="0.3">
      <c r="A105" t="s">
        <v>158</v>
      </c>
      <c r="B105" s="2">
        <v>45839</v>
      </c>
      <c r="C105" t="s">
        <v>145</v>
      </c>
      <c r="D105" t="s">
        <v>24</v>
      </c>
      <c r="E105" t="s">
        <v>51</v>
      </c>
      <c r="F105" t="s">
        <v>38</v>
      </c>
      <c r="G105" t="s">
        <v>26</v>
      </c>
      <c r="H105">
        <v>96</v>
      </c>
      <c r="I105">
        <v>8.5</v>
      </c>
      <c r="J105">
        <v>300</v>
      </c>
      <c r="K105">
        <f t="shared" si="6"/>
        <v>1116</v>
      </c>
      <c r="L105" t="s">
        <v>19</v>
      </c>
      <c r="M105" t="str">
        <f t="shared" si="7"/>
        <v>Low</v>
      </c>
    </row>
    <row r="106" spans="1:13" x14ac:dyDescent="0.3">
      <c r="A106" t="s">
        <v>159</v>
      </c>
      <c r="B106" s="2">
        <v>45852</v>
      </c>
      <c r="C106" t="s">
        <v>145</v>
      </c>
      <c r="D106" t="s">
        <v>45</v>
      </c>
      <c r="E106" t="s">
        <v>16</v>
      </c>
      <c r="F106" t="s">
        <v>48</v>
      </c>
      <c r="G106" t="s">
        <v>58</v>
      </c>
      <c r="H106">
        <v>75</v>
      </c>
      <c r="I106">
        <v>6</v>
      </c>
      <c r="J106">
        <v>150</v>
      </c>
      <c r="K106">
        <f t="shared" si="6"/>
        <v>600</v>
      </c>
      <c r="L106" t="s">
        <v>19</v>
      </c>
      <c r="M106" t="str">
        <f t="shared" si="7"/>
        <v>Low</v>
      </c>
    </row>
    <row r="107" spans="1:13" x14ac:dyDescent="0.3">
      <c r="A107" t="s">
        <v>160</v>
      </c>
      <c r="B107" s="2">
        <v>45892</v>
      </c>
      <c r="C107" t="s">
        <v>161</v>
      </c>
      <c r="D107" t="s">
        <v>60</v>
      </c>
      <c r="E107" t="s">
        <v>16</v>
      </c>
      <c r="F107" t="s">
        <v>25</v>
      </c>
      <c r="G107" t="s">
        <v>18</v>
      </c>
      <c r="H107">
        <v>175</v>
      </c>
      <c r="I107">
        <v>7.5</v>
      </c>
      <c r="J107">
        <v>150</v>
      </c>
      <c r="K107">
        <f t="shared" si="6"/>
        <v>1462.5</v>
      </c>
      <c r="L107" t="s">
        <v>19</v>
      </c>
      <c r="M107" t="str">
        <f t="shared" si="7"/>
        <v>Medium</v>
      </c>
    </row>
    <row r="108" spans="1:13" x14ac:dyDescent="0.3">
      <c r="A108" t="s">
        <v>162</v>
      </c>
      <c r="B108" s="2">
        <v>45884</v>
      </c>
      <c r="C108" t="s">
        <v>161</v>
      </c>
      <c r="D108" t="s">
        <v>54</v>
      </c>
      <c r="E108" t="s">
        <v>16</v>
      </c>
      <c r="F108" t="s">
        <v>48</v>
      </c>
      <c r="G108" t="s">
        <v>31</v>
      </c>
      <c r="H108">
        <v>194</v>
      </c>
      <c r="I108">
        <v>6.5</v>
      </c>
      <c r="J108">
        <v>150</v>
      </c>
      <c r="K108">
        <f t="shared" si="6"/>
        <v>1411</v>
      </c>
      <c r="L108" t="s">
        <v>29</v>
      </c>
      <c r="M108" t="str">
        <f t="shared" si="7"/>
        <v>Medium</v>
      </c>
    </row>
    <row r="109" spans="1:13" x14ac:dyDescent="0.3">
      <c r="A109" t="s">
        <v>163</v>
      </c>
      <c r="B109" s="2">
        <v>45880</v>
      </c>
      <c r="C109" t="s">
        <v>161</v>
      </c>
      <c r="D109" t="s">
        <v>42</v>
      </c>
      <c r="E109" t="s">
        <v>51</v>
      </c>
      <c r="F109" t="s">
        <v>38</v>
      </c>
      <c r="G109" t="s">
        <v>52</v>
      </c>
      <c r="H109">
        <v>205</v>
      </c>
      <c r="I109">
        <v>9</v>
      </c>
      <c r="J109">
        <v>300</v>
      </c>
      <c r="K109">
        <f t="shared" si="6"/>
        <v>2145</v>
      </c>
      <c r="L109" t="s">
        <v>19</v>
      </c>
      <c r="M109" t="str">
        <f t="shared" si="7"/>
        <v>Medium</v>
      </c>
    </row>
    <row r="110" spans="1:13" x14ac:dyDescent="0.3">
      <c r="A110" t="s">
        <v>164</v>
      </c>
      <c r="B110" s="2">
        <v>45891</v>
      </c>
      <c r="C110" t="s">
        <v>161</v>
      </c>
      <c r="D110" t="s">
        <v>28</v>
      </c>
      <c r="E110" t="s">
        <v>16</v>
      </c>
      <c r="F110" t="s">
        <v>25</v>
      </c>
      <c r="G110" t="s">
        <v>22</v>
      </c>
      <c r="H110">
        <v>209</v>
      </c>
      <c r="I110">
        <v>7.5</v>
      </c>
      <c r="J110">
        <v>150</v>
      </c>
      <c r="K110">
        <f t="shared" si="6"/>
        <v>1717.5</v>
      </c>
      <c r="L110" t="s">
        <v>19</v>
      </c>
      <c r="M110" t="str">
        <f t="shared" si="7"/>
        <v>Medium</v>
      </c>
    </row>
    <row r="111" spans="1:13" x14ac:dyDescent="0.3">
      <c r="A111" t="s">
        <v>165</v>
      </c>
      <c r="B111" s="2">
        <v>45892</v>
      </c>
      <c r="C111" t="s">
        <v>161</v>
      </c>
      <c r="D111" t="s">
        <v>60</v>
      </c>
      <c r="E111" t="s">
        <v>16</v>
      </c>
      <c r="F111" t="s">
        <v>48</v>
      </c>
      <c r="G111" t="s">
        <v>31</v>
      </c>
      <c r="H111">
        <v>140</v>
      </c>
      <c r="I111">
        <v>7.5</v>
      </c>
      <c r="J111">
        <v>150</v>
      </c>
      <c r="K111">
        <f t="shared" si="6"/>
        <v>1200</v>
      </c>
      <c r="L111" t="s">
        <v>19</v>
      </c>
      <c r="M111" t="str">
        <f t="shared" si="7"/>
        <v>Low</v>
      </c>
    </row>
    <row r="112" spans="1:13" x14ac:dyDescent="0.3">
      <c r="A112" t="s">
        <v>166</v>
      </c>
      <c r="B112" s="2">
        <v>45882</v>
      </c>
      <c r="C112" t="s">
        <v>161</v>
      </c>
      <c r="D112" t="s">
        <v>42</v>
      </c>
      <c r="E112" t="s">
        <v>51</v>
      </c>
      <c r="F112" t="s">
        <v>36</v>
      </c>
      <c r="G112" t="s">
        <v>18</v>
      </c>
      <c r="H112">
        <v>449</v>
      </c>
      <c r="I112">
        <v>8.5</v>
      </c>
      <c r="J112">
        <v>300</v>
      </c>
      <c r="K112">
        <f t="shared" si="6"/>
        <v>4116.5</v>
      </c>
      <c r="L112" t="s">
        <v>19</v>
      </c>
      <c r="M112" t="str">
        <f t="shared" si="7"/>
        <v>High</v>
      </c>
    </row>
    <row r="113" spans="1:13" x14ac:dyDescent="0.3">
      <c r="A113" t="s">
        <v>167</v>
      </c>
      <c r="B113" s="2">
        <v>45897</v>
      </c>
      <c r="C113" t="s">
        <v>161</v>
      </c>
      <c r="D113" t="s">
        <v>35</v>
      </c>
      <c r="E113" t="s">
        <v>16</v>
      </c>
      <c r="F113" t="s">
        <v>17</v>
      </c>
      <c r="G113" t="s">
        <v>18</v>
      </c>
      <c r="H113">
        <v>182</v>
      </c>
      <c r="I113">
        <v>6</v>
      </c>
      <c r="J113">
        <v>150</v>
      </c>
      <c r="K113">
        <f t="shared" si="6"/>
        <v>1242</v>
      </c>
      <c r="L113" t="s">
        <v>19</v>
      </c>
      <c r="M113" t="str">
        <f t="shared" si="7"/>
        <v>Medium</v>
      </c>
    </row>
    <row r="114" spans="1:13" x14ac:dyDescent="0.3">
      <c r="A114" t="s">
        <v>168</v>
      </c>
      <c r="B114" s="2">
        <v>45893</v>
      </c>
      <c r="C114" t="s">
        <v>161</v>
      </c>
      <c r="D114" t="s">
        <v>47</v>
      </c>
      <c r="E114" t="s">
        <v>16</v>
      </c>
      <c r="F114" t="s">
        <v>17</v>
      </c>
      <c r="G114" t="s">
        <v>18</v>
      </c>
      <c r="H114">
        <v>232</v>
      </c>
      <c r="I114">
        <v>7</v>
      </c>
      <c r="J114">
        <v>150</v>
      </c>
      <c r="K114">
        <f t="shared" si="6"/>
        <v>1774</v>
      </c>
      <c r="L114" t="s">
        <v>19</v>
      </c>
      <c r="M114" t="str">
        <f t="shared" si="7"/>
        <v>Medium</v>
      </c>
    </row>
    <row r="115" spans="1:13" x14ac:dyDescent="0.3">
      <c r="A115" t="s">
        <v>169</v>
      </c>
      <c r="B115" s="2">
        <v>45897</v>
      </c>
      <c r="C115" t="s">
        <v>161</v>
      </c>
      <c r="D115" t="s">
        <v>60</v>
      </c>
      <c r="E115" t="s">
        <v>16</v>
      </c>
      <c r="F115" t="s">
        <v>38</v>
      </c>
      <c r="G115" t="s">
        <v>26</v>
      </c>
      <c r="H115">
        <v>68</v>
      </c>
      <c r="I115">
        <v>7.5</v>
      </c>
      <c r="J115">
        <v>150</v>
      </c>
      <c r="K115">
        <f t="shared" si="6"/>
        <v>660</v>
      </c>
      <c r="L115" t="s">
        <v>29</v>
      </c>
      <c r="M115" t="str">
        <f t="shared" si="7"/>
        <v>Low</v>
      </c>
    </row>
    <row r="116" spans="1:13" x14ac:dyDescent="0.3">
      <c r="A116" t="s">
        <v>170</v>
      </c>
      <c r="B116" s="2">
        <v>45871</v>
      </c>
      <c r="C116" t="s">
        <v>161</v>
      </c>
      <c r="D116" t="s">
        <v>80</v>
      </c>
      <c r="E116" t="s">
        <v>16</v>
      </c>
      <c r="F116" t="s">
        <v>17</v>
      </c>
      <c r="G116" t="s">
        <v>22</v>
      </c>
      <c r="H116">
        <v>254</v>
      </c>
      <c r="I116">
        <v>6.5</v>
      </c>
      <c r="J116">
        <v>150</v>
      </c>
      <c r="K116">
        <f t="shared" si="6"/>
        <v>1801</v>
      </c>
      <c r="L116" t="s">
        <v>19</v>
      </c>
      <c r="M116" t="str">
        <f t="shared" si="7"/>
        <v>Medium</v>
      </c>
    </row>
    <row r="117" spans="1:13" x14ac:dyDescent="0.3">
      <c r="A117" t="s">
        <v>171</v>
      </c>
      <c r="B117" s="2">
        <v>45894</v>
      </c>
      <c r="C117" t="s">
        <v>161</v>
      </c>
      <c r="D117" t="s">
        <v>75</v>
      </c>
      <c r="E117" t="s">
        <v>16</v>
      </c>
      <c r="F117" t="s">
        <v>17</v>
      </c>
      <c r="G117" t="s">
        <v>18</v>
      </c>
      <c r="H117">
        <v>165</v>
      </c>
      <c r="I117">
        <v>7.5</v>
      </c>
      <c r="J117">
        <v>150</v>
      </c>
      <c r="K117">
        <f t="shared" si="6"/>
        <v>1387.5</v>
      </c>
      <c r="L117" t="s">
        <v>19</v>
      </c>
      <c r="M117" t="str">
        <f t="shared" si="7"/>
        <v>Medium</v>
      </c>
    </row>
    <row r="118" spans="1:13" x14ac:dyDescent="0.3">
      <c r="A118" t="s">
        <v>172</v>
      </c>
      <c r="B118" s="2">
        <v>45871</v>
      </c>
      <c r="C118" t="s">
        <v>161</v>
      </c>
      <c r="D118" t="s">
        <v>42</v>
      </c>
      <c r="E118" t="s">
        <v>16</v>
      </c>
      <c r="F118" t="s">
        <v>25</v>
      </c>
      <c r="G118" t="s">
        <v>22</v>
      </c>
      <c r="H118">
        <v>227</v>
      </c>
      <c r="I118">
        <v>6.5</v>
      </c>
      <c r="J118">
        <v>150</v>
      </c>
      <c r="K118">
        <f t="shared" si="6"/>
        <v>1625.5</v>
      </c>
      <c r="L118" t="s">
        <v>19</v>
      </c>
      <c r="M118" t="str">
        <f t="shared" si="7"/>
        <v>Medium</v>
      </c>
    </row>
    <row r="119" spans="1:13" x14ac:dyDescent="0.3">
      <c r="A119" t="s">
        <v>173</v>
      </c>
      <c r="B119" s="2">
        <v>45875</v>
      </c>
      <c r="C119" t="s">
        <v>161</v>
      </c>
      <c r="D119" t="s">
        <v>62</v>
      </c>
      <c r="E119" t="s">
        <v>16</v>
      </c>
      <c r="F119" t="s">
        <v>48</v>
      </c>
      <c r="G119" t="s">
        <v>26</v>
      </c>
      <c r="H119">
        <v>86</v>
      </c>
      <c r="I119">
        <v>7.5</v>
      </c>
      <c r="J119">
        <v>150</v>
      </c>
      <c r="K119">
        <f t="shared" si="6"/>
        <v>795</v>
      </c>
      <c r="L119" t="s">
        <v>19</v>
      </c>
      <c r="M119" t="str">
        <f t="shared" si="7"/>
        <v>Low</v>
      </c>
    </row>
    <row r="120" spans="1:13" x14ac:dyDescent="0.3">
      <c r="A120" t="s">
        <v>174</v>
      </c>
      <c r="B120" s="2">
        <v>45888</v>
      </c>
      <c r="C120" t="s">
        <v>161</v>
      </c>
      <c r="D120" t="s">
        <v>35</v>
      </c>
      <c r="E120" t="s">
        <v>16</v>
      </c>
      <c r="F120" t="s">
        <v>36</v>
      </c>
      <c r="G120" t="s">
        <v>31</v>
      </c>
      <c r="H120">
        <v>149</v>
      </c>
      <c r="I120">
        <v>6</v>
      </c>
      <c r="J120">
        <v>150</v>
      </c>
      <c r="K120">
        <f t="shared" si="6"/>
        <v>1044</v>
      </c>
      <c r="L120" t="s">
        <v>29</v>
      </c>
      <c r="M120" t="str">
        <f t="shared" si="7"/>
        <v>Low</v>
      </c>
    </row>
    <row r="121" spans="1:13" x14ac:dyDescent="0.3">
      <c r="A121" t="s">
        <v>175</v>
      </c>
      <c r="B121" s="2">
        <v>45891</v>
      </c>
      <c r="C121" t="s">
        <v>161</v>
      </c>
      <c r="D121" t="s">
        <v>75</v>
      </c>
      <c r="E121" t="s">
        <v>16</v>
      </c>
      <c r="F121" t="s">
        <v>48</v>
      </c>
      <c r="G121" t="s">
        <v>22</v>
      </c>
      <c r="H121">
        <v>340</v>
      </c>
      <c r="I121">
        <v>7</v>
      </c>
      <c r="J121">
        <v>150</v>
      </c>
      <c r="K121">
        <f t="shared" si="6"/>
        <v>2530</v>
      </c>
      <c r="L121" t="s">
        <v>29</v>
      </c>
      <c r="M121" t="str">
        <f t="shared" si="7"/>
        <v>High</v>
      </c>
    </row>
    <row r="122" spans="1:13" x14ac:dyDescent="0.3">
      <c r="A122" t="s">
        <v>176</v>
      </c>
      <c r="B122" s="2">
        <v>45923</v>
      </c>
      <c r="C122" t="s">
        <v>177</v>
      </c>
      <c r="D122" t="s">
        <v>47</v>
      </c>
      <c r="E122" t="s">
        <v>16</v>
      </c>
      <c r="F122" t="s">
        <v>38</v>
      </c>
      <c r="G122" t="s">
        <v>18</v>
      </c>
      <c r="H122">
        <v>228</v>
      </c>
      <c r="I122">
        <v>7.5</v>
      </c>
      <c r="J122">
        <v>150</v>
      </c>
      <c r="K122">
        <f t="shared" si="6"/>
        <v>1860</v>
      </c>
      <c r="L122" t="s">
        <v>19</v>
      </c>
      <c r="M122" t="str">
        <f t="shared" si="7"/>
        <v>Medium</v>
      </c>
    </row>
    <row r="123" spans="1:13" x14ac:dyDescent="0.3">
      <c r="A123" t="s">
        <v>178</v>
      </c>
      <c r="B123" s="2">
        <v>45912</v>
      </c>
      <c r="C123" t="s">
        <v>177</v>
      </c>
      <c r="D123" t="s">
        <v>47</v>
      </c>
      <c r="E123" t="s">
        <v>16</v>
      </c>
      <c r="F123" t="s">
        <v>36</v>
      </c>
      <c r="G123" t="s">
        <v>58</v>
      </c>
      <c r="H123">
        <v>75</v>
      </c>
      <c r="I123">
        <v>7</v>
      </c>
      <c r="J123">
        <v>150</v>
      </c>
      <c r="K123">
        <f t="shared" si="6"/>
        <v>675</v>
      </c>
      <c r="L123" t="s">
        <v>19</v>
      </c>
      <c r="M123" t="str">
        <f t="shared" si="7"/>
        <v>Low</v>
      </c>
    </row>
    <row r="124" spans="1:13" x14ac:dyDescent="0.3">
      <c r="A124" t="s">
        <v>179</v>
      </c>
      <c r="B124" s="2">
        <v>45901</v>
      </c>
      <c r="C124" t="s">
        <v>177</v>
      </c>
      <c r="D124" t="s">
        <v>75</v>
      </c>
      <c r="E124" t="s">
        <v>16</v>
      </c>
      <c r="F124" t="s">
        <v>25</v>
      </c>
      <c r="G124" t="s">
        <v>26</v>
      </c>
      <c r="H124">
        <v>69</v>
      </c>
      <c r="I124">
        <v>7.5</v>
      </c>
      <c r="J124">
        <v>150</v>
      </c>
      <c r="K124">
        <f t="shared" si="6"/>
        <v>667.5</v>
      </c>
      <c r="L124" t="s">
        <v>19</v>
      </c>
      <c r="M124" t="str">
        <f t="shared" si="7"/>
        <v>Low</v>
      </c>
    </row>
    <row r="125" spans="1:13" x14ac:dyDescent="0.3">
      <c r="A125" t="s">
        <v>180</v>
      </c>
      <c r="B125" s="2">
        <v>45920</v>
      </c>
      <c r="C125" t="s">
        <v>177</v>
      </c>
      <c r="D125" t="s">
        <v>45</v>
      </c>
      <c r="E125" t="s">
        <v>51</v>
      </c>
      <c r="F125" t="s">
        <v>17</v>
      </c>
      <c r="G125" t="s">
        <v>22</v>
      </c>
      <c r="H125">
        <v>426</v>
      </c>
      <c r="I125">
        <v>9</v>
      </c>
      <c r="J125">
        <v>300</v>
      </c>
      <c r="K125">
        <f t="shared" si="6"/>
        <v>4134</v>
      </c>
      <c r="L125" t="s">
        <v>19</v>
      </c>
      <c r="M125" t="str">
        <f t="shared" si="7"/>
        <v>High</v>
      </c>
    </row>
    <row r="126" spans="1:13" x14ac:dyDescent="0.3">
      <c r="A126" t="s">
        <v>181</v>
      </c>
      <c r="B126" s="2">
        <v>45921</v>
      </c>
      <c r="C126" t="s">
        <v>177</v>
      </c>
      <c r="D126" t="s">
        <v>75</v>
      </c>
      <c r="E126" t="s">
        <v>16</v>
      </c>
      <c r="F126" t="s">
        <v>36</v>
      </c>
      <c r="G126" t="s">
        <v>31</v>
      </c>
      <c r="H126">
        <v>98</v>
      </c>
      <c r="I126">
        <v>6.5</v>
      </c>
      <c r="J126">
        <v>150</v>
      </c>
      <c r="K126">
        <f t="shared" si="6"/>
        <v>787</v>
      </c>
      <c r="L126" t="s">
        <v>19</v>
      </c>
      <c r="M126" t="str">
        <f t="shared" si="7"/>
        <v>Low</v>
      </c>
    </row>
    <row r="127" spans="1:13" x14ac:dyDescent="0.3">
      <c r="A127" t="s">
        <v>182</v>
      </c>
      <c r="B127" s="2">
        <v>45924</v>
      </c>
      <c r="C127" t="s">
        <v>177</v>
      </c>
      <c r="D127" t="s">
        <v>54</v>
      </c>
      <c r="E127" t="s">
        <v>16</v>
      </c>
      <c r="F127" t="s">
        <v>25</v>
      </c>
      <c r="G127" t="s">
        <v>22</v>
      </c>
      <c r="H127">
        <v>317</v>
      </c>
      <c r="I127">
        <v>7</v>
      </c>
      <c r="J127">
        <v>150</v>
      </c>
      <c r="K127">
        <f t="shared" si="6"/>
        <v>2369</v>
      </c>
      <c r="L127" t="s">
        <v>19</v>
      </c>
      <c r="M127" t="str">
        <f t="shared" si="7"/>
        <v>High</v>
      </c>
    </row>
    <row r="128" spans="1:13" x14ac:dyDescent="0.3">
      <c r="A128" t="s">
        <v>183</v>
      </c>
      <c r="B128" s="2">
        <v>45909</v>
      </c>
      <c r="C128" t="s">
        <v>177</v>
      </c>
      <c r="D128" t="s">
        <v>33</v>
      </c>
      <c r="E128" t="s">
        <v>51</v>
      </c>
      <c r="F128" t="s">
        <v>25</v>
      </c>
      <c r="G128" t="s">
        <v>58</v>
      </c>
      <c r="H128">
        <v>166</v>
      </c>
      <c r="I128">
        <v>8</v>
      </c>
      <c r="J128">
        <v>300</v>
      </c>
      <c r="K128">
        <f t="shared" si="6"/>
        <v>1628</v>
      </c>
      <c r="L128" t="s">
        <v>19</v>
      </c>
      <c r="M128" t="str">
        <f t="shared" si="7"/>
        <v>Medium</v>
      </c>
    </row>
    <row r="129" spans="1:13" x14ac:dyDescent="0.3">
      <c r="A129" t="s">
        <v>184</v>
      </c>
      <c r="B129" s="2">
        <v>45925</v>
      </c>
      <c r="C129" t="s">
        <v>177</v>
      </c>
      <c r="D129" t="s">
        <v>15</v>
      </c>
      <c r="E129" t="s">
        <v>51</v>
      </c>
      <c r="F129" t="s">
        <v>36</v>
      </c>
      <c r="G129" t="s">
        <v>18</v>
      </c>
      <c r="H129">
        <v>428</v>
      </c>
      <c r="I129">
        <v>9.5</v>
      </c>
      <c r="J129">
        <v>300</v>
      </c>
      <c r="K129">
        <f t="shared" si="6"/>
        <v>4366</v>
      </c>
      <c r="L129" t="s">
        <v>29</v>
      </c>
      <c r="M129" t="str">
        <f t="shared" si="7"/>
        <v>High</v>
      </c>
    </row>
    <row r="130" spans="1:13" x14ac:dyDescent="0.3">
      <c r="A130" t="s">
        <v>185</v>
      </c>
      <c r="B130" s="2">
        <v>45903</v>
      </c>
      <c r="C130" t="s">
        <v>177</v>
      </c>
      <c r="D130" t="s">
        <v>84</v>
      </c>
      <c r="E130" t="s">
        <v>51</v>
      </c>
      <c r="F130" t="s">
        <v>17</v>
      </c>
      <c r="G130" t="s">
        <v>22</v>
      </c>
      <c r="H130">
        <v>410</v>
      </c>
      <c r="I130">
        <v>9</v>
      </c>
      <c r="J130">
        <v>300</v>
      </c>
      <c r="K130">
        <f t="shared" ref="K130:K161" si="8">H130*I130+J130</f>
        <v>3990</v>
      </c>
      <c r="L130" t="s">
        <v>19</v>
      </c>
      <c r="M130" t="str">
        <f t="shared" ref="M130:M161" si="9">IF(H130&lt;150,"Low",IF(H130&lt;=300,"Medium","High"))</f>
        <v>High</v>
      </c>
    </row>
    <row r="131" spans="1:13" x14ac:dyDescent="0.3">
      <c r="A131" t="s">
        <v>186</v>
      </c>
      <c r="B131" s="2">
        <v>45922</v>
      </c>
      <c r="C131" t="s">
        <v>177</v>
      </c>
      <c r="D131" t="s">
        <v>62</v>
      </c>
      <c r="E131" t="s">
        <v>16</v>
      </c>
      <c r="F131" t="s">
        <v>17</v>
      </c>
      <c r="G131" t="s">
        <v>22</v>
      </c>
      <c r="H131">
        <v>260</v>
      </c>
      <c r="I131">
        <v>7</v>
      </c>
      <c r="J131">
        <v>150</v>
      </c>
      <c r="K131">
        <f t="shared" si="8"/>
        <v>1970</v>
      </c>
      <c r="L131" t="s">
        <v>29</v>
      </c>
      <c r="M131" t="str">
        <f t="shared" si="9"/>
        <v>Medium</v>
      </c>
    </row>
    <row r="132" spans="1:13" x14ac:dyDescent="0.3">
      <c r="A132" t="s">
        <v>187</v>
      </c>
      <c r="B132" s="2">
        <v>45921</v>
      </c>
      <c r="C132" t="s">
        <v>177</v>
      </c>
      <c r="D132" t="s">
        <v>60</v>
      </c>
      <c r="E132" t="s">
        <v>51</v>
      </c>
      <c r="F132" t="s">
        <v>17</v>
      </c>
      <c r="G132" t="s">
        <v>58</v>
      </c>
      <c r="H132">
        <v>87</v>
      </c>
      <c r="I132">
        <v>8</v>
      </c>
      <c r="J132">
        <v>300</v>
      </c>
      <c r="K132">
        <f t="shared" si="8"/>
        <v>996</v>
      </c>
      <c r="L132" t="s">
        <v>19</v>
      </c>
      <c r="M132" t="str">
        <f t="shared" si="9"/>
        <v>Low</v>
      </c>
    </row>
    <row r="133" spans="1:13" x14ac:dyDescent="0.3">
      <c r="A133" t="s">
        <v>188</v>
      </c>
      <c r="B133" s="2">
        <v>45904</v>
      </c>
      <c r="C133" t="s">
        <v>177</v>
      </c>
      <c r="D133" t="s">
        <v>15</v>
      </c>
      <c r="E133" t="s">
        <v>16</v>
      </c>
      <c r="F133" t="s">
        <v>48</v>
      </c>
      <c r="G133" t="s">
        <v>52</v>
      </c>
      <c r="H133">
        <v>139</v>
      </c>
      <c r="I133">
        <v>7.5</v>
      </c>
      <c r="J133">
        <v>150</v>
      </c>
      <c r="K133">
        <f t="shared" si="8"/>
        <v>1192.5</v>
      </c>
      <c r="L133" t="s">
        <v>19</v>
      </c>
      <c r="M133" t="str">
        <f t="shared" si="9"/>
        <v>Low</v>
      </c>
    </row>
    <row r="134" spans="1:13" x14ac:dyDescent="0.3">
      <c r="A134" t="s">
        <v>189</v>
      </c>
      <c r="B134" s="2">
        <v>45919</v>
      </c>
      <c r="C134" t="s">
        <v>177</v>
      </c>
      <c r="D134" t="s">
        <v>54</v>
      </c>
      <c r="E134" t="s">
        <v>16</v>
      </c>
      <c r="F134" t="s">
        <v>17</v>
      </c>
      <c r="G134" t="s">
        <v>22</v>
      </c>
      <c r="H134">
        <v>249</v>
      </c>
      <c r="I134">
        <v>7.5</v>
      </c>
      <c r="J134">
        <v>150</v>
      </c>
      <c r="K134">
        <f t="shared" si="8"/>
        <v>2017.5</v>
      </c>
      <c r="L134" t="s">
        <v>19</v>
      </c>
      <c r="M134" t="str">
        <f t="shared" si="9"/>
        <v>Medium</v>
      </c>
    </row>
    <row r="135" spans="1:13" x14ac:dyDescent="0.3">
      <c r="A135" t="s">
        <v>190</v>
      </c>
      <c r="B135" s="2">
        <v>45923</v>
      </c>
      <c r="C135" t="s">
        <v>177</v>
      </c>
      <c r="D135" t="s">
        <v>50</v>
      </c>
      <c r="E135" t="s">
        <v>16</v>
      </c>
      <c r="F135" t="s">
        <v>36</v>
      </c>
      <c r="G135" t="s">
        <v>31</v>
      </c>
      <c r="H135">
        <v>159</v>
      </c>
      <c r="I135">
        <v>6.5</v>
      </c>
      <c r="J135">
        <v>150</v>
      </c>
      <c r="K135">
        <f t="shared" si="8"/>
        <v>1183.5</v>
      </c>
      <c r="L135" t="s">
        <v>29</v>
      </c>
      <c r="M135" t="str">
        <f t="shared" si="9"/>
        <v>Medium</v>
      </c>
    </row>
    <row r="136" spans="1:13" x14ac:dyDescent="0.3">
      <c r="A136" t="s">
        <v>191</v>
      </c>
      <c r="B136" s="2">
        <v>45918</v>
      </c>
      <c r="C136" t="s">
        <v>177</v>
      </c>
      <c r="D136" t="s">
        <v>103</v>
      </c>
      <c r="E136" t="s">
        <v>51</v>
      </c>
      <c r="F136" t="s">
        <v>38</v>
      </c>
      <c r="G136" t="s">
        <v>26</v>
      </c>
      <c r="H136">
        <v>199</v>
      </c>
      <c r="I136">
        <v>9.5</v>
      </c>
      <c r="J136">
        <v>300</v>
      </c>
      <c r="K136">
        <f t="shared" si="8"/>
        <v>2190.5</v>
      </c>
      <c r="L136" t="s">
        <v>19</v>
      </c>
      <c r="M136" t="str">
        <f t="shared" si="9"/>
        <v>Medium</v>
      </c>
    </row>
    <row r="137" spans="1:13" x14ac:dyDescent="0.3">
      <c r="A137" t="s">
        <v>192</v>
      </c>
      <c r="B137" s="2">
        <v>45931</v>
      </c>
      <c r="C137" t="s">
        <v>193</v>
      </c>
      <c r="D137" t="s">
        <v>103</v>
      </c>
      <c r="E137" t="s">
        <v>16</v>
      </c>
      <c r="F137" t="s">
        <v>17</v>
      </c>
      <c r="G137" t="s">
        <v>31</v>
      </c>
      <c r="H137">
        <v>162</v>
      </c>
      <c r="I137">
        <v>6.5</v>
      </c>
      <c r="J137">
        <v>150</v>
      </c>
      <c r="K137">
        <f t="shared" si="8"/>
        <v>1203</v>
      </c>
      <c r="L137" t="s">
        <v>19</v>
      </c>
      <c r="M137" t="str">
        <f t="shared" si="9"/>
        <v>Medium</v>
      </c>
    </row>
    <row r="138" spans="1:13" x14ac:dyDescent="0.3">
      <c r="A138" t="s">
        <v>194</v>
      </c>
      <c r="B138" s="2">
        <v>45957</v>
      </c>
      <c r="C138" t="s">
        <v>193</v>
      </c>
      <c r="D138" t="s">
        <v>21</v>
      </c>
      <c r="E138" t="s">
        <v>51</v>
      </c>
      <c r="F138" t="s">
        <v>17</v>
      </c>
      <c r="G138" t="s">
        <v>22</v>
      </c>
      <c r="H138">
        <v>562</v>
      </c>
      <c r="I138">
        <v>8.5</v>
      </c>
      <c r="J138">
        <v>300</v>
      </c>
      <c r="K138">
        <f t="shared" si="8"/>
        <v>5077</v>
      </c>
      <c r="L138" t="s">
        <v>19</v>
      </c>
      <c r="M138" t="str">
        <f t="shared" si="9"/>
        <v>High</v>
      </c>
    </row>
    <row r="139" spans="1:13" x14ac:dyDescent="0.3">
      <c r="A139" t="s">
        <v>195</v>
      </c>
      <c r="B139" s="2">
        <v>45939</v>
      </c>
      <c r="C139" t="s">
        <v>193</v>
      </c>
      <c r="D139" t="s">
        <v>50</v>
      </c>
      <c r="E139" t="s">
        <v>51</v>
      </c>
      <c r="F139" t="s">
        <v>17</v>
      </c>
      <c r="G139" t="s">
        <v>22</v>
      </c>
      <c r="H139">
        <v>701</v>
      </c>
      <c r="I139">
        <v>9</v>
      </c>
      <c r="J139">
        <v>300</v>
      </c>
      <c r="K139">
        <f t="shared" si="8"/>
        <v>6609</v>
      </c>
      <c r="L139" t="s">
        <v>19</v>
      </c>
      <c r="M139" t="str">
        <f t="shared" si="9"/>
        <v>High</v>
      </c>
    </row>
    <row r="140" spans="1:13" x14ac:dyDescent="0.3">
      <c r="A140" t="s">
        <v>196</v>
      </c>
      <c r="B140" s="2">
        <v>45935</v>
      </c>
      <c r="C140" t="s">
        <v>193</v>
      </c>
      <c r="D140" t="s">
        <v>45</v>
      </c>
      <c r="E140" t="s">
        <v>16</v>
      </c>
      <c r="F140" t="s">
        <v>48</v>
      </c>
      <c r="G140" t="s">
        <v>18</v>
      </c>
      <c r="H140">
        <v>213</v>
      </c>
      <c r="I140">
        <v>6.5</v>
      </c>
      <c r="J140">
        <v>150</v>
      </c>
      <c r="K140">
        <f t="shared" si="8"/>
        <v>1534.5</v>
      </c>
      <c r="L140" t="s">
        <v>19</v>
      </c>
      <c r="M140" t="str">
        <f t="shared" si="9"/>
        <v>Medium</v>
      </c>
    </row>
    <row r="141" spans="1:13" x14ac:dyDescent="0.3">
      <c r="A141" t="s">
        <v>197</v>
      </c>
      <c r="B141" s="2">
        <v>45947</v>
      </c>
      <c r="C141" t="s">
        <v>193</v>
      </c>
      <c r="D141" t="s">
        <v>57</v>
      </c>
      <c r="E141" t="s">
        <v>16</v>
      </c>
      <c r="F141" t="s">
        <v>38</v>
      </c>
      <c r="G141" t="s">
        <v>22</v>
      </c>
      <c r="H141">
        <v>349</v>
      </c>
      <c r="I141">
        <v>7.5</v>
      </c>
      <c r="J141">
        <v>150</v>
      </c>
      <c r="K141">
        <f t="shared" si="8"/>
        <v>2767.5</v>
      </c>
      <c r="L141" t="s">
        <v>19</v>
      </c>
      <c r="M141" t="str">
        <f t="shared" si="9"/>
        <v>High</v>
      </c>
    </row>
    <row r="142" spans="1:13" x14ac:dyDescent="0.3">
      <c r="A142" t="s">
        <v>198</v>
      </c>
      <c r="B142" s="2">
        <v>45934</v>
      </c>
      <c r="C142" t="s">
        <v>193</v>
      </c>
      <c r="D142" t="s">
        <v>24</v>
      </c>
      <c r="E142" t="s">
        <v>16</v>
      </c>
      <c r="F142" t="s">
        <v>17</v>
      </c>
      <c r="G142" t="s">
        <v>22</v>
      </c>
      <c r="H142">
        <v>185</v>
      </c>
      <c r="I142">
        <v>7</v>
      </c>
      <c r="J142">
        <v>150</v>
      </c>
      <c r="K142">
        <f t="shared" si="8"/>
        <v>1445</v>
      </c>
      <c r="L142" t="s">
        <v>19</v>
      </c>
      <c r="M142" t="str">
        <f t="shared" si="9"/>
        <v>Medium</v>
      </c>
    </row>
    <row r="143" spans="1:13" x14ac:dyDescent="0.3">
      <c r="A143" t="s">
        <v>199</v>
      </c>
      <c r="B143" s="2">
        <v>45946</v>
      </c>
      <c r="C143" t="s">
        <v>193</v>
      </c>
      <c r="D143" t="s">
        <v>33</v>
      </c>
      <c r="E143" t="s">
        <v>51</v>
      </c>
      <c r="F143" t="s">
        <v>36</v>
      </c>
      <c r="G143" t="s">
        <v>31</v>
      </c>
      <c r="H143">
        <v>167</v>
      </c>
      <c r="I143">
        <v>9.5</v>
      </c>
      <c r="J143">
        <v>300</v>
      </c>
      <c r="K143">
        <f t="shared" si="8"/>
        <v>1886.5</v>
      </c>
      <c r="L143" t="s">
        <v>19</v>
      </c>
      <c r="M143" t="str">
        <f t="shared" si="9"/>
        <v>Medium</v>
      </c>
    </row>
    <row r="144" spans="1:13" x14ac:dyDescent="0.3">
      <c r="A144" t="s">
        <v>200</v>
      </c>
      <c r="B144" s="2">
        <v>45950</v>
      </c>
      <c r="C144" t="s">
        <v>193</v>
      </c>
      <c r="D144" t="s">
        <v>21</v>
      </c>
      <c r="E144" t="s">
        <v>16</v>
      </c>
      <c r="F144" t="s">
        <v>38</v>
      </c>
      <c r="G144" t="s">
        <v>22</v>
      </c>
      <c r="H144">
        <v>206</v>
      </c>
      <c r="I144">
        <v>7</v>
      </c>
      <c r="J144">
        <v>150</v>
      </c>
      <c r="K144">
        <f t="shared" si="8"/>
        <v>1592</v>
      </c>
      <c r="L144" t="s">
        <v>19</v>
      </c>
      <c r="M144" t="str">
        <f t="shared" si="9"/>
        <v>Medium</v>
      </c>
    </row>
    <row r="145" spans="1:13" x14ac:dyDescent="0.3">
      <c r="A145" t="s">
        <v>201</v>
      </c>
      <c r="B145" s="2">
        <v>45940</v>
      </c>
      <c r="C145" t="s">
        <v>193</v>
      </c>
      <c r="D145" t="s">
        <v>50</v>
      </c>
      <c r="E145" t="s">
        <v>16</v>
      </c>
      <c r="F145" t="s">
        <v>38</v>
      </c>
      <c r="G145" t="s">
        <v>26</v>
      </c>
      <c r="H145">
        <v>51</v>
      </c>
      <c r="I145">
        <v>6</v>
      </c>
      <c r="J145">
        <v>150</v>
      </c>
      <c r="K145">
        <f t="shared" si="8"/>
        <v>456</v>
      </c>
      <c r="L145" t="s">
        <v>19</v>
      </c>
      <c r="M145" t="str">
        <f t="shared" si="9"/>
        <v>Low</v>
      </c>
    </row>
    <row r="146" spans="1:13" x14ac:dyDescent="0.3">
      <c r="A146" t="s">
        <v>202</v>
      </c>
      <c r="B146" s="2">
        <v>45954</v>
      </c>
      <c r="C146" t="s">
        <v>193</v>
      </c>
      <c r="D146" t="s">
        <v>50</v>
      </c>
      <c r="E146" t="s">
        <v>51</v>
      </c>
      <c r="F146" t="s">
        <v>36</v>
      </c>
      <c r="G146" t="s">
        <v>31</v>
      </c>
      <c r="H146">
        <v>410</v>
      </c>
      <c r="I146">
        <v>9.5</v>
      </c>
      <c r="J146">
        <v>300</v>
      </c>
      <c r="K146">
        <f t="shared" si="8"/>
        <v>4195</v>
      </c>
      <c r="L146" t="s">
        <v>19</v>
      </c>
      <c r="M146" t="str">
        <f t="shared" si="9"/>
        <v>High</v>
      </c>
    </row>
    <row r="147" spans="1:13" x14ac:dyDescent="0.3">
      <c r="A147" t="s">
        <v>203</v>
      </c>
      <c r="B147" s="2">
        <v>45944</v>
      </c>
      <c r="C147" t="s">
        <v>193</v>
      </c>
      <c r="D147" t="s">
        <v>60</v>
      </c>
      <c r="E147" t="s">
        <v>16</v>
      </c>
      <c r="F147" t="s">
        <v>17</v>
      </c>
      <c r="G147" t="s">
        <v>22</v>
      </c>
      <c r="H147">
        <v>227</v>
      </c>
      <c r="I147">
        <v>6.5</v>
      </c>
      <c r="J147">
        <v>150</v>
      </c>
      <c r="K147">
        <f t="shared" si="8"/>
        <v>1625.5</v>
      </c>
      <c r="L147" t="s">
        <v>19</v>
      </c>
      <c r="M147" t="str">
        <f t="shared" si="9"/>
        <v>Medium</v>
      </c>
    </row>
    <row r="148" spans="1:13" x14ac:dyDescent="0.3">
      <c r="A148" t="s">
        <v>204</v>
      </c>
      <c r="B148" s="2">
        <v>45933</v>
      </c>
      <c r="C148" t="s">
        <v>193</v>
      </c>
      <c r="D148" t="s">
        <v>15</v>
      </c>
      <c r="E148" t="s">
        <v>51</v>
      </c>
      <c r="F148" t="s">
        <v>38</v>
      </c>
      <c r="G148" t="s">
        <v>22</v>
      </c>
      <c r="H148">
        <v>858</v>
      </c>
      <c r="I148">
        <v>8</v>
      </c>
      <c r="J148">
        <v>300</v>
      </c>
      <c r="K148">
        <f t="shared" si="8"/>
        <v>7164</v>
      </c>
      <c r="L148" t="s">
        <v>19</v>
      </c>
      <c r="M148" t="str">
        <f t="shared" si="9"/>
        <v>High</v>
      </c>
    </row>
    <row r="149" spans="1:13" x14ac:dyDescent="0.3">
      <c r="A149" t="s">
        <v>205</v>
      </c>
      <c r="B149" s="2">
        <v>45941</v>
      </c>
      <c r="C149" t="s">
        <v>193</v>
      </c>
      <c r="D149" t="s">
        <v>40</v>
      </c>
      <c r="E149" t="s">
        <v>16</v>
      </c>
      <c r="F149" t="s">
        <v>36</v>
      </c>
      <c r="G149" t="s">
        <v>31</v>
      </c>
      <c r="H149">
        <v>189</v>
      </c>
      <c r="I149">
        <v>7.5</v>
      </c>
      <c r="J149">
        <v>150</v>
      </c>
      <c r="K149">
        <f t="shared" si="8"/>
        <v>1567.5</v>
      </c>
      <c r="L149" t="s">
        <v>29</v>
      </c>
      <c r="M149" t="str">
        <f t="shared" si="9"/>
        <v>Medium</v>
      </c>
    </row>
    <row r="150" spans="1:13" x14ac:dyDescent="0.3">
      <c r="A150" t="s">
        <v>206</v>
      </c>
      <c r="B150" s="2">
        <v>45950</v>
      </c>
      <c r="C150" t="s">
        <v>193</v>
      </c>
      <c r="D150" t="s">
        <v>50</v>
      </c>
      <c r="E150" t="s">
        <v>16</v>
      </c>
      <c r="F150" t="s">
        <v>36</v>
      </c>
      <c r="G150" t="s">
        <v>22</v>
      </c>
      <c r="H150">
        <v>234</v>
      </c>
      <c r="I150">
        <v>7.5</v>
      </c>
      <c r="J150">
        <v>150</v>
      </c>
      <c r="K150">
        <f t="shared" si="8"/>
        <v>1905</v>
      </c>
      <c r="L150" t="s">
        <v>19</v>
      </c>
      <c r="M150" t="str">
        <f t="shared" si="9"/>
        <v>Medium</v>
      </c>
    </row>
    <row r="151" spans="1:13" x14ac:dyDescent="0.3">
      <c r="A151" t="s">
        <v>207</v>
      </c>
      <c r="B151" s="2">
        <v>45958</v>
      </c>
      <c r="C151" t="s">
        <v>193</v>
      </c>
      <c r="D151" t="s">
        <v>80</v>
      </c>
      <c r="E151" t="s">
        <v>16</v>
      </c>
      <c r="F151" t="s">
        <v>38</v>
      </c>
      <c r="G151" t="s">
        <v>22</v>
      </c>
      <c r="H151">
        <v>277</v>
      </c>
      <c r="I151">
        <v>7</v>
      </c>
      <c r="J151">
        <v>150</v>
      </c>
      <c r="K151">
        <f t="shared" si="8"/>
        <v>2089</v>
      </c>
      <c r="L151" t="s">
        <v>19</v>
      </c>
      <c r="M151" t="str">
        <f t="shared" si="9"/>
        <v>Medium</v>
      </c>
    </row>
    <row r="152" spans="1:13" x14ac:dyDescent="0.3">
      <c r="A152" t="s">
        <v>208</v>
      </c>
      <c r="B152" s="2">
        <v>45986</v>
      </c>
      <c r="C152" t="s">
        <v>209</v>
      </c>
      <c r="D152" t="s">
        <v>54</v>
      </c>
      <c r="E152" t="s">
        <v>51</v>
      </c>
      <c r="F152" t="s">
        <v>36</v>
      </c>
      <c r="G152" t="s">
        <v>26</v>
      </c>
      <c r="H152">
        <v>156</v>
      </c>
      <c r="I152">
        <v>9</v>
      </c>
      <c r="J152">
        <v>300</v>
      </c>
      <c r="K152">
        <f t="shared" si="8"/>
        <v>1704</v>
      </c>
      <c r="L152" t="s">
        <v>19</v>
      </c>
      <c r="M152" t="str">
        <f t="shared" si="9"/>
        <v>Medium</v>
      </c>
    </row>
    <row r="153" spans="1:13" x14ac:dyDescent="0.3">
      <c r="A153" t="s">
        <v>210</v>
      </c>
      <c r="B153" s="2">
        <v>45972</v>
      </c>
      <c r="C153" t="s">
        <v>209</v>
      </c>
      <c r="D153" t="s">
        <v>47</v>
      </c>
      <c r="E153" t="s">
        <v>16</v>
      </c>
      <c r="F153" t="s">
        <v>17</v>
      </c>
      <c r="G153" t="s">
        <v>22</v>
      </c>
      <c r="H153">
        <v>265</v>
      </c>
      <c r="I153">
        <v>6.5</v>
      </c>
      <c r="J153">
        <v>150</v>
      </c>
      <c r="K153">
        <f t="shared" si="8"/>
        <v>1872.5</v>
      </c>
      <c r="L153" t="s">
        <v>19</v>
      </c>
      <c r="M153" t="str">
        <f t="shared" si="9"/>
        <v>Medium</v>
      </c>
    </row>
    <row r="154" spans="1:13" x14ac:dyDescent="0.3">
      <c r="A154" t="s">
        <v>211</v>
      </c>
      <c r="B154" s="2">
        <v>45966</v>
      </c>
      <c r="C154" t="s">
        <v>209</v>
      </c>
      <c r="D154" t="s">
        <v>28</v>
      </c>
      <c r="E154" t="s">
        <v>16</v>
      </c>
      <c r="F154" t="s">
        <v>25</v>
      </c>
      <c r="G154" t="s">
        <v>58</v>
      </c>
      <c r="H154">
        <v>77</v>
      </c>
      <c r="I154">
        <v>7.5</v>
      </c>
      <c r="J154">
        <v>150</v>
      </c>
      <c r="K154">
        <f t="shared" si="8"/>
        <v>727.5</v>
      </c>
      <c r="L154" t="s">
        <v>19</v>
      </c>
      <c r="M154" t="str">
        <f t="shared" si="9"/>
        <v>Low</v>
      </c>
    </row>
    <row r="155" spans="1:13" x14ac:dyDescent="0.3">
      <c r="A155" t="s">
        <v>212</v>
      </c>
      <c r="B155" s="2">
        <v>45973</v>
      </c>
      <c r="C155" t="s">
        <v>209</v>
      </c>
      <c r="D155" t="s">
        <v>45</v>
      </c>
      <c r="E155" t="s">
        <v>16</v>
      </c>
      <c r="F155" t="s">
        <v>25</v>
      </c>
      <c r="G155" t="s">
        <v>31</v>
      </c>
      <c r="H155">
        <v>178</v>
      </c>
      <c r="I155">
        <v>6</v>
      </c>
      <c r="J155">
        <v>150</v>
      </c>
      <c r="K155">
        <f t="shared" si="8"/>
        <v>1218</v>
      </c>
      <c r="L155" t="s">
        <v>29</v>
      </c>
      <c r="M155" t="str">
        <f t="shared" si="9"/>
        <v>Medium</v>
      </c>
    </row>
    <row r="156" spans="1:13" x14ac:dyDescent="0.3">
      <c r="A156" t="s">
        <v>213</v>
      </c>
      <c r="B156" s="2">
        <v>45986</v>
      </c>
      <c r="C156" t="s">
        <v>209</v>
      </c>
      <c r="D156" t="s">
        <v>80</v>
      </c>
      <c r="E156" t="s">
        <v>16</v>
      </c>
      <c r="F156" t="s">
        <v>36</v>
      </c>
      <c r="G156" t="s">
        <v>26</v>
      </c>
      <c r="H156">
        <v>66</v>
      </c>
      <c r="I156">
        <v>7.5</v>
      </c>
      <c r="J156">
        <v>150</v>
      </c>
      <c r="K156">
        <f t="shared" si="8"/>
        <v>645</v>
      </c>
      <c r="L156" t="s">
        <v>19</v>
      </c>
      <c r="M156" t="str">
        <f t="shared" si="9"/>
        <v>Low</v>
      </c>
    </row>
    <row r="157" spans="1:13" x14ac:dyDescent="0.3">
      <c r="A157" t="s">
        <v>214</v>
      </c>
      <c r="B157" s="2">
        <v>45968</v>
      </c>
      <c r="C157" t="s">
        <v>209</v>
      </c>
      <c r="D157" t="s">
        <v>42</v>
      </c>
      <c r="E157" t="s">
        <v>51</v>
      </c>
      <c r="F157" t="s">
        <v>48</v>
      </c>
      <c r="G157" t="s">
        <v>22</v>
      </c>
      <c r="H157">
        <v>743</v>
      </c>
      <c r="I157">
        <v>9</v>
      </c>
      <c r="J157">
        <v>300</v>
      </c>
      <c r="K157">
        <f t="shared" si="8"/>
        <v>6987</v>
      </c>
      <c r="L157" t="s">
        <v>19</v>
      </c>
      <c r="M157" t="str">
        <f t="shared" si="9"/>
        <v>High</v>
      </c>
    </row>
    <row r="158" spans="1:13" x14ac:dyDescent="0.3">
      <c r="A158" t="s">
        <v>215</v>
      </c>
      <c r="B158" s="2">
        <v>45978</v>
      </c>
      <c r="C158" t="s">
        <v>209</v>
      </c>
      <c r="D158" t="s">
        <v>103</v>
      </c>
      <c r="E158" t="s">
        <v>16</v>
      </c>
      <c r="F158" t="s">
        <v>25</v>
      </c>
      <c r="G158" t="s">
        <v>22</v>
      </c>
      <c r="H158">
        <v>196</v>
      </c>
      <c r="I158">
        <v>6</v>
      </c>
      <c r="J158">
        <v>150</v>
      </c>
      <c r="K158">
        <f t="shared" si="8"/>
        <v>1326</v>
      </c>
      <c r="L158" t="s">
        <v>19</v>
      </c>
      <c r="M158" t="str">
        <f t="shared" si="9"/>
        <v>Medium</v>
      </c>
    </row>
    <row r="159" spans="1:13" x14ac:dyDescent="0.3">
      <c r="A159" t="s">
        <v>216</v>
      </c>
      <c r="B159" s="2">
        <v>45986</v>
      </c>
      <c r="C159" t="s">
        <v>209</v>
      </c>
      <c r="D159" t="s">
        <v>80</v>
      </c>
      <c r="E159" t="s">
        <v>16</v>
      </c>
      <c r="F159" t="s">
        <v>25</v>
      </c>
      <c r="G159" t="s">
        <v>31</v>
      </c>
      <c r="H159">
        <v>184</v>
      </c>
      <c r="I159">
        <v>6</v>
      </c>
      <c r="J159">
        <v>150</v>
      </c>
      <c r="K159">
        <f t="shared" si="8"/>
        <v>1254</v>
      </c>
      <c r="L159" t="s">
        <v>19</v>
      </c>
      <c r="M159" t="str">
        <f t="shared" si="9"/>
        <v>Medium</v>
      </c>
    </row>
    <row r="160" spans="1:13" x14ac:dyDescent="0.3">
      <c r="A160" t="s">
        <v>217</v>
      </c>
      <c r="B160" s="2">
        <v>45966</v>
      </c>
      <c r="C160" t="s">
        <v>209</v>
      </c>
      <c r="D160" t="s">
        <v>40</v>
      </c>
      <c r="E160" t="s">
        <v>16</v>
      </c>
      <c r="F160" t="s">
        <v>48</v>
      </c>
      <c r="G160" t="s">
        <v>18</v>
      </c>
      <c r="H160">
        <v>98</v>
      </c>
      <c r="I160">
        <v>7</v>
      </c>
      <c r="J160">
        <v>150</v>
      </c>
      <c r="K160">
        <f t="shared" si="8"/>
        <v>836</v>
      </c>
      <c r="L160" t="s">
        <v>19</v>
      </c>
      <c r="M160" t="str">
        <f t="shared" si="9"/>
        <v>Low</v>
      </c>
    </row>
    <row r="161" spans="1:13" x14ac:dyDescent="0.3">
      <c r="A161" t="s">
        <v>218</v>
      </c>
      <c r="B161" s="2">
        <v>45962</v>
      </c>
      <c r="C161" t="s">
        <v>209</v>
      </c>
      <c r="D161" t="s">
        <v>42</v>
      </c>
      <c r="E161" t="s">
        <v>16</v>
      </c>
      <c r="F161" t="s">
        <v>48</v>
      </c>
      <c r="G161" t="s">
        <v>22</v>
      </c>
      <c r="H161">
        <v>279</v>
      </c>
      <c r="I161">
        <v>7</v>
      </c>
      <c r="J161">
        <v>150</v>
      </c>
      <c r="K161">
        <f t="shared" si="8"/>
        <v>2103</v>
      </c>
      <c r="L161" t="s">
        <v>19</v>
      </c>
      <c r="M161" t="str">
        <f t="shared" si="9"/>
        <v>Medium</v>
      </c>
    </row>
    <row r="162" spans="1:13" x14ac:dyDescent="0.3">
      <c r="A162" t="s">
        <v>219</v>
      </c>
      <c r="B162" s="2">
        <v>45984</v>
      </c>
      <c r="C162" t="s">
        <v>209</v>
      </c>
      <c r="D162" t="s">
        <v>21</v>
      </c>
      <c r="E162" t="s">
        <v>16</v>
      </c>
      <c r="F162" t="s">
        <v>48</v>
      </c>
      <c r="G162" t="s">
        <v>22</v>
      </c>
      <c r="H162">
        <v>111</v>
      </c>
      <c r="I162">
        <v>6.5</v>
      </c>
      <c r="J162">
        <v>150</v>
      </c>
      <c r="K162">
        <f t="shared" ref="K162:K181" si="10">H162*I162+J162</f>
        <v>871.5</v>
      </c>
      <c r="L162" t="s">
        <v>19</v>
      </c>
      <c r="M162" t="str">
        <f t="shared" ref="M162:M181" si="11">IF(H162&lt;150,"Low",IF(H162&lt;=300,"Medium","High"))</f>
        <v>Low</v>
      </c>
    </row>
    <row r="163" spans="1:13" x14ac:dyDescent="0.3">
      <c r="A163" t="s">
        <v>220</v>
      </c>
      <c r="B163" s="2">
        <v>45988</v>
      </c>
      <c r="C163" t="s">
        <v>209</v>
      </c>
      <c r="D163" t="s">
        <v>62</v>
      </c>
      <c r="E163" t="s">
        <v>16</v>
      </c>
      <c r="F163" t="s">
        <v>48</v>
      </c>
      <c r="G163" t="s">
        <v>31</v>
      </c>
      <c r="H163">
        <v>211</v>
      </c>
      <c r="I163">
        <v>7.5</v>
      </c>
      <c r="J163">
        <v>150</v>
      </c>
      <c r="K163">
        <f t="shared" si="10"/>
        <v>1732.5</v>
      </c>
      <c r="L163" t="s">
        <v>19</v>
      </c>
      <c r="M163" t="str">
        <f t="shared" si="11"/>
        <v>Medium</v>
      </c>
    </row>
    <row r="164" spans="1:13" x14ac:dyDescent="0.3">
      <c r="A164" t="s">
        <v>221</v>
      </c>
      <c r="B164" s="2">
        <v>45980</v>
      </c>
      <c r="C164" t="s">
        <v>209</v>
      </c>
      <c r="D164" t="s">
        <v>73</v>
      </c>
      <c r="E164" t="s">
        <v>16</v>
      </c>
      <c r="F164" t="s">
        <v>17</v>
      </c>
      <c r="G164" t="s">
        <v>22</v>
      </c>
      <c r="H164">
        <v>369</v>
      </c>
      <c r="I164">
        <v>6.5</v>
      </c>
      <c r="J164">
        <v>150</v>
      </c>
      <c r="K164">
        <f t="shared" si="10"/>
        <v>2548.5</v>
      </c>
      <c r="L164" t="s">
        <v>19</v>
      </c>
      <c r="M164" t="str">
        <f t="shared" si="11"/>
        <v>High</v>
      </c>
    </row>
    <row r="165" spans="1:13" x14ac:dyDescent="0.3">
      <c r="A165" t="s">
        <v>222</v>
      </c>
      <c r="B165" s="2">
        <v>45978</v>
      </c>
      <c r="C165" t="s">
        <v>209</v>
      </c>
      <c r="D165" t="s">
        <v>84</v>
      </c>
      <c r="E165" t="s">
        <v>16</v>
      </c>
      <c r="F165" t="s">
        <v>36</v>
      </c>
      <c r="G165" t="s">
        <v>52</v>
      </c>
      <c r="H165">
        <v>72</v>
      </c>
      <c r="I165">
        <v>6.5</v>
      </c>
      <c r="J165">
        <v>150</v>
      </c>
      <c r="K165">
        <f t="shared" si="10"/>
        <v>618</v>
      </c>
      <c r="L165" t="s">
        <v>29</v>
      </c>
      <c r="M165" t="str">
        <f t="shared" si="11"/>
        <v>Low</v>
      </c>
    </row>
    <row r="166" spans="1:13" x14ac:dyDescent="0.3">
      <c r="A166" t="s">
        <v>223</v>
      </c>
      <c r="B166" s="2">
        <v>45985</v>
      </c>
      <c r="C166" t="s">
        <v>209</v>
      </c>
      <c r="D166" t="s">
        <v>33</v>
      </c>
      <c r="E166" t="s">
        <v>51</v>
      </c>
      <c r="F166" t="s">
        <v>25</v>
      </c>
      <c r="G166" t="s">
        <v>26</v>
      </c>
      <c r="H166">
        <v>129</v>
      </c>
      <c r="I166">
        <v>8.5</v>
      </c>
      <c r="J166">
        <v>300</v>
      </c>
      <c r="K166">
        <f t="shared" si="10"/>
        <v>1396.5</v>
      </c>
      <c r="L166" t="s">
        <v>19</v>
      </c>
      <c r="M166" t="str">
        <f t="shared" si="11"/>
        <v>Low</v>
      </c>
    </row>
    <row r="167" spans="1:13" x14ac:dyDescent="0.3">
      <c r="A167" t="s">
        <v>224</v>
      </c>
      <c r="B167" s="2">
        <v>46016</v>
      </c>
      <c r="C167" t="s">
        <v>225</v>
      </c>
      <c r="D167" t="s">
        <v>42</v>
      </c>
      <c r="E167" t="s">
        <v>16</v>
      </c>
      <c r="F167" t="s">
        <v>38</v>
      </c>
      <c r="G167" t="s">
        <v>31</v>
      </c>
      <c r="H167">
        <v>165</v>
      </c>
      <c r="I167">
        <v>7.5</v>
      </c>
      <c r="J167">
        <v>150</v>
      </c>
      <c r="K167">
        <f t="shared" si="10"/>
        <v>1387.5</v>
      </c>
      <c r="L167" t="s">
        <v>19</v>
      </c>
      <c r="M167" t="str">
        <f t="shared" si="11"/>
        <v>Medium</v>
      </c>
    </row>
    <row r="168" spans="1:13" x14ac:dyDescent="0.3">
      <c r="A168" t="s">
        <v>226</v>
      </c>
      <c r="B168" s="2">
        <v>46002</v>
      </c>
      <c r="C168" t="s">
        <v>225</v>
      </c>
      <c r="D168" t="s">
        <v>42</v>
      </c>
      <c r="E168" t="s">
        <v>51</v>
      </c>
      <c r="F168" t="s">
        <v>17</v>
      </c>
      <c r="G168" t="s">
        <v>26</v>
      </c>
      <c r="H168">
        <v>140</v>
      </c>
      <c r="I168">
        <v>9</v>
      </c>
      <c r="J168">
        <v>300</v>
      </c>
      <c r="K168">
        <f t="shared" si="10"/>
        <v>1560</v>
      </c>
      <c r="L168" t="s">
        <v>19</v>
      </c>
      <c r="M168" t="str">
        <f t="shared" si="11"/>
        <v>Low</v>
      </c>
    </row>
    <row r="169" spans="1:13" x14ac:dyDescent="0.3">
      <c r="A169" t="s">
        <v>227</v>
      </c>
      <c r="B169" s="2">
        <v>46003</v>
      </c>
      <c r="C169" t="s">
        <v>225</v>
      </c>
      <c r="D169" t="s">
        <v>84</v>
      </c>
      <c r="E169" t="s">
        <v>16</v>
      </c>
      <c r="F169" t="s">
        <v>36</v>
      </c>
      <c r="G169" t="s">
        <v>31</v>
      </c>
      <c r="H169">
        <v>162</v>
      </c>
      <c r="I169">
        <v>7.5</v>
      </c>
      <c r="J169">
        <v>150</v>
      </c>
      <c r="K169">
        <f t="shared" si="10"/>
        <v>1365</v>
      </c>
      <c r="L169" t="s">
        <v>19</v>
      </c>
      <c r="M169" t="str">
        <f t="shared" si="11"/>
        <v>Medium</v>
      </c>
    </row>
    <row r="170" spans="1:13" x14ac:dyDescent="0.3">
      <c r="A170" t="s">
        <v>228</v>
      </c>
      <c r="B170" s="2">
        <v>45994</v>
      </c>
      <c r="C170" t="s">
        <v>225</v>
      </c>
      <c r="D170" t="s">
        <v>15</v>
      </c>
      <c r="E170" t="s">
        <v>16</v>
      </c>
      <c r="F170" t="s">
        <v>17</v>
      </c>
      <c r="G170" t="s">
        <v>58</v>
      </c>
      <c r="H170">
        <v>79</v>
      </c>
      <c r="I170">
        <v>7.5</v>
      </c>
      <c r="J170">
        <v>150</v>
      </c>
      <c r="K170">
        <f t="shared" si="10"/>
        <v>742.5</v>
      </c>
      <c r="L170" t="s">
        <v>19</v>
      </c>
      <c r="M170" t="str">
        <f t="shared" si="11"/>
        <v>Low</v>
      </c>
    </row>
    <row r="171" spans="1:13" x14ac:dyDescent="0.3">
      <c r="A171" t="s">
        <v>229</v>
      </c>
      <c r="B171" s="2">
        <v>46006</v>
      </c>
      <c r="C171" t="s">
        <v>225</v>
      </c>
      <c r="D171" t="s">
        <v>40</v>
      </c>
      <c r="E171" t="s">
        <v>51</v>
      </c>
      <c r="F171" t="s">
        <v>48</v>
      </c>
      <c r="G171" t="s">
        <v>52</v>
      </c>
      <c r="H171">
        <v>220</v>
      </c>
      <c r="I171">
        <v>9.5</v>
      </c>
      <c r="J171">
        <v>300</v>
      </c>
      <c r="K171">
        <f t="shared" si="10"/>
        <v>2390</v>
      </c>
      <c r="L171" t="s">
        <v>19</v>
      </c>
      <c r="M171" t="str">
        <f t="shared" si="11"/>
        <v>Medium</v>
      </c>
    </row>
    <row r="172" spans="1:13" x14ac:dyDescent="0.3">
      <c r="A172" t="s">
        <v>230</v>
      </c>
      <c r="B172" s="2">
        <v>45995</v>
      </c>
      <c r="C172" t="s">
        <v>225</v>
      </c>
      <c r="D172" t="s">
        <v>35</v>
      </c>
      <c r="E172" t="s">
        <v>51</v>
      </c>
      <c r="F172" t="s">
        <v>48</v>
      </c>
      <c r="G172" t="s">
        <v>18</v>
      </c>
      <c r="H172">
        <v>487</v>
      </c>
      <c r="I172">
        <v>8</v>
      </c>
      <c r="J172">
        <v>300</v>
      </c>
      <c r="K172">
        <f t="shared" si="10"/>
        <v>4196</v>
      </c>
      <c r="L172" t="s">
        <v>19</v>
      </c>
      <c r="M172" t="str">
        <f t="shared" si="11"/>
        <v>High</v>
      </c>
    </row>
    <row r="173" spans="1:13" x14ac:dyDescent="0.3">
      <c r="A173" t="s">
        <v>231</v>
      </c>
      <c r="B173" s="2">
        <v>46008</v>
      </c>
      <c r="C173" t="s">
        <v>225</v>
      </c>
      <c r="D173" t="s">
        <v>47</v>
      </c>
      <c r="E173" t="s">
        <v>16</v>
      </c>
      <c r="F173" t="s">
        <v>48</v>
      </c>
      <c r="G173" t="s">
        <v>22</v>
      </c>
      <c r="H173">
        <v>276</v>
      </c>
      <c r="I173">
        <v>7</v>
      </c>
      <c r="J173">
        <v>150</v>
      </c>
      <c r="K173">
        <f t="shared" si="10"/>
        <v>2082</v>
      </c>
      <c r="L173" t="s">
        <v>29</v>
      </c>
      <c r="M173" t="str">
        <f t="shared" si="11"/>
        <v>Medium</v>
      </c>
    </row>
    <row r="174" spans="1:13" x14ac:dyDescent="0.3">
      <c r="A174" t="s">
        <v>232</v>
      </c>
      <c r="B174" s="2">
        <v>46016</v>
      </c>
      <c r="C174" t="s">
        <v>225</v>
      </c>
      <c r="D174" t="s">
        <v>15</v>
      </c>
      <c r="E174" t="s">
        <v>16</v>
      </c>
      <c r="F174" t="s">
        <v>48</v>
      </c>
      <c r="G174" t="s">
        <v>52</v>
      </c>
      <c r="H174">
        <v>120</v>
      </c>
      <c r="I174">
        <v>6</v>
      </c>
      <c r="J174">
        <v>150</v>
      </c>
      <c r="K174">
        <f t="shared" si="10"/>
        <v>870</v>
      </c>
      <c r="L174" t="s">
        <v>19</v>
      </c>
      <c r="M174" t="str">
        <f t="shared" si="11"/>
        <v>Low</v>
      </c>
    </row>
    <row r="175" spans="1:13" x14ac:dyDescent="0.3">
      <c r="A175" t="s">
        <v>233</v>
      </c>
      <c r="B175" s="2">
        <v>46001</v>
      </c>
      <c r="C175" t="s">
        <v>225</v>
      </c>
      <c r="D175" t="s">
        <v>42</v>
      </c>
      <c r="E175" t="s">
        <v>16</v>
      </c>
      <c r="F175" t="s">
        <v>25</v>
      </c>
      <c r="G175" t="s">
        <v>18</v>
      </c>
      <c r="H175">
        <v>127</v>
      </c>
      <c r="I175">
        <v>6.5</v>
      </c>
      <c r="J175">
        <v>150</v>
      </c>
      <c r="K175">
        <f t="shared" si="10"/>
        <v>975.5</v>
      </c>
      <c r="L175" t="s">
        <v>19</v>
      </c>
      <c r="M175" t="str">
        <f t="shared" si="11"/>
        <v>Low</v>
      </c>
    </row>
    <row r="176" spans="1:13" x14ac:dyDescent="0.3">
      <c r="A176" t="s">
        <v>234</v>
      </c>
      <c r="B176" s="2">
        <v>46003</v>
      </c>
      <c r="C176" t="s">
        <v>225</v>
      </c>
      <c r="D176" t="s">
        <v>47</v>
      </c>
      <c r="E176" t="s">
        <v>16</v>
      </c>
      <c r="F176" t="s">
        <v>36</v>
      </c>
      <c r="G176" t="s">
        <v>26</v>
      </c>
      <c r="H176">
        <v>64</v>
      </c>
      <c r="I176">
        <v>6</v>
      </c>
      <c r="J176">
        <v>150</v>
      </c>
      <c r="K176">
        <f t="shared" si="10"/>
        <v>534</v>
      </c>
      <c r="L176" t="s">
        <v>19</v>
      </c>
      <c r="M176" t="str">
        <f t="shared" si="11"/>
        <v>Low</v>
      </c>
    </row>
    <row r="177" spans="1:13" x14ac:dyDescent="0.3">
      <c r="A177" t="s">
        <v>235</v>
      </c>
      <c r="B177" s="2">
        <v>46018</v>
      </c>
      <c r="C177" t="s">
        <v>225</v>
      </c>
      <c r="D177" t="s">
        <v>80</v>
      </c>
      <c r="E177" t="s">
        <v>16</v>
      </c>
      <c r="F177" t="s">
        <v>38</v>
      </c>
      <c r="G177" t="s">
        <v>18</v>
      </c>
      <c r="H177">
        <v>183</v>
      </c>
      <c r="I177">
        <v>6</v>
      </c>
      <c r="J177">
        <v>150</v>
      </c>
      <c r="K177">
        <f t="shared" si="10"/>
        <v>1248</v>
      </c>
      <c r="L177" t="s">
        <v>19</v>
      </c>
      <c r="M177" t="str">
        <f t="shared" si="11"/>
        <v>Medium</v>
      </c>
    </row>
    <row r="178" spans="1:13" x14ac:dyDescent="0.3">
      <c r="A178" t="s">
        <v>236</v>
      </c>
      <c r="B178" s="2">
        <v>46003</v>
      </c>
      <c r="C178" t="s">
        <v>225</v>
      </c>
      <c r="D178" t="s">
        <v>45</v>
      </c>
      <c r="E178" t="s">
        <v>16</v>
      </c>
      <c r="F178" t="s">
        <v>25</v>
      </c>
      <c r="G178" t="s">
        <v>31</v>
      </c>
      <c r="H178">
        <v>186</v>
      </c>
      <c r="I178">
        <v>7.5</v>
      </c>
      <c r="J178">
        <v>150</v>
      </c>
      <c r="K178">
        <f t="shared" si="10"/>
        <v>1545</v>
      </c>
      <c r="L178" t="s">
        <v>19</v>
      </c>
      <c r="M178" t="str">
        <f t="shared" si="11"/>
        <v>Medium</v>
      </c>
    </row>
    <row r="179" spans="1:13" x14ac:dyDescent="0.3">
      <c r="A179" t="s">
        <v>237</v>
      </c>
      <c r="B179" s="2">
        <v>45994</v>
      </c>
      <c r="C179" t="s">
        <v>225</v>
      </c>
      <c r="D179" t="s">
        <v>21</v>
      </c>
      <c r="E179" t="s">
        <v>16</v>
      </c>
      <c r="F179" t="s">
        <v>25</v>
      </c>
      <c r="G179" t="s">
        <v>18</v>
      </c>
      <c r="H179">
        <v>193</v>
      </c>
      <c r="I179">
        <v>6</v>
      </c>
      <c r="J179">
        <v>150</v>
      </c>
      <c r="K179">
        <f t="shared" si="10"/>
        <v>1308</v>
      </c>
      <c r="L179" t="s">
        <v>19</v>
      </c>
      <c r="M179" t="str">
        <f t="shared" si="11"/>
        <v>Medium</v>
      </c>
    </row>
    <row r="180" spans="1:13" x14ac:dyDescent="0.3">
      <c r="A180" t="s">
        <v>238</v>
      </c>
      <c r="B180" s="2">
        <v>46011</v>
      </c>
      <c r="C180" t="s">
        <v>225</v>
      </c>
      <c r="D180" t="s">
        <v>40</v>
      </c>
      <c r="E180" t="s">
        <v>16</v>
      </c>
      <c r="F180" t="s">
        <v>48</v>
      </c>
      <c r="G180" t="s">
        <v>22</v>
      </c>
      <c r="H180">
        <v>345</v>
      </c>
      <c r="I180">
        <v>6.5</v>
      </c>
      <c r="J180">
        <v>150</v>
      </c>
      <c r="K180">
        <f t="shared" si="10"/>
        <v>2392.5</v>
      </c>
      <c r="L180" t="s">
        <v>19</v>
      </c>
      <c r="M180" t="str">
        <f t="shared" si="11"/>
        <v>High</v>
      </c>
    </row>
    <row r="181" spans="1:13" x14ac:dyDescent="0.3">
      <c r="A181" t="s">
        <v>239</v>
      </c>
      <c r="B181" s="2">
        <v>46003</v>
      </c>
      <c r="C181" t="s">
        <v>225</v>
      </c>
      <c r="D181" t="s">
        <v>35</v>
      </c>
      <c r="E181" t="s">
        <v>16</v>
      </c>
      <c r="F181" t="s">
        <v>25</v>
      </c>
      <c r="G181" t="s">
        <v>22</v>
      </c>
      <c r="H181">
        <v>162</v>
      </c>
      <c r="I181">
        <v>7.5</v>
      </c>
      <c r="J181">
        <v>150</v>
      </c>
      <c r="K181">
        <f t="shared" si="10"/>
        <v>1365</v>
      </c>
      <c r="L181" t="s">
        <v>19</v>
      </c>
      <c r="M181" t="str">
        <f t="shared" si="11"/>
        <v>Medium</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1ED2B-5F15-4526-A127-CC0CCBC485C2}">
  <dimension ref="A3:O9"/>
  <sheetViews>
    <sheetView workbookViewId="0">
      <selection activeCell="O9" sqref="O9"/>
    </sheetView>
  </sheetViews>
  <sheetFormatPr defaultRowHeight="14.4" x14ac:dyDescent="0.3"/>
  <cols>
    <col min="1" max="1" width="12.5546875" bestFit="1" customWidth="1"/>
    <col min="2" max="2" width="13.5546875" bestFit="1" customWidth="1"/>
    <col min="15" max="15" width="9.5546875" bestFit="1" customWidth="1"/>
  </cols>
  <sheetData>
    <row r="3" spans="1:15" x14ac:dyDescent="0.3">
      <c r="A3" s="3" t="s">
        <v>240</v>
      </c>
      <c r="B3" t="s">
        <v>251</v>
      </c>
    </row>
    <row r="4" spans="1:15" x14ac:dyDescent="0.3">
      <c r="A4" s="4" t="s">
        <v>19</v>
      </c>
      <c r="B4" s="14">
        <v>154</v>
      </c>
      <c r="N4" t="str" cm="1">
        <f t="array" ref="N4:O5">A4:B5</f>
        <v>Paid</v>
      </c>
      <c r="O4">
        <v>154</v>
      </c>
    </row>
    <row r="5" spans="1:15" x14ac:dyDescent="0.3">
      <c r="A5" s="4" t="s">
        <v>29</v>
      </c>
      <c r="B5" s="14">
        <v>26</v>
      </c>
      <c r="N5" t="str">
        <v>Pending</v>
      </c>
      <c r="O5">
        <v>26</v>
      </c>
    </row>
    <row r="6" spans="1:15" x14ac:dyDescent="0.3">
      <c r="A6" s="4" t="s">
        <v>241</v>
      </c>
      <c r="B6" s="14">
        <v>180</v>
      </c>
    </row>
    <row r="7" spans="1:15" x14ac:dyDescent="0.3">
      <c r="N7" t="s">
        <v>262</v>
      </c>
      <c r="O7">
        <f>O4+O5</f>
        <v>180</v>
      </c>
    </row>
    <row r="8" spans="1:15" x14ac:dyDescent="0.3">
      <c r="N8" t="s">
        <v>261</v>
      </c>
      <c r="O8" s="11">
        <f>O4/O7</f>
        <v>0.85555555555555551</v>
      </c>
    </row>
    <row r="9" spans="1:15" x14ac:dyDescent="0.3">
      <c r="N9" t="s">
        <v>263</v>
      </c>
      <c r="O9" s="11">
        <f>O5/O7</f>
        <v>0.14444444444444443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F3C58-D08E-40D4-A4C4-FF3146D4ADC7}">
  <dimension ref="A3:B10"/>
  <sheetViews>
    <sheetView topLeftCell="A2" workbookViewId="0">
      <selection activeCell="A3" sqref="A3:B10"/>
    </sheetView>
  </sheetViews>
  <sheetFormatPr defaultRowHeight="14.4" x14ac:dyDescent="0.3"/>
  <cols>
    <col min="1" max="1" width="15.44140625" bestFit="1" customWidth="1"/>
    <col min="2" max="2" width="27.33203125" bestFit="1" customWidth="1"/>
  </cols>
  <sheetData>
    <row r="3" spans="1:2" x14ac:dyDescent="0.3">
      <c r="A3" s="3" t="s">
        <v>240</v>
      </c>
      <c r="B3" t="s">
        <v>247</v>
      </c>
    </row>
    <row r="4" spans="1:2" x14ac:dyDescent="0.3">
      <c r="A4" s="4" t="s">
        <v>22</v>
      </c>
      <c r="B4" s="14">
        <v>18153</v>
      </c>
    </row>
    <row r="5" spans="1:2" x14ac:dyDescent="0.3">
      <c r="A5" s="4" t="s">
        <v>18</v>
      </c>
      <c r="B5" s="14">
        <v>7653</v>
      </c>
    </row>
    <row r="6" spans="1:2" x14ac:dyDescent="0.3">
      <c r="A6" s="4" t="s">
        <v>31</v>
      </c>
      <c r="B6" s="14">
        <v>5752</v>
      </c>
    </row>
    <row r="7" spans="1:2" x14ac:dyDescent="0.3">
      <c r="A7" s="4" t="s">
        <v>52</v>
      </c>
      <c r="B7" s="14">
        <v>3150</v>
      </c>
    </row>
    <row r="8" spans="1:2" x14ac:dyDescent="0.3">
      <c r="A8" s="4" t="s">
        <v>26</v>
      </c>
      <c r="B8" s="14">
        <v>2220</v>
      </c>
    </row>
    <row r="9" spans="1:2" x14ac:dyDescent="0.3">
      <c r="A9" s="4" t="s">
        <v>58</v>
      </c>
      <c r="B9" s="14">
        <v>1405</v>
      </c>
    </row>
    <row r="10" spans="1:2" x14ac:dyDescent="0.3">
      <c r="A10" s="4" t="s">
        <v>241</v>
      </c>
      <c r="B10" s="14">
        <v>38333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BA66-4738-4FD7-B062-84234B66E2A6}">
  <sheetPr>
    <pageSetUpPr autoPageBreaks="0"/>
  </sheetPr>
  <dimension ref="Z3"/>
  <sheetViews>
    <sheetView showGridLines="0" tabSelected="1" topLeftCell="A21" zoomScale="58" zoomScaleNormal="69" workbookViewId="0">
      <selection activeCell="G79" sqref="G79"/>
    </sheetView>
  </sheetViews>
  <sheetFormatPr defaultColWidth="9.109375" defaultRowHeight="14.4" x14ac:dyDescent="0.3"/>
  <cols>
    <col min="1" max="16384" width="9.109375" style="13"/>
  </cols>
  <sheetData>
    <row r="3" spans="26:26" x14ac:dyDescent="0.3">
      <c r="Z3" s="12"/>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Button 2">
              <controlPr defaultSize="0" print="0" autoFill="0" autoPict="0" macro="[0]!reset">
                <anchor moveWithCells="1" sizeWithCells="1">
                  <from>
                    <xdr:col>0</xdr:col>
                    <xdr:colOff>449580</xdr:colOff>
                    <xdr:row>62</xdr:row>
                    <xdr:rowOff>68580</xdr:rowOff>
                  </from>
                  <to>
                    <xdr:col>3</xdr:col>
                    <xdr:colOff>228600</xdr:colOff>
                    <xdr:row>69</xdr:row>
                    <xdr:rowOff>68580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8C67-92E6-4A1C-96CF-9CBF4E287136}">
  <dimension ref="A3:C9"/>
  <sheetViews>
    <sheetView workbookViewId="0">
      <selection activeCell="H3" sqref="H3"/>
    </sheetView>
  </sheetViews>
  <sheetFormatPr defaultRowHeight="14.4" x14ac:dyDescent="0.3"/>
  <cols>
    <col min="1" max="1" width="27.33203125" bestFit="1" customWidth="1"/>
    <col min="2" max="2" width="15.5546875" bestFit="1" customWidth="1"/>
    <col min="3" max="3" width="10.109375" bestFit="1" customWidth="1"/>
    <col min="4" max="4" width="11.33203125" bestFit="1" customWidth="1"/>
  </cols>
  <sheetData>
    <row r="3" spans="1:3" x14ac:dyDescent="0.3">
      <c r="A3" s="3" t="s">
        <v>247</v>
      </c>
      <c r="B3" s="3" t="s">
        <v>249</v>
      </c>
    </row>
    <row r="4" spans="1:3" x14ac:dyDescent="0.3">
      <c r="A4" s="3" t="s">
        <v>240</v>
      </c>
      <c r="B4" t="s">
        <v>51</v>
      </c>
      <c r="C4" t="s">
        <v>16</v>
      </c>
    </row>
    <row r="5" spans="1:3" x14ac:dyDescent="0.3">
      <c r="A5" s="4" t="s">
        <v>48</v>
      </c>
      <c r="B5" s="14">
        <v>3416</v>
      </c>
      <c r="C5" s="14">
        <v>5959</v>
      </c>
    </row>
    <row r="6" spans="1:3" x14ac:dyDescent="0.3">
      <c r="A6" s="4" t="s">
        <v>38</v>
      </c>
      <c r="B6" s="14">
        <v>3590</v>
      </c>
      <c r="C6" s="14">
        <v>3644</v>
      </c>
    </row>
    <row r="7" spans="1:3" x14ac:dyDescent="0.3">
      <c r="A7" s="4" t="s">
        <v>25</v>
      </c>
      <c r="B7" s="14">
        <v>3571</v>
      </c>
      <c r="C7" s="14">
        <v>3981</v>
      </c>
    </row>
    <row r="8" spans="1:3" x14ac:dyDescent="0.3">
      <c r="A8" s="4" t="s">
        <v>17</v>
      </c>
      <c r="B8" s="14">
        <v>3640</v>
      </c>
      <c r="C8" s="14">
        <v>4817</v>
      </c>
    </row>
    <row r="9" spans="1:3" x14ac:dyDescent="0.3">
      <c r="A9" s="4" t="s">
        <v>36</v>
      </c>
      <c r="B9" s="14">
        <v>1735</v>
      </c>
      <c r="C9" s="14">
        <v>3980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4D2C-88C9-4909-BC1D-C8CA28787BB9}">
  <dimension ref="A3:C16"/>
  <sheetViews>
    <sheetView workbookViewId="0">
      <selection activeCell="G29" sqref="G29"/>
    </sheetView>
  </sheetViews>
  <sheetFormatPr defaultRowHeight="14.4" x14ac:dyDescent="0.3"/>
  <cols>
    <col min="1" max="1" width="12.5546875" bestFit="1" customWidth="1"/>
    <col min="2" max="2" width="27.33203125" bestFit="1" customWidth="1"/>
    <col min="3" max="3" width="17.5546875" bestFit="1" customWidth="1"/>
  </cols>
  <sheetData>
    <row r="3" spans="1:3" x14ac:dyDescent="0.3">
      <c r="A3" s="3" t="s">
        <v>240</v>
      </c>
      <c r="B3" t="s">
        <v>247</v>
      </c>
      <c r="C3" t="s">
        <v>250</v>
      </c>
    </row>
    <row r="4" spans="1:3" x14ac:dyDescent="0.3">
      <c r="A4" s="4" t="s">
        <v>14</v>
      </c>
      <c r="B4" s="14">
        <v>3467</v>
      </c>
      <c r="C4" s="14">
        <v>26198</v>
      </c>
    </row>
    <row r="5" spans="1:3" x14ac:dyDescent="0.3">
      <c r="A5" s="4" t="s">
        <v>56</v>
      </c>
      <c r="B5" s="14">
        <v>3328</v>
      </c>
      <c r="C5" s="14">
        <v>29584.5</v>
      </c>
    </row>
    <row r="6" spans="1:3" x14ac:dyDescent="0.3">
      <c r="A6" s="4" t="s">
        <v>78</v>
      </c>
      <c r="B6" s="14">
        <v>3574</v>
      </c>
      <c r="C6" s="14">
        <v>30713</v>
      </c>
    </row>
    <row r="7" spans="1:3" x14ac:dyDescent="0.3">
      <c r="A7" s="4" t="s">
        <v>96</v>
      </c>
      <c r="B7" s="14">
        <v>3683</v>
      </c>
      <c r="C7" s="14">
        <v>32008.5</v>
      </c>
    </row>
    <row r="8" spans="1:3" x14ac:dyDescent="0.3">
      <c r="A8" s="4" t="s">
        <v>113</v>
      </c>
      <c r="B8" s="14">
        <v>2662</v>
      </c>
      <c r="C8" s="14">
        <v>21148</v>
      </c>
    </row>
    <row r="9" spans="1:3" x14ac:dyDescent="0.3">
      <c r="A9" s="4" t="s">
        <v>129</v>
      </c>
      <c r="B9" s="14">
        <v>2606</v>
      </c>
      <c r="C9" s="14">
        <v>22705</v>
      </c>
    </row>
    <row r="10" spans="1:3" x14ac:dyDescent="0.3">
      <c r="A10" s="4" t="s">
        <v>145</v>
      </c>
      <c r="B10" s="14">
        <v>1794</v>
      </c>
      <c r="C10" s="14">
        <v>16745.5</v>
      </c>
    </row>
    <row r="11" spans="1:3" x14ac:dyDescent="0.3">
      <c r="A11" s="4" t="s">
        <v>161</v>
      </c>
      <c r="B11" s="14">
        <v>3075</v>
      </c>
      <c r="C11" s="14">
        <v>24911.5</v>
      </c>
    </row>
    <row r="12" spans="1:3" x14ac:dyDescent="0.3">
      <c r="A12" s="4" t="s">
        <v>177</v>
      </c>
      <c r="B12" s="14">
        <v>3310</v>
      </c>
      <c r="C12" s="14">
        <v>30026.5</v>
      </c>
    </row>
    <row r="13" spans="1:3" x14ac:dyDescent="0.3">
      <c r="A13" s="4" t="s">
        <v>193</v>
      </c>
      <c r="B13" s="14">
        <v>4791</v>
      </c>
      <c r="C13" s="14">
        <v>41116.5</v>
      </c>
    </row>
    <row r="14" spans="1:3" x14ac:dyDescent="0.3">
      <c r="A14" s="4" t="s">
        <v>209</v>
      </c>
      <c r="B14" s="14">
        <v>3134</v>
      </c>
      <c r="C14" s="14">
        <v>25840</v>
      </c>
    </row>
    <row r="15" spans="1:3" x14ac:dyDescent="0.3">
      <c r="A15" s="4" t="s">
        <v>225</v>
      </c>
      <c r="B15" s="14">
        <v>2909</v>
      </c>
      <c r="C15" s="14">
        <v>23961</v>
      </c>
    </row>
    <row r="16" spans="1:3" x14ac:dyDescent="0.3">
      <c r="A16" s="4" t="s">
        <v>241</v>
      </c>
      <c r="B16" s="14">
        <v>38333</v>
      </c>
      <c r="C16" s="14">
        <v>324958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BBA7-3341-4F78-A327-75DA043232D4}">
  <dimension ref="A1:I14"/>
  <sheetViews>
    <sheetView zoomScaleNormal="100" workbookViewId="0">
      <selection activeCell="I4" sqref="I4"/>
    </sheetView>
  </sheetViews>
  <sheetFormatPr defaultRowHeight="14.4" x14ac:dyDescent="0.3"/>
  <cols>
    <col min="1" max="1" width="27.33203125" bestFit="1" customWidth="1"/>
    <col min="2" max="2" width="17.5546875" bestFit="1" customWidth="1"/>
    <col min="3" max="3" width="13.6640625" bestFit="1" customWidth="1"/>
    <col min="4" max="4" width="6.33203125" bestFit="1" customWidth="1"/>
    <col min="5" max="5" width="10.6640625" customWidth="1"/>
    <col min="6" max="6" width="15.44140625" bestFit="1" customWidth="1"/>
    <col min="7" max="7" width="27.33203125" bestFit="1" customWidth="1"/>
    <col min="8" max="8" width="28" customWidth="1"/>
    <col min="9" max="9" width="18.109375" customWidth="1"/>
  </cols>
  <sheetData>
    <row r="1" spans="1:9" x14ac:dyDescent="0.3">
      <c r="A1" s="6"/>
    </row>
    <row r="2" spans="1:9" x14ac:dyDescent="0.3">
      <c r="B2" t="s">
        <v>242</v>
      </c>
      <c r="C2">
        <f>SUM(EnergyTable[Units Consumed (kWh)])</f>
        <v>38333</v>
      </c>
    </row>
    <row r="3" spans="1:9" x14ac:dyDescent="0.3">
      <c r="A3" s="6"/>
      <c r="B3" t="s">
        <v>243</v>
      </c>
      <c r="C3">
        <f>SUM(EnergyTable[Total Bill (₹)])</f>
        <v>324958</v>
      </c>
      <c r="H3" t="s">
        <v>253</v>
      </c>
      <c r="I3" t="str">
        <f>TEXT(C2, "#,##0") &amp; " kWh"</f>
        <v>38,333 kWh</v>
      </c>
    </row>
    <row r="4" spans="1:9" x14ac:dyDescent="0.3">
      <c r="B4" t="s">
        <v>244</v>
      </c>
      <c r="C4" s="7">
        <f>C2/((MAX(EnergyTable[Date])-MIN(EnergyTable[Date]))+1)</f>
        <v>106.77715877437326</v>
      </c>
      <c r="H4" t="s">
        <v>254</v>
      </c>
      <c r="I4" t="str">
        <f>TEXT(C4, "0.0") &amp; " kWh/day"</f>
        <v>106.8 kWh/day</v>
      </c>
    </row>
    <row r="5" spans="1:9" x14ac:dyDescent="0.3">
      <c r="A5" s="6"/>
      <c r="B5" t="s">
        <v>245</v>
      </c>
      <c r="C5" s="8" t="str">
        <f>'Top appliance'!A4</f>
        <v>AC</v>
      </c>
      <c r="D5" t="s">
        <v>248</v>
      </c>
      <c r="E5">
        <f>GETPIVOTDATA("Units Consumed (kWh)",'Top appliance'!$A$3,"Appliance","AC")</f>
        <v>18153</v>
      </c>
      <c r="H5" t="s">
        <v>252</v>
      </c>
      <c r="I5" s="9">
        <f>C3</f>
        <v>324958</v>
      </c>
    </row>
    <row r="6" spans="1:9" x14ac:dyDescent="0.3">
      <c r="B6" t="s">
        <v>246</v>
      </c>
      <c r="C6">
        <f>COUNTIF(EnergyTable[Payment Status],"Pending")</f>
        <v>26</v>
      </c>
    </row>
    <row r="7" spans="1:9" x14ac:dyDescent="0.3">
      <c r="A7" s="6"/>
      <c r="C7" s="3" t="s">
        <v>11</v>
      </c>
      <c r="D7" t="s">
        <v>255</v>
      </c>
    </row>
    <row r="8" spans="1:9" x14ac:dyDescent="0.3">
      <c r="H8" t="str">
        <f>TEXT(GETPIVOTDATA("Units Consumed (kWh)", $A$9) / 365, "0.0") &amp; " kWh/day"</f>
        <v>105.0 kWh/day</v>
      </c>
    </row>
    <row r="9" spans="1:9" x14ac:dyDescent="0.3">
      <c r="A9" t="s">
        <v>247</v>
      </c>
      <c r="B9" t="s">
        <v>250</v>
      </c>
      <c r="C9" t="s">
        <v>251</v>
      </c>
      <c r="F9" s="3" t="s">
        <v>240</v>
      </c>
      <c r="G9" t="s">
        <v>247</v>
      </c>
    </row>
    <row r="10" spans="1:9" x14ac:dyDescent="0.3">
      <c r="A10" s="14">
        <v>38333</v>
      </c>
      <c r="B10" s="14">
        <v>324958</v>
      </c>
      <c r="C10" s="14">
        <v>180</v>
      </c>
      <c r="F10" s="4" t="s">
        <v>22</v>
      </c>
      <c r="G10" s="14">
        <v>18153</v>
      </c>
    </row>
    <row r="11" spans="1:9" x14ac:dyDescent="0.3">
      <c r="F11" s="4" t="s">
        <v>58</v>
      </c>
      <c r="G11" s="14">
        <v>1405</v>
      </c>
    </row>
    <row r="12" spans="1:9" x14ac:dyDescent="0.3">
      <c r="F12" s="4" t="s">
        <v>26</v>
      </c>
      <c r="G12" s="14">
        <v>2220</v>
      </c>
    </row>
    <row r="13" spans="1:9" x14ac:dyDescent="0.3">
      <c r="A13" t="str">
        <f>TEXT(GETPIVOTDATA("Units Consumed (kWh)", $A$9), "#,##0") &amp; " kWh"</f>
        <v>38,333 kWh</v>
      </c>
      <c r="B13" t="str">
        <f>TEXT(GETPIVOTDATA("Total Bill (₹)", $B$9), "₹#,##0.00")</f>
        <v>₹3,24,958.00</v>
      </c>
      <c r="C13">
        <f>GETPIVOTDATA("Bill ID",$C$9)</f>
        <v>180</v>
      </c>
      <c r="E13">
        <f>IFERROR(GETPIVOTDATA("Units Consumed (kWh)", $A$9), 0)</f>
        <v>38333</v>
      </c>
      <c r="F13" s="4" t="s">
        <v>52</v>
      </c>
      <c r="G13" s="14">
        <v>3150</v>
      </c>
    </row>
    <row r="14" spans="1:9" x14ac:dyDescent="0.3">
      <c r="F14" s="4" t="s">
        <v>18</v>
      </c>
      <c r="G14" s="14">
        <v>7653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Detail1</vt:lpstr>
      <vt:lpstr>Top 5 consumer</vt:lpstr>
      <vt:lpstr>Bill Amount by city</vt:lpstr>
      <vt:lpstr>Sheet4</vt:lpstr>
      <vt:lpstr>Monthly Energy Consumption  </vt:lpstr>
      <vt:lpstr>Consumer Type  Comparison</vt:lpstr>
      <vt:lpstr>Consumer Level Distribution</vt:lpstr>
      <vt:lpstr>Energy_Data</vt:lpstr>
      <vt:lpstr>Payment Status</vt:lpstr>
      <vt:lpstr>Top appliance</vt:lpstr>
      <vt:lpstr>DASHBOARD</vt:lpstr>
      <vt:lpstr>CONSUMPTION BY CITY (kWh)</vt:lpstr>
      <vt:lpstr>MONTHLY CONSUPTION AND COST TRE</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Sambit</dc:creator>
  <cp:lastModifiedBy>USER</cp:lastModifiedBy>
  <dcterms:created xsi:type="dcterms:W3CDTF">2026-08-26T06:05:34Z</dcterms:created>
  <dcterms:modified xsi:type="dcterms:W3CDTF">2026-08-29T05:17:15Z</dcterms:modified>
</cp:coreProperties>
</file>