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lloydsregistergroup-my.sharepoint.com/personal/mano_sundar_lr_org/Documents/Documents/Programming/Other programs/002_Main_program/Nastran_plate_model/"/>
    </mc:Choice>
  </mc:AlternateContent>
  <xr:revisionPtr revIDLastSave="323" documentId="11_F25DC773A252ABDACC1048C451DC7F145BDE58EF" xr6:coauthVersionLast="47" xr6:coauthVersionMax="47" xr10:uidLastSave="{57160383-E946-431A-8810-2B29B855F9D3}"/>
  <bookViews>
    <workbookView xWindow="-120" yWindow="-120" windowWidth="29040" windowHeight="15840" activeTab="1" xr2:uid="{00000000-000D-0000-FFFF-FFFF00000000}"/>
  </bookViews>
  <sheets>
    <sheet name="PlateWd" sheetId="1" r:id="rId1"/>
    <sheet name="Stiffener" sheetId="8" r:id="rId2"/>
    <sheet name="axial_lateral_lds" sheetId="2" r:id="rId3"/>
    <sheet name="line_lds" sheetId="3" r:id="rId4"/>
    <sheet name="TorsionalBk" sheetId="4" r:id="rId5"/>
    <sheet name="BucklingStr" sheetId="5" r:id="rId6"/>
    <sheet name="ShearRs" sheetId="6" r:id="rId7"/>
    <sheet name="Resist_param" sheetId="7" r:id="rId8"/>
  </sheets>
  <definedNames>
    <definedName name="_xlnm.Print_Area" localSheetId="0">PlateWd!$A$1:$V$121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M59" i="1"/>
  <c r="M57" i="1"/>
  <c r="M55" i="1"/>
  <c r="D56" i="1"/>
  <c r="D54" i="1"/>
  <c r="D53" i="1"/>
  <c r="D51" i="1"/>
  <c r="D49" i="1"/>
  <c r="M50" i="1"/>
  <c r="M49" i="1"/>
  <c r="M48" i="1"/>
  <c r="D44" i="1"/>
  <c r="D45" i="1" s="1"/>
  <c r="M45" i="1"/>
  <c r="M41" i="1"/>
  <c r="Q43" i="1" s="1"/>
  <c r="M40" i="1"/>
  <c r="M37" i="1"/>
  <c r="M36" i="1"/>
</calcChain>
</file>

<file path=xl/sharedStrings.xml><?xml version="1.0" encoding="utf-8"?>
<sst xmlns="http://schemas.openxmlformats.org/spreadsheetml/2006/main" count="85" uniqueCount="70">
  <si>
    <t>The effective plate width for a continuous stiffener subjected to longitudinal and transverse stress and shear is calculated as follows:</t>
  </si>
  <si>
    <t>Known values</t>
  </si>
  <si>
    <t>Calculated values</t>
  </si>
  <si>
    <t>Final results</t>
  </si>
  <si>
    <t>l</t>
  </si>
  <si>
    <t>s</t>
  </si>
  <si>
    <t>t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</si>
  <si>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w</t>
    </r>
  </si>
  <si>
    <t>g</t>
  </si>
  <si>
    <t>d</t>
  </si>
  <si>
    <t>E</t>
  </si>
  <si>
    <t>GPa</t>
  </si>
  <si>
    <t>MPa</t>
  </si>
  <si>
    <t>m</t>
  </si>
  <si>
    <t>mm</t>
  </si>
  <si>
    <t>Plate length or stiffener length</t>
  </si>
  <si>
    <t>Plate width or stiffener spacing</t>
  </si>
  <si>
    <t>Plate thickness</t>
  </si>
  <si>
    <t>Water density</t>
  </si>
  <si>
    <t>Gravity acceleration</t>
  </si>
  <si>
    <t>Hydrostatic pressure depth</t>
  </si>
  <si>
    <t>Characteristic yield strength</t>
  </si>
  <si>
    <t>Young's modulus of elasticity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</si>
  <si>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</si>
  <si>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</si>
  <si>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σ</t>
    </r>
    <r>
      <rPr>
        <vertAlign val="subscript"/>
        <sz val="11"/>
        <color theme="1"/>
        <rFont val="Calibri"/>
        <family val="2"/>
      </rPr>
      <t>x,Sd</t>
    </r>
  </si>
  <si>
    <r>
      <t>σ</t>
    </r>
    <r>
      <rPr>
        <vertAlign val="subscript"/>
        <sz val="11"/>
        <color theme="1"/>
        <rFont val="Calibri"/>
        <family val="2"/>
      </rPr>
      <t>y,Sd</t>
    </r>
  </si>
  <si>
    <r>
      <t>P</t>
    </r>
    <r>
      <rPr>
        <vertAlign val="subscript"/>
        <sz val="11"/>
        <color theme="1"/>
        <rFont val="Calibri"/>
        <family val="2"/>
      </rPr>
      <t>sd</t>
    </r>
  </si>
  <si>
    <r>
      <t>Pa = N/m</t>
    </r>
    <r>
      <rPr>
        <vertAlign val="superscript"/>
        <sz val="11"/>
        <color theme="1"/>
        <rFont val="Calibri"/>
        <family val="2"/>
        <scheme val="minor"/>
      </rPr>
      <t>2</t>
    </r>
  </si>
  <si>
    <t>Axial stress in plate and stiffener with compressive stresses as positive</t>
  </si>
  <si>
    <t>Transverse stress in plate and stiffener</t>
  </si>
  <si>
    <t>Design lateral force, for this case is the hydrostatic pressure at d</t>
  </si>
  <si>
    <t>Reduced plate slenderness:</t>
  </si>
  <si>
    <t>Loadings:</t>
  </si>
  <si>
    <t>Known values:</t>
  </si>
  <si>
    <t>reduced plate slenderness in longitudinal direction</t>
  </si>
  <si>
    <t>reduced plate slenderness in transverse direction</t>
  </si>
  <si>
    <t>Since</t>
  </si>
  <si>
    <t>&gt;</t>
  </si>
  <si>
    <t>then</t>
  </si>
  <si>
    <r>
      <t>C</t>
    </r>
    <r>
      <rPr>
        <vertAlign val="subscript"/>
        <sz val="11"/>
        <color theme="1"/>
        <rFont val="Calibri"/>
        <family val="2"/>
        <scheme val="minor"/>
      </rPr>
      <t>xs</t>
    </r>
  </si>
  <si>
    <t>s/t</t>
  </si>
  <si>
    <t>Note:</t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</si>
  <si>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</si>
  <si>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t>reduction factor due to stress in longitudinal direction</t>
  </si>
  <si>
    <r>
      <t>The reduction factor due to lateral load k</t>
    </r>
    <r>
      <rPr>
        <b/>
        <u/>
        <vertAlign val="subscript"/>
        <sz val="11"/>
        <color theme="1"/>
        <rFont val="Calibri"/>
        <family val="2"/>
        <scheme val="minor"/>
      </rPr>
      <t>p</t>
    </r>
    <r>
      <rPr>
        <b/>
        <u/>
        <sz val="11"/>
        <color theme="1"/>
        <rFont val="Calibri"/>
        <family val="2"/>
        <scheme val="minor"/>
      </rPr>
      <t>:</t>
    </r>
  </si>
  <si>
    <r>
      <t>f</t>
    </r>
    <r>
      <rPr>
        <vertAlign val="subscript"/>
        <sz val="11"/>
        <color theme="1"/>
        <rFont val="Calibri"/>
        <family val="2"/>
      </rPr>
      <t>y</t>
    </r>
  </si>
  <si>
    <r>
      <t>2f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(t/s)</t>
    </r>
    <r>
      <rPr>
        <vertAlign val="superscript"/>
        <sz val="11"/>
        <color theme="1"/>
        <rFont val="Calibri"/>
        <family val="2"/>
        <scheme val="minor"/>
      </rPr>
      <t>2</t>
    </r>
  </si>
  <si>
    <t>&lt;</t>
  </si>
  <si>
    <r>
      <t>k</t>
    </r>
    <r>
      <rPr>
        <vertAlign val="subscript"/>
        <sz val="11"/>
        <color theme="1"/>
        <rFont val="Calibri"/>
        <family val="2"/>
        <scheme val="minor"/>
      </rPr>
      <t>p</t>
    </r>
  </si>
  <si>
    <r>
      <t>h</t>
    </r>
    <r>
      <rPr>
        <vertAlign val="subscript"/>
        <sz val="11"/>
        <color theme="1"/>
        <rFont val="Calibri"/>
        <family val="2"/>
        <scheme val="minor"/>
      </rPr>
      <t>a</t>
    </r>
  </si>
  <si>
    <t>reduction factor</t>
  </si>
  <si>
    <t>μ</t>
  </si>
  <si>
    <t>0.2 &lt;</t>
  </si>
  <si>
    <t>&lt; 2.0</t>
  </si>
  <si>
    <t>&lt; 0.2</t>
  </si>
  <si>
    <t>&gt; 2.0</t>
  </si>
  <si>
    <t>1)</t>
  </si>
  <si>
    <t>2)</t>
  </si>
  <si>
    <t>3)</t>
  </si>
  <si>
    <t>κ</t>
  </si>
  <si>
    <t>plate buckling resistance</t>
  </si>
  <si>
    <r>
      <t>σ</t>
    </r>
    <r>
      <rPr>
        <vertAlign val="subscript"/>
        <sz val="11"/>
        <color theme="1"/>
        <rFont val="Calibri"/>
        <family val="2"/>
      </rPr>
      <t>y,R</t>
    </r>
  </si>
  <si>
    <t>1.3(t/l) sqrt(E/fy)</t>
  </si>
  <si>
    <t>reduction factor due to stresses in transverse direction</t>
  </si>
  <si>
    <r>
      <t>C</t>
    </r>
    <r>
      <rPr>
        <vertAlign val="subscript"/>
        <sz val="11"/>
        <color theme="1"/>
        <rFont val="Calibri"/>
        <family val="2"/>
        <scheme val="minor"/>
      </rPr>
      <t>ys</t>
    </r>
  </si>
  <si>
    <t>Finally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</si>
  <si>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e</t>
    </r>
  </si>
  <si>
    <t>The effective plate width Se</t>
  </si>
  <si>
    <r>
      <t>a) Effective Plate Width (s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</si>
</sst>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0" fontId="0" fillId="0" borderId="3" xfId="0" applyBorder="1"/>
    <xf numFmtId="0" fontId="2" fillId="3" borderId="2" xfId="2"/>
    <xf numFmtId="0" fontId="1" fillId="2" borderId="1" xfId="1"/>
    <xf numFmtId="0" fontId="4" fillId="0" borderId="0" xfId="0" applyFont="1"/>
    <xf numFmtId="0" fontId="1" fillId="2" borderId="4" xfId="1" applyBorder="1"/>
    <xf numFmtId="0" fontId="7" fillId="0" borderId="0" xfId="0" applyFont="1"/>
    <xf numFmtId="0" fontId="0" fillId="0" borderId="0" xfId="0" applyAlignment="1">
      <alignment horizontal="right"/>
    </xf>
    <xf numFmtId="0" fontId="9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600808</xdr:colOff>
      <xdr:row>29</xdr:row>
      <xdr:rowOff>186690</xdr:rowOff>
    </xdr:from>
    <xdr:to>
      <xdr:col>9</xdr:col>
      <xdr:colOff>600808</xdr:colOff>
      <xdr:row>82</xdr:row>
      <xdr:rowOff>87923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E8C40C4-0914-1E88-12EB-62822A3F45E7}"/>
            </a:ext>
          </a:extLst>
        </xdr:cNvPr>
        <xdr:cNvCxnSpPr/>
      </xdr:nvCxnSpPr>
      <xdr:spPr>
        <a:xfrm flipH="1">
          <a:off x="5802923" y="5740498"/>
          <a:ext cx="0" cy="1043734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22713</xdr:colOff>
      <xdr:row>39</xdr:row>
      <xdr:rowOff>19049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F7E32B6-CEA4-2508-3FE4-02049CDC63C8}"/>
                </a:ext>
              </a:extLst>
            </xdr:cNvPr>
            <xdr:cNvSpPr txBox="1"/>
          </xdr:nvSpPr>
          <xdr:spPr>
            <a:xfrm>
              <a:off x="6441098" y="7683011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14654</xdr:colOff>
      <xdr:row>40</xdr:row>
      <xdr:rowOff>7327</xdr:rowOff>
    </xdr:from>
    <xdr:ext cx="176843" cy="190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E226B6C-DEB5-4C8B-9258-1548881979E2}"/>
                </a:ext>
              </a:extLst>
            </xdr:cNvPr>
            <xdr:cNvSpPr txBox="1"/>
          </xdr:nvSpPr>
          <xdr:spPr>
            <a:xfrm>
              <a:off x="6433039" y="7861789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11</xdr:col>
      <xdr:colOff>364881</xdr:colOff>
      <xdr:row>42</xdr:row>
      <xdr:rowOff>5861</xdr:rowOff>
    </xdr:from>
    <xdr:ext cx="176843" cy="190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BC96302-9AA0-4B1C-8423-F525F5C3F40C}"/>
                </a:ext>
              </a:extLst>
            </xdr:cNvPr>
            <xdr:cNvSpPr txBox="1"/>
          </xdr:nvSpPr>
          <xdr:spPr>
            <a:xfrm>
              <a:off x="6783266" y="8241323"/>
              <a:ext cx="176843" cy="190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𝑝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10843</xdr:colOff>
      <xdr:row>37</xdr:row>
      <xdr:rowOff>109904</xdr:rowOff>
    </xdr:from>
    <xdr:to>
      <xdr:col>23</xdr:col>
      <xdr:colOff>14654</xdr:colOff>
      <xdr:row>37</xdr:row>
      <xdr:rowOff>109904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248ACC38-3117-4D1B-A643-7BA27568B37E}"/>
            </a:ext>
          </a:extLst>
        </xdr:cNvPr>
        <xdr:cNvCxnSpPr/>
      </xdr:nvCxnSpPr>
      <xdr:spPr>
        <a:xfrm flipV="1">
          <a:off x="5821093" y="7363558"/>
          <a:ext cx="8034119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95248</xdr:rowOff>
    </xdr:from>
    <xdr:to>
      <xdr:col>9</xdr:col>
      <xdr:colOff>600808</xdr:colOff>
      <xdr:row>41</xdr:row>
      <xdr:rowOff>95250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FFFE96D-2918-4E4E-A1F6-168CAE42B955}"/>
            </a:ext>
          </a:extLst>
        </xdr:cNvPr>
        <xdr:cNvCxnSpPr/>
      </xdr:nvCxnSpPr>
      <xdr:spPr>
        <a:xfrm>
          <a:off x="0" y="814021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43960</xdr:rowOff>
    </xdr:from>
    <xdr:to>
      <xdr:col>9</xdr:col>
      <xdr:colOff>600808</xdr:colOff>
      <xdr:row>46</xdr:row>
      <xdr:rowOff>43962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1929DCC7-11A0-46D5-BBA3-A4D8F33BBDEF}"/>
            </a:ext>
          </a:extLst>
        </xdr:cNvPr>
        <xdr:cNvCxnSpPr/>
      </xdr:nvCxnSpPr>
      <xdr:spPr>
        <a:xfrm>
          <a:off x="0" y="9151325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592016</xdr:colOff>
      <xdr:row>46</xdr:row>
      <xdr:rowOff>42495</xdr:rowOff>
    </xdr:from>
    <xdr:to>
      <xdr:col>19</xdr:col>
      <xdr:colOff>189035</xdr:colOff>
      <xdr:row>46</xdr:row>
      <xdr:rowOff>42497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43B6BE02-B825-468C-B439-72955DDC3010}"/>
            </a:ext>
          </a:extLst>
        </xdr:cNvPr>
        <xdr:cNvCxnSpPr/>
      </xdr:nvCxnSpPr>
      <xdr:spPr>
        <a:xfrm>
          <a:off x="5794131" y="9149860"/>
          <a:ext cx="5802923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14654</xdr:colOff>
      <xdr:row>51</xdr:row>
      <xdr:rowOff>0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26D7667-E686-4763-9B58-9DF593E5D3A9}"/>
                </a:ext>
              </a:extLst>
            </xdr:cNvPr>
            <xdr:cNvSpPr txBox="1"/>
          </xdr:nvSpPr>
          <xdr:spPr>
            <a:xfrm>
              <a:off x="2784231" y="10184423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394188</xdr:colOff>
      <xdr:row>52</xdr:row>
      <xdr:rowOff>5862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C5385F4C-BC26-4D0F-B970-181E942E12C7}"/>
                </a:ext>
              </a:extLst>
            </xdr:cNvPr>
            <xdr:cNvSpPr txBox="1"/>
          </xdr:nvSpPr>
          <xdr:spPr>
            <a:xfrm>
              <a:off x="3163765" y="10380785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13189</xdr:colOff>
      <xdr:row>53</xdr:row>
      <xdr:rowOff>13189</xdr:rowOff>
    </xdr:from>
    <xdr:ext cx="166006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n-CA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</m:acc>
                      </m:e>
                      <m:sub>
                        <m:r>
                          <a:rPr lang="en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16B673F4-0D72-427B-B689-85EDE90EC359}"/>
                </a:ext>
              </a:extLst>
            </xdr:cNvPr>
            <xdr:cNvSpPr txBox="1"/>
          </xdr:nvSpPr>
          <xdr:spPr>
            <a:xfrm>
              <a:off x="2782766" y="10578612"/>
              <a:ext cx="166006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 ̅_</a:t>
              </a:r>
              <a:r>
                <a:rPr lang="en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56</xdr:row>
      <xdr:rowOff>137745</xdr:rowOff>
    </xdr:from>
    <xdr:to>
      <xdr:col>9</xdr:col>
      <xdr:colOff>600808</xdr:colOff>
      <xdr:row>56</xdr:row>
      <xdr:rowOff>137747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6E0F4F-BB27-44E8-A576-010F6CF2590D}"/>
            </a:ext>
          </a:extLst>
        </xdr:cNvPr>
        <xdr:cNvCxnSpPr/>
      </xdr:nvCxnSpPr>
      <xdr:spPr>
        <a:xfrm>
          <a:off x="0" y="11274668"/>
          <a:ext cx="6074020" cy="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61</xdr:row>
      <xdr:rowOff>86456</xdr:rowOff>
    </xdr:from>
    <xdr:to>
      <xdr:col>21</xdr:col>
      <xdr:colOff>117231</xdr:colOff>
      <xdr:row>61</xdr:row>
      <xdr:rowOff>87923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283D5D-DDEB-4B69-8F19-1555540D610F}"/>
            </a:ext>
          </a:extLst>
        </xdr:cNvPr>
        <xdr:cNvCxnSpPr/>
      </xdr:nvCxnSpPr>
      <xdr:spPr>
        <a:xfrm>
          <a:off x="0" y="12293110"/>
          <a:ext cx="13415596" cy="146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38100</xdr:colOff>
      <xdr:row>5</xdr:row>
      <xdr:rowOff>1</xdr:rowOff>
    </xdr:from>
    <xdr:to>
      <xdr:col>17</xdr:col>
      <xdr:colOff>523875</xdr:colOff>
      <xdr:row>28</xdr:row>
      <xdr:rowOff>62277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3DA25B3-E944-BA29-5D62-11303D69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990601"/>
          <a:ext cx="11344275" cy="44437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60"/>
  <sheetViews>
    <sheetView topLeftCell="A44" zoomScaleNormal="100" zoomScalePageLayoutView="85" workbookViewId="0">
      <selection activeCell="P67" sqref="P67"/>
    </sheetView>
  </sheetViews>
  <sheetFormatPr defaultRowHeight="15" x14ac:dyDescent="0.25"/>
  <cols>
    <col min="1" max="1" width="5" customWidth="1"/>
    <col min="2" max="2" width="5.140625" customWidth="1"/>
    <col min="3" max="3" width="12.7109375" customWidth="1"/>
    <col min="6" max="6" width="9.5703125" customWidth="1"/>
    <col min="11" max="11" width="5.5703125" customWidth="1"/>
    <col min="12" max="12" width="17" customWidth="1"/>
    <col min="13" max="13" width="11" bestFit="1" customWidth="1"/>
    <col min="15" max="15" width="7.28515625" customWidth="1"/>
  </cols>
  <sheetData>
    <row r="2" spans="2:20" ht="18" x14ac:dyDescent="0.35">
      <c r="B2" t="s">
        <v>69</v>
      </c>
    </row>
    <row r="4" spans="2:20" x14ac:dyDescent="0.25">
      <c r="B4" t="s">
        <v>0</v>
      </c>
    </row>
    <row r="6" spans="2:20" x14ac:dyDescent="0.25">
      <c r="S6" s="3"/>
      <c r="T6" t="s">
        <v>1</v>
      </c>
    </row>
    <row r="7" spans="2:20" x14ac:dyDescent="0.25">
      <c r="S7" s="1"/>
      <c r="T7" t="s">
        <v>2</v>
      </c>
    </row>
    <row r="8" spans="2:20" x14ac:dyDescent="0.25">
      <c r="S8" s="2"/>
      <c r="T8" t="s">
        <v>3</v>
      </c>
    </row>
    <row r="33" spans="3:17" x14ac:dyDescent="0.25">
      <c r="C33" s="6" t="s">
        <v>34</v>
      </c>
      <c r="L33" s="6" t="s">
        <v>33</v>
      </c>
    </row>
    <row r="34" spans="3:17" ht="18" x14ac:dyDescent="0.35">
      <c r="C34" t="s">
        <v>4</v>
      </c>
      <c r="D34" s="3">
        <v>4000</v>
      </c>
      <c r="E34" t="s">
        <v>14</v>
      </c>
      <c r="G34" t="s">
        <v>15</v>
      </c>
      <c r="L34" s="4" t="s">
        <v>25</v>
      </c>
      <c r="M34" s="3">
        <v>180</v>
      </c>
      <c r="N34" t="s">
        <v>12</v>
      </c>
      <c r="P34" t="s">
        <v>29</v>
      </c>
    </row>
    <row r="35" spans="3:17" ht="18" x14ac:dyDescent="0.35">
      <c r="C35" t="s">
        <v>5</v>
      </c>
      <c r="D35" s="3">
        <v>1000</v>
      </c>
      <c r="E35" t="s">
        <v>14</v>
      </c>
      <c r="G35" t="s">
        <v>16</v>
      </c>
      <c r="L35" s="4" t="s">
        <v>26</v>
      </c>
      <c r="M35" s="5">
        <v>50</v>
      </c>
      <c r="N35" t="s">
        <v>12</v>
      </c>
      <c r="P35" t="s">
        <v>30</v>
      </c>
    </row>
    <row r="36" spans="3:17" ht="18.75" x14ac:dyDescent="0.35">
      <c r="C36" t="s">
        <v>6</v>
      </c>
      <c r="D36" s="3">
        <v>20</v>
      </c>
      <c r="E36" t="s">
        <v>14</v>
      </c>
      <c r="G36" t="s">
        <v>17</v>
      </c>
      <c r="L36" s="4" t="s">
        <v>27</v>
      </c>
      <c r="M36" s="1">
        <f>+D37*D38*D39</f>
        <v>150828.75</v>
      </c>
      <c r="N36" t="s">
        <v>28</v>
      </c>
      <c r="P36" t="s">
        <v>31</v>
      </c>
    </row>
    <row r="37" spans="3:17" ht="18.75" x14ac:dyDescent="0.35">
      <c r="C37" s="4" t="s">
        <v>7</v>
      </c>
      <c r="D37" s="3">
        <v>1025</v>
      </c>
      <c r="E37" t="s">
        <v>23</v>
      </c>
      <c r="G37" t="s">
        <v>18</v>
      </c>
      <c r="L37" s="4" t="s">
        <v>27</v>
      </c>
      <c r="M37" s="1">
        <f>+M36*10^-6</f>
        <v>0.15082874999999998</v>
      </c>
      <c r="N37" t="s">
        <v>12</v>
      </c>
    </row>
    <row r="38" spans="3:17" ht="17.25" x14ac:dyDescent="0.25">
      <c r="C38" s="4" t="s">
        <v>8</v>
      </c>
      <c r="D38" s="3">
        <v>9.81</v>
      </c>
      <c r="E38" t="s">
        <v>24</v>
      </c>
      <c r="G38" t="s">
        <v>19</v>
      </c>
    </row>
    <row r="39" spans="3:17" x14ac:dyDescent="0.25">
      <c r="C39" s="4" t="s">
        <v>9</v>
      </c>
      <c r="D39" s="3">
        <v>15</v>
      </c>
      <c r="E39" t="s">
        <v>13</v>
      </c>
      <c r="G39" t="s">
        <v>20</v>
      </c>
      <c r="L39" s="6" t="s">
        <v>32</v>
      </c>
    </row>
    <row r="40" spans="3:17" ht="18" x14ac:dyDescent="0.35">
      <c r="C40" s="4" t="s">
        <v>46</v>
      </c>
      <c r="D40" s="3">
        <v>300</v>
      </c>
      <c r="E40" t="s">
        <v>12</v>
      </c>
      <c r="G40" t="s">
        <v>21</v>
      </c>
      <c r="L40" s="4"/>
      <c r="M40" s="1">
        <f>1.1*(D35/D36)*SQRT(D40/(D41*1000))</f>
        <v>2.1301408404140796</v>
      </c>
      <c r="P40" t="s">
        <v>36</v>
      </c>
    </row>
    <row r="41" spans="3:17" x14ac:dyDescent="0.25">
      <c r="C41" s="4" t="s">
        <v>10</v>
      </c>
      <c r="D41" s="3">
        <v>200</v>
      </c>
      <c r="E41" t="s">
        <v>11</v>
      </c>
      <c r="G41" t="s">
        <v>22</v>
      </c>
      <c r="L41" s="4"/>
      <c r="M41" s="1">
        <f>0.525*(D35/D36)*SQRT(D40/(D41*1000))</f>
        <v>1.0166581283794469</v>
      </c>
      <c r="P41" t="s">
        <v>35</v>
      </c>
    </row>
    <row r="43" spans="3:17" ht="18" x14ac:dyDescent="0.35">
      <c r="C43" s="6" t="s">
        <v>42</v>
      </c>
      <c r="L43" t="s">
        <v>37</v>
      </c>
      <c r="M43" t="s">
        <v>38</v>
      </c>
      <c r="N43">
        <v>0.67300000000000004</v>
      </c>
      <c r="O43" t="s">
        <v>39</v>
      </c>
      <c r="P43" t="s">
        <v>40</v>
      </c>
      <c r="Q43" s="1">
        <f>+(M41-0.22)/(M41*M41)</f>
        <v>0.77076523380626771</v>
      </c>
    </row>
    <row r="44" spans="3:17" x14ac:dyDescent="0.25">
      <c r="C44" t="s">
        <v>41</v>
      </c>
      <c r="D44" s="1">
        <f>+D35/D36</f>
        <v>50</v>
      </c>
    </row>
    <row r="45" spans="3:17" ht="18" x14ac:dyDescent="0.35">
      <c r="C45" t="s">
        <v>43</v>
      </c>
      <c r="D45" s="1">
        <f>1-((1/120)*D44)</f>
        <v>0.58333333333333326</v>
      </c>
      <c r="L45" t="s">
        <v>40</v>
      </c>
      <c r="M45" s="1">
        <f>+MIN(Q43,1)</f>
        <v>0.77076523380626771</v>
      </c>
      <c r="P45" t="s">
        <v>44</v>
      </c>
    </row>
    <row r="48" spans="3:17" ht="18" x14ac:dyDescent="0.35">
      <c r="C48" s="6" t="s">
        <v>45</v>
      </c>
      <c r="L48" t="s">
        <v>50</v>
      </c>
      <c r="M48" s="1">
        <f>+(0.05*(D35/D36))-0.75</f>
        <v>1.75</v>
      </c>
    </row>
    <row r="49" spans="2:17" ht="18" x14ac:dyDescent="0.35">
      <c r="C49" t="s">
        <v>49</v>
      </c>
      <c r="D49" s="1">
        <f>+MIN(M49,1)</f>
        <v>1</v>
      </c>
      <c r="F49" s="4"/>
      <c r="G49" t="s">
        <v>51</v>
      </c>
      <c r="L49" t="s">
        <v>49</v>
      </c>
      <c r="M49" s="1">
        <f>1-(M48*((M37/D40)-(2*(D36/D35)*(D36/D35))))</f>
        <v>1.000520165625</v>
      </c>
    </row>
    <row r="50" spans="2:17" ht="18.75" x14ac:dyDescent="0.35">
      <c r="L50" t="s">
        <v>47</v>
      </c>
      <c r="M50" s="1">
        <f>2*(D36/D35)*(D36/D35)*D40</f>
        <v>0.24000000000000002</v>
      </c>
      <c r="O50" s="4" t="s">
        <v>27</v>
      </c>
      <c r="P50" t="s">
        <v>48</v>
      </c>
      <c r="Q50" t="s">
        <v>47</v>
      </c>
    </row>
    <row r="51" spans="2:17" x14ac:dyDescent="0.25">
      <c r="C51" s="4" t="s">
        <v>52</v>
      </c>
      <c r="D51" s="1">
        <f>0.21*(M40-0.2)</f>
        <v>0.40532957648695672</v>
      </c>
    </row>
    <row r="52" spans="2:17" x14ac:dyDescent="0.25">
      <c r="B52" s="7" t="s">
        <v>57</v>
      </c>
      <c r="C52" s="4" t="s">
        <v>60</v>
      </c>
      <c r="D52" s="1">
        <v>1</v>
      </c>
      <c r="G52" t="s">
        <v>55</v>
      </c>
    </row>
    <row r="53" spans="2:17" x14ac:dyDescent="0.25">
      <c r="B53" s="7" t="s">
        <v>58</v>
      </c>
      <c r="C53" s="4" t="s">
        <v>60</v>
      </c>
      <c r="D53" s="1">
        <f>+(0.5/(M40*M40))*(1+D51+(M40*M40)-SQRT(POWER(1+D51+(M40*M40),2)-4*(M40*M40)))</f>
        <v>0.19829143395913887</v>
      </c>
      <c r="F53" t="s">
        <v>53</v>
      </c>
      <c r="G53" t="s">
        <v>54</v>
      </c>
    </row>
    <row r="54" spans="2:17" x14ac:dyDescent="0.25">
      <c r="B54" s="7" t="s">
        <v>59</v>
      </c>
      <c r="C54" s="4" t="s">
        <v>60</v>
      </c>
      <c r="D54" s="1">
        <f>+(0.5/(M40*M40))+0.07</f>
        <v>0.18019283746556469</v>
      </c>
      <c r="G54" t="s">
        <v>56</v>
      </c>
    </row>
    <row r="55" spans="2:17" x14ac:dyDescent="0.25">
      <c r="L55" t="s">
        <v>63</v>
      </c>
      <c r="M55" s="1">
        <f>1.3*(D36/D34)*SQRT((D41*1000)/D40)</f>
        <v>0.16782927833565472</v>
      </c>
    </row>
    <row r="56" spans="2:17" x14ac:dyDescent="0.25">
      <c r="C56" s="4" t="s">
        <v>60</v>
      </c>
      <c r="D56" s="1">
        <f>+MIN(D52:D54)</f>
        <v>0.18019283746556469</v>
      </c>
      <c r="G56" t="s">
        <v>61</v>
      </c>
    </row>
    <row r="57" spans="2:17" ht="18" x14ac:dyDescent="0.35">
      <c r="L57" s="4" t="s">
        <v>62</v>
      </c>
      <c r="M57" s="1">
        <f>+(M55+(D56*(1-M55)))*D40*D49</f>
        <v>95.334144578435925</v>
      </c>
      <c r="N57" t="s">
        <v>12</v>
      </c>
    </row>
    <row r="59" spans="2:17" ht="18" x14ac:dyDescent="0.35">
      <c r="C59" t="s">
        <v>66</v>
      </c>
      <c r="L59" t="s">
        <v>65</v>
      </c>
      <c r="M59" s="1">
        <f>+SQRT((1-POWER(M35/M57,2)+D45*((M34*M35)/(M45*D40*M57))))</f>
        <v>0.98137116201870878</v>
      </c>
      <c r="P59" t="s">
        <v>64</v>
      </c>
    </row>
    <row r="60" spans="2:17" ht="18" x14ac:dyDescent="0.35">
      <c r="C60" s="8" t="s">
        <v>67</v>
      </c>
      <c r="D60" s="2">
        <f>+D35*M45*M59</f>
        <v>756.40677314407867</v>
      </c>
      <c r="E60" s="8" t="s">
        <v>14</v>
      </c>
      <c r="G60" t="s">
        <v>68</v>
      </c>
    </row>
  </sheetData>
  <pageMargins left="0.7" right="0.7" top="0.75" bottom="0.75" header="0.3" footer="0.3"/>
  <pageSetup scale="41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2B87D-559F-4FF2-B3F3-17125F61EA33}">
  <dimension ref="A1"/>
  <sheetViews>
    <sheetView tabSelected="1" workbookViewId="0">
      <selection activeCell="O5" sqref="O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5212-AA11-407D-9CE4-451073AD41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33DA-3C29-4862-B86F-D09E31F811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9DBA-595B-4886-AEC8-0EFE0483EF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4E6F-407B-4895-BC68-AE35B5150B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919B-020E-4B7C-8FC1-6294BF537D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07FE-BB62-4128-A6FE-35288DFDA1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2d5684-10a2-4364-952f-c78858d41697}" enabled="1" method="Standard" siteId="{4a3454a0-8cf4-4a9c-b1c0-6ce4d1495f8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PlateWd</vt:lpstr>
      <vt:lpstr>Stiffener</vt:lpstr>
      <vt:lpstr>axial_lateral_lds</vt:lpstr>
      <vt:lpstr>line_lds</vt:lpstr>
      <vt:lpstr>TorsionalBk</vt:lpstr>
      <vt:lpstr>BucklingStr</vt:lpstr>
      <vt:lpstr>ShearRs</vt:lpstr>
      <vt:lpstr>Resist_param</vt:lpstr>
      <vt:lpstr>PlateWd!Print_Area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Sundar, Mano</dc:creator>
  <cp:lastModifiedBy>Sundar, Mano</cp:lastModifiedBy>
  <dcterms:created xsi:type="dcterms:W3CDTF">2015-06-05T18:17:20Z</dcterms:created>
  <dcterms:modified xsi:type="dcterms:W3CDTF">2024-05-01T02:47:39Z</dcterms:modified>
</cp:coreProperties>
</file>