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eel Girder design tool (ship " sheetId="1" r:id="rId4"/>
  </sheets>
  <definedNames/>
  <calcPr/>
  <extLst>
    <ext uri="GoogleSheetsCustomDataVersion2">
      <go:sheetsCustomData xmlns:go="http://customooxmlschemas.google.com/" r:id="rId5" roundtripDataChecksum="qm96SDs1zjBFTlAwWsAB+JoYJ2R/G7Ton1Mogzy+bB4="/>
    </ext>
  </extLst>
</workbook>
</file>

<file path=xl/sharedStrings.xml><?xml version="1.0" encoding="utf-8"?>
<sst xmlns="http://schemas.openxmlformats.org/spreadsheetml/2006/main" count="139" uniqueCount="97">
  <si>
    <t>One Way Slab ACI Code Design Tool (SI Units) ----- Developed by Samson Mano &lt;https://sites.google.com/site/samsoninfinite/&gt;</t>
  </si>
  <si>
    <t>INPUT DATA</t>
  </si>
  <si>
    <t>Depth of Slab :</t>
  </si>
  <si>
    <t>h</t>
  </si>
  <si>
    <t>=</t>
  </si>
  <si>
    <t>mm</t>
  </si>
  <si>
    <t>Clear Cover :</t>
  </si>
  <si>
    <r>
      <rPr>
        <rFont val="Verdana"/>
        <i/>
        <color theme="1"/>
        <sz val="11.0"/>
      </rPr>
      <t>C</t>
    </r>
    <r>
      <rPr>
        <rFont val="Verdana"/>
        <i/>
        <color theme="1"/>
        <sz val="11.0"/>
        <vertAlign val="subscript"/>
      </rPr>
      <t>c</t>
    </r>
  </si>
  <si>
    <t>Assumed diameter of reinforcement :</t>
  </si>
  <si>
    <t>Effective depth of Slab :</t>
  </si>
  <si>
    <t>d</t>
  </si>
  <si>
    <t>Load per meter strip of Slab :</t>
  </si>
  <si>
    <t>Wu</t>
  </si>
  <si>
    <t>KN/m</t>
  </si>
  <si>
    <t>Including self weight of the slab strip</t>
  </si>
  <si>
    <t>Compressive strength of Concrete :</t>
  </si>
  <si>
    <r>
      <rPr>
        <rFont val="Verdana"/>
        <i/>
        <color theme="1"/>
        <sz val="11.0"/>
      </rPr>
      <t>f'</t>
    </r>
    <r>
      <rPr>
        <rFont val="Verdana"/>
        <i/>
        <color theme="1"/>
        <sz val="11.0"/>
        <vertAlign val="subscript"/>
      </rPr>
      <t>c</t>
    </r>
  </si>
  <si>
    <r>
      <rPr>
        <rFont val="Verdana"/>
        <i/>
        <color theme="1"/>
        <sz val="11.0"/>
      </rPr>
      <t>N/mm</t>
    </r>
    <r>
      <rPr>
        <rFont val="Verdana"/>
        <i/>
        <color theme="1"/>
        <sz val="11.0"/>
        <vertAlign val="superscript"/>
      </rPr>
      <t>2</t>
    </r>
  </si>
  <si>
    <t>Yield strength of steel :</t>
  </si>
  <si>
    <r>
      <rPr>
        <rFont val="Verdana"/>
        <i/>
        <color theme="1"/>
        <sz val="11.0"/>
      </rPr>
      <t>f</t>
    </r>
    <r>
      <rPr>
        <rFont val="Verdana"/>
        <i/>
        <color theme="1"/>
        <sz val="11.0"/>
        <vertAlign val="subscript"/>
      </rPr>
      <t>y</t>
    </r>
    <r>
      <rPr>
        <rFont val="Verdana"/>
        <i/>
        <color theme="1"/>
        <sz val="11.0"/>
      </rPr>
      <t xml:space="preserve"> and f</t>
    </r>
    <r>
      <rPr>
        <rFont val="Vani"/>
        <i/>
        <color theme="1"/>
        <sz val="11.0"/>
        <vertAlign val="subscript"/>
      </rPr>
      <t>yt</t>
    </r>
  </si>
  <si>
    <r>
      <rPr>
        <rFont val="Verdana"/>
        <color theme="1"/>
        <sz val="11.0"/>
      </rPr>
      <t>N/mm</t>
    </r>
    <r>
      <rPr>
        <rFont val="Verdana"/>
        <color theme="1"/>
        <sz val="11.0"/>
        <vertAlign val="superscript"/>
      </rPr>
      <t>2</t>
    </r>
  </si>
  <si>
    <t>Strength reduction factor (Bending)</t>
  </si>
  <si>
    <r>
      <rPr>
        <rFont val="Calibri"/>
        <color theme="1"/>
        <sz val="11.0"/>
      </rPr>
      <t>φ</t>
    </r>
    <r>
      <rPr>
        <rFont val="Calibri"/>
        <color theme="1"/>
        <sz val="11.0"/>
        <vertAlign val="subscript"/>
      </rPr>
      <t>m</t>
    </r>
  </si>
  <si>
    <t>For tension controlled beam section (ACI 318-02 Section 9.3.2.2.)</t>
  </si>
  <si>
    <t>Strength reduction factor (shear and torsion)</t>
  </si>
  <si>
    <r>
      <rPr>
        <rFont val="Calibri"/>
        <color theme="1"/>
        <sz val="11.0"/>
      </rPr>
      <t>φ</t>
    </r>
    <r>
      <rPr>
        <rFont val="Calibri"/>
        <color theme="1"/>
        <sz val="11.0"/>
        <vertAlign val="subscript"/>
      </rPr>
      <t>v,t</t>
    </r>
  </si>
  <si>
    <t>From ACI code chapter 9</t>
  </si>
  <si>
    <t>Length of Span 1 (First Interior)</t>
  </si>
  <si>
    <t>L1</t>
  </si>
  <si>
    <t>Length of Span 2 (Second Interior)</t>
  </si>
  <si>
    <t>L2</t>
  </si>
  <si>
    <t>Corner beam width</t>
  </si>
  <si>
    <t>b1</t>
  </si>
  <si>
    <t>First beam width</t>
  </si>
  <si>
    <t>b2</t>
  </si>
  <si>
    <t>Second beam width</t>
  </si>
  <si>
    <t>b3</t>
  </si>
  <si>
    <t>CALCULATION</t>
  </si>
  <si>
    <t>A</t>
  </si>
  <si>
    <t>B</t>
  </si>
  <si>
    <t>C</t>
  </si>
  <si>
    <t>D</t>
  </si>
  <si>
    <t>E</t>
  </si>
  <si>
    <t>F</t>
  </si>
  <si>
    <t>Effective Length</t>
  </si>
  <si>
    <r>
      <rPr>
        <rFont val="Verdana"/>
        <b/>
        <color theme="1"/>
        <sz val="11.0"/>
      </rPr>
      <t>L</t>
    </r>
    <r>
      <rPr>
        <rFont val="Verdana"/>
        <b/>
        <color theme="1"/>
        <sz val="11.0"/>
        <vertAlign val="subscript"/>
      </rPr>
      <t>n</t>
    </r>
  </si>
  <si>
    <t>Moment</t>
  </si>
  <si>
    <r>
      <rPr>
        <rFont val="Verdana"/>
        <b/>
        <color theme="1"/>
        <sz val="11.0"/>
      </rPr>
      <t>W</t>
    </r>
    <r>
      <rPr>
        <rFont val="Verdana"/>
        <b/>
        <color theme="1"/>
        <sz val="11.0"/>
        <vertAlign val="subscript"/>
      </rPr>
      <t>u</t>
    </r>
    <r>
      <rPr>
        <rFont val="Verdana"/>
        <b/>
        <color theme="1"/>
        <sz val="11.0"/>
      </rPr>
      <t xml:space="preserve"> L</t>
    </r>
    <r>
      <rPr>
        <rFont val="Verdana"/>
        <b/>
        <color theme="1"/>
        <sz val="11.0"/>
        <vertAlign val="subscript"/>
      </rPr>
      <t>n</t>
    </r>
    <r>
      <rPr>
        <rFont val="Verdana"/>
        <b/>
        <color theme="1"/>
        <sz val="11.0"/>
        <vertAlign val="superscript"/>
      </rPr>
      <t>2</t>
    </r>
  </si>
  <si>
    <t>KN-m/m</t>
  </si>
  <si>
    <t>Momement Coefficient</t>
  </si>
  <si>
    <r>
      <rPr>
        <rFont val="Verdana"/>
        <b/>
        <color theme="1"/>
        <sz val="11.0"/>
      </rPr>
      <t>M</t>
    </r>
    <r>
      <rPr>
        <rFont val="Verdana"/>
        <b/>
        <color theme="1"/>
        <sz val="11.0"/>
        <vertAlign val="subscript"/>
      </rPr>
      <t>c</t>
    </r>
  </si>
  <si>
    <t>Max. Bending Moment</t>
  </si>
  <si>
    <r>
      <rPr>
        <rFont val="Verdana"/>
        <b/>
        <color theme="1"/>
        <sz val="11.0"/>
      </rPr>
      <t>M</t>
    </r>
    <r>
      <rPr>
        <rFont val="Verdana"/>
        <b/>
        <color theme="1"/>
        <sz val="11.0"/>
        <vertAlign val="subscript"/>
      </rPr>
      <t>u</t>
    </r>
  </si>
  <si>
    <t>Flexural Resistance Factor</t>
  </si>
  <si>
    <t>R</t>
  </si>
  <si>
    <r>
      <rPr>
        <rFont val="Verdana"/>
        <i/>
        <color theme="1"/>
        <sz val="12.0"/>
      </rPr>
      <t>N/mm</t>
    </r>
    <r>
      <rPr>
        <rFont val="Verdana"/>
        <i val="0"/>
        <color theme="1"/>
        <sz val="11.0"/>
        <vertAlign val="superscript"/>
      </rPr>
      <t>2</t>
    </r>
  </si>
  <si>
    <t>Area of steel</t>
  </si>
  <si>
    <r>
      <rPr>
        <rFont val="Verdana"/>
        <b/>
        <color theme="1"/>
        <sz val="11.0"/>
      </rPr>
      <t>A</t>
    </r>
    <r>
      <rPr>
        <rFont val="Verdana"/>
        <b/>
        <color theme="1"/>
        <sz val="11.0"/>
        <vertAlign val="subscript"/>
      </rPr>
      <t>s</t>
    </r>
  </si>
  <si>
    <r>
      <rPr>
        <rFont val="Verdana"/>
        <i/>
        <color theme="1"/>
        <sz val="12.0"/>
      </rPr>
      <t>mm</t>
    </r>
    <r>
      <rPr>
        <rFont val="Verdana"/>
        <i val="0"/>
        <color theme="1"/>
        <sz val="11.0"/>
        <vertAlign val="superscript"/>
      </rPr>
      <t>2</t>
    </r>
    <r>
      <rPr>
        <rFont val="Verdana"/>
        <i val="0"/>
        <color theme="1"/>
        <sz val="11.0"/>
      </rPr>
      <t>/mm</t>
    </r>
  </si>
  <si>
    <t>Area of steel minimum</t>
  </si>
  <si>
    <r>
      <rPr>
        <rFont val="Verdana"/>
        <b/>
        <color theme="1"/>
        <sz val="11.0"/>
      </rPr>
      <t>A</t>
    </r>
    <r>
      <rPr>
        <rFont val="Verdana"/>
        <b/>
        <color theme="1"/>
        <sz val="11.0"/>
        <vertAlign val="subscript"/>
      </rPr>
      <t>s min</t>
    </r>
  </si>
  <si>
    <r>
      <rPr>
        <rFont val="Verdana"/>
        <i/>
        <color theme="1"/>
        <sz val="12.0"/>
      </rPr>
      <t>mm</t>
    </r>
    <r>
      <rPr>
        <rFont val="Verdana"/>
        <i val="0"/>
        <color theme="1"/>
        <sz val="11.0"/>
        <vertAlign val="superscript"/>
      </rPr>
      <t>2</t>
    </r>
    <r>
      <rPr>
        <rFont val="Verdana"/>
        <i val="0"/>
        <color theme="1"/>
        <sz val="11.0"/>
      </rPr>
      <t>/mm</t>
    </r>
  </si>
  <si>
    <t>Area of steel required</t>
  </si>
  <si>
    <r>
      <rPr>
        <rFont val="Verdana"/>
        <b/>
        <color theme="1"/>
        <sz val="11.0"/>
      </rPr>
      <t>A</t>
    </r>
    <r>
      <rPr>
        <rFont val="Verdana"/>
        <b/>
        <color theme="1"/>
        <sz val="11.0"/>
        <vertAlign val="subscript"/>
      </rPr>
      <t>s req</t>
    </r>
  </si>
  <si>
    <r>
      <rPr>
        <rFont val="Verdana"/>
        <i/>
        <color theme="1"/>
        <sz val="12.0"/>
      </rPr>
      <t>mm</t>
    </r>
    <r>
      <rPr>
        <rFont val="Verdana"/>
        <i val="0"/>
        <color theme="1"/>
        <sz val="11.0"/>
        <vertAlign val="superscript"/>
      </rPr>
      <t>2</t>
    </r>
    <r>
      <rPr>
        <rFont val="Verdana"/>
        <i val="0"/>
        <color theme="1"/>
        <sz val="11.0"/>
      </rPr>
      <t>/mm</t>
    </r>
  </si>
  <si>
    <t>Spacing required</t>
  </si>
  <si>
    <r>
      <rPr>
        <rFont val="Verdana"/>
        <b/>
        <color theme="1"/>
        <sz val="11.0"/>
      </rPr>
      <t>s</t>
    </r>
    <r>
      <rPr>
        <rFont val="Verdana"/>
        <b/>
        <color theme="1"/>
        <sz val="11.0"/>
        <vertAlign val="subscript"/>
      </rPr>
      <t>req</t>
    </r>
  </si>
  <si>
    <t>1)</t>
  </si>
  <si>
    <t>Design of Flexure Reinforcement (For Section A)</t>
  </si>
  <si>
    <t xml:space="preserve">Flexural resistance factor </t>
  </si>
  <si>
    <r>
      <rPr>
        <rFont val="Verdana"/>
        <b/>
        <color rgb="FFFF0000"/>
        <sz val="12.0"/>
      </rPr>
      <t>R</t>
    </r>
    <r>
      <rPr>
        <rFont val="Verdana"/>
        <color theme="1"/>
        <sz val="12.0"/>
      </rPr>
      <t xml:space="preserve"> = M</t>
    </r>
    <r>
      <rPr>
        <rFont val="Verdana"/>
        <color theme="1"/>
        <sz val="12.0"/>
        <vertAlign val="subscript"/>
      </rPr>
      <t xml:space="preserve">u </t>
    </r>
    <r>
      <rPr>
        <rFont val="Verdana"/>
        <color theme="1"/>
        <sz val="12.0"/>
      </rPr>
      <t xml:space="preserve">/ </t>
    </r>
    <r>
      <rPr>
        <rFont val="Calibri"/>
        <color theme="1"/>
        <sz val="12.0"/>
      </rPr>
      <t>φ</t>
    </r>
    <r>
      <rPr>
        <rFont val="Verdana"/>
        <color theme="1"/>
        <sz val="12.0"/>
      </rPr>
      <t>bd</t>
    </r>
    <r>
      <rPr>
        <rFont val="Verdana"/>
        <color theme="1"/>
        <sz val="12.0"/>
        <vertAlign val="superscript"/>
      </rPr>
      <t>2</t>
    </r>
  </si>
  <si>
    <r>
      <rPr>
        <rFont val="Verdana"/>
        <i/>
        <color theme="1"/>
        <sz val="12.0"/>
      </rPr>
      <t>N/mm</t>
    </r>
    <r>
      <rPr>
        <rFont val="Verdana"/>
        <i/>
        <color theme="1"/>
        <sz val="12.0"/>
        <vertAlign val="superscript"/>
      </rPr>
      <t>2</t>
    </r>
  </si>
  <si>
    <t>Required reinforcemnt ratio</t>
  </si>
  <si>
    <r>
      <rPr>
        <rFont val="Verdana"/>
        <b/>
        <color rgb="FFFF0000"/>
        <sz val="12.0"/>
      </rPr>
      <t>ρ</t>
    </r>
    <r>
      <rPr>
        <rFont val="Verdana"/>
        <color theme="1"/>
        <sz val="12.0"/>
      </rPr>
      <t xml:space="preserve"> by linear interpolation R = </t>
    </r>
    <r>
      <rPr>
        <rFont val="Calibri"/>
        <color theme="1"/>
        <sz val="12.0"/>
      </rPr>
      <t>ω</t>
    </r>
    <r>
      <rPr>
        <rFont val="Verdana"/>
        <color theme="1"/>
        <sz val="12.0"/>
      </rPr>
      <t>f'</t>
    </r>
    <r>
      <rPr>
        <rFont val="Verdana"/>
        <color theme="1"/>
        <sz val="12.0"/>
        <vertAlign val="subscript"/>
      </rPr>
      <t>c</t>
    </r>
    <r>
      <rPr>
        <rFont val="Verdana"/>
        <color theme="1"/>
        <sz val="12.0"/>
      </rPr>
      <t xml:space="preserve">(1-0.59ω) and ω = </t>
    </r>
    <r>
      <rPr>
        <rFont val="Verdana"/>
        <b/>
        <color rgb="FFFF0000"/>
        <sz val="12.0"/>
      </rPr>
      <t>ρ</t>
    </r>
    <r>
      <rPr>
        <rFont val="Verdana"/>
        <color theme="1"/>
        <sz val="12.0"/>
      </rPr>
      <t>f</t>
    </r>
    <r>
      <rPr>
        <rFont val="Verdana"/>
        <color theme="1"/>
        <sz val="12.0"/>
        <vertAlign val="subscript"/>
      </rPr>
      <t>y</t>
    </r>
    <r>
      <rPr>
        <rFont val="Verdana"/>
        <color theme="1"/>
        <sz val="12.0"/>
      </rPr>
      <t>/f'</t>
    </r>
    <r>
      <rPr>
        <rFont val="Verdana"/>
        <color theme="1"/>
        <sz val="12.0"/>
        <vertAlign val="subscript"/>
      </rPr>
      <t>c</t>
    </r>
  </si>
  <si>
    <t>Required Area of tension reinforcement</t>
  </si>
  <si>
    <r>
      <rPr>
        <rFont val="Verdana"/>
        <b/>
        <color rgb="FFFF0000"/>
        <sz val="12.0"/>
      </rPr>
      <t>A</t>
    </r>
    <r>
      <rPr>
        <rFont val="Verdana"/>
        <b/>
        <color rgb="FFFF0000"/>
        <sz val="12.0"/>
        <vertAlign val="subscript"/>
      </rPr>
      <t>s</t>
    </r>
    <r>
      <rPr>
        <rFont val="Verdana"/>
        <b/>
        <color rgb="FFFF0000"/>
        <sz val="12.0"/>
      </rPr>
      <t xml:space="preserve"> </t>
    </r>
    <r>
      <rPr>
        <rFont val="Verdana"/>
        <color theme="1"/>
        <sz val="12.0"/>
      </rPr>
      <t xml:space="preserve">=ρ*b*d </t>
    </r>
  </si>
  <si>
    <r>
      <rPr>
        <rFont val="Verdana"/>
        <i/>
        <color theme="1"/>
        <sz val="12.0"/>
      </rPr>
      <t>mm</t>
    </r>
    <r>
      <rPr>
        <rFont val="Verdana"/>
        <i/>
        <color theme="1"/>
        <sz val="12.0"/>
        <vertAlign val="superscript"/>
      </rPr>
      <t>2</t>
    </r>
  </si>
  <si>
    <t>2)</t>
  </si>
  <si>
    <t>Shrinkage and Temperature Reinforcement (For Section A)</t>
  </si>
  <si>
    <t>ACI section 10.5.4</t>
  </si>
  <si>
    <r>
      <rPr>
        <rFont val="Verdana"/>
        <b/>
        <color rgb="FFFF0000"/>
        <sz val="12.0"/>
      </rPr>
      <t>A</t>
    </r>
    <r>
      <rPr>
        <rFont val="Verdana"/>
        <b/>
        <color rgb="FFFF0000"/>
        <sz val="12.0"/>
        <vertAlign val="subscript"/>
      </rPr>
      <t>s,min</t>
    </r>
    <r>
      <rPr>
        <rFont val="Verdana"/>
        <b/>
        <color rgb="FFFF0000"/>
        <sz val="12.0"/>
      </rPr>
      <t xml:space="preserve"> </t>
    </r>
    <r>
      <rPr>
        <rFont val="Verdana"/>
        <color theme="1"/>
        <sz val="12.0"/>
      </rPr>
      <t>=0.0018*b*h</t>
    </r>
  </si>
  <si>
    <r>
      <rPr>
        <rFont val="Verdana"/>
        <i/>
        <color theme="1"/>
        <sz val="12.0"/>
      </rPr>
      <t>mm</t>
    </r>
    <r>
      <rPr>
        <rFont val="Verdana"/>
        <i/>
        <color theme="1"/>
        <sz val="12.0"/>
        <vertAlign val="superscript"/>
      </rPr>
      <t>2</t>
    </r>
  </si>
  <si>
    <t>ACI section 7.12</t>
  </si>
  <si>
    <t>3)</t>
  </si>
  <si>
    <t>Maximum spacing for minimum flexural reinforcement (For Section A)</t>
  </si>
  <si>
    <t>From ACI code section 7.6.5, the maximum spacing for minimum flexural reinforcement is</t>
  </si>
  <si>
    <r>
      <rPr>
        <rFont val="Verdana"/>
        <color theme="1"/>
        <sz val="12.0"/>
      </rPr>
      <t xml:space="preserve">i) </t>
    </r>
    <r>
      <rPr>
        <rFont val="Verdana"/>
        <b/>
        <color rgb="FFFF0000"/>
        <sz val="12.0"/>
      </rPr>
      <t>S</t>
    </r>
    <r>
      <rPr>
        <rFont val="Verdana"/>
        <b/>
        <color rgb="FFFF0000"/>
        <sz val="12.0"/>
        <vertAlign val="subscript"/>
      </rPr>
      <t>max1</t>
    </r>
    <r>
      <rPr>
        <rFont val="Verdana"/>
        <b/>
        <color rgb="FFFF0000"/>
        <sz val="12.0"/>
      </rPr>
      <t xml:space="preserve"> </t>
    </r>
    <r>
      <rPr>
        <rFont val="Verdana"/>
        <color theme="1"/>
        <sz val="12.0"/>
      </rPr>
      <t>=3*h</t>
    </r>
  </si>
  <si>
    <r>
      <rPr>
        <rFont val="Verdana"/>
        <color theme="1"/>
        <sz val="12.0"/>
      </rPr>
      <t xml:space="preserve">ii) </t>
    </r>
    <r>
      <rPr>
        <rFont val="Verdana"/>
        <b/>
        <color rgb="FFFF0000"/>
        <sz val="12.0"/>
      </rPr>
      <t>S</t>
    </r>
    <r>
      <rPr>
        <rFont val="Verdana"/>
        <b/>
        <color rgb="FFFF0000"/>
        <sz val="12.0"/>
        <vertAlign val="subscript"/>
      </rPr>
      <t>max2</t>
    </r>
    <r>
      <rPr>
        <rFont val="Verdana"/>
        <b/>
        <color rgb="FFFF0000"/>
        <sz val="12.0"/>
      </rPr>
      <t xml:space="preserve"> </t>
    </r>
    <r>
      <rPr>
        <rFont val="Verdana"/>
        <color theme="1"/>
        <sz val="12.0"/>
      </rPr>
      <t>=500</t>
    </r>
  </si>
  <si>
    <r>
      <rPr>
        <rFont val="Verdana"/>
        <color theme="1"/>
        <sz val="12.0"/>
      </rPr>
      <t xml:space="preserve"> </t>
    </r>
    <r>
      <rPr>
        <rFont val="Verdana"/>
        <b/>
        <color rgb="FFFF0000"/>
        <sz val="12.0"/>
      </rPr>
      <t>S</t>
    </r>
    <r>
      <rPr>
        <rFont val="Verdana"/>
        <b/>
        <color rgb="FFFF0000"/>
        <sz val="12.0"/>
        <vertAlign val="subscript"/>
      </rPr>
      <t>max req</t>
    </r>
    <r>
      <rPr>
        <rFont val="Verdana"/>
        <b/>
        <color rgb="FFFF0000"/>
        <sz val="12.0"/>
      </rPr>
      <t xml:space="preserve"> </t>
    </r>
  </si>
  <si>
    <t>4)</t>
  </si>
  <si>
    <t>Reinforcement spacing for crack control (For Section A)</t>
  </si>
  <si>
    <t>ACI code section 10.6.4 limits the maximum spacing of reinforcment adjacent to tension face of slab to</t>
  </si>
  <si>
    <r>
      <rPr>
        <rFont val="Verdana"/>
        <color theme="1"/>
        <sz val="12.0"/>
      </rPr>
      <t xml:space="preserve">i) </t>
    </r>
    <r>
      <rPr>
        <rFont val="Verdana"/>
        <b/>
        <color rgb="FFFF0000"/>
        <sz val="12.0"/>
      </rPr>
      <t>S</t>
    </r>
    <r>
      <rPr>
        <rFont val="Verdana"/>
        <b/>
        <color rgb="FFFF0000"/>
        <sz val="12.0"/>
        <vertAlign val="subscript"/>
      </rPr>
      <t>max1</t>
    </r>
    <r>
      <rPr>
        <rFont val="Verdana"/>
        <b/>
        <color rgb="FFFF0000"/>
        <sz val="12.0"/>
      </rPr>
      <t xml:space="preserve"> </t>
    </r>
    <r>
      <rPr>
        <rFont val="Verdana"/>
        <color theme="1"/>
        <sz val="12.0"/>
      </rPr>
      <t>= (95000/f</t>
    </r>
    <r>
      <rPr>
        <rFont val="Verdana"/>
        <color theme="1"/>
        <sz val="12.0"/>
        <vertAlign val="subscript"/>
      </rPr>
      <t>s</t>
    </r>
    <r>
      <rPr>
        <rFont val="Verdana"/>
        <color theme="1"/>
        <sz val="12.0"/>
      </rPr>
      <t>) - 2.5*C</t>
    </r>
    <r>
      <rPr>
        <rFont val="Verdana"/>
        <color theme="1"/>
        <sz val="12.0"/>
        <vertAlign val="subscript"/>
      </rPr>
      <t>c</t>
    </r>
  </si>
  <si>
    <r>
      <rPr>
        <rFont val="Verdana"/>
        <color theme="1"/>
        <sz val="12.0"/>
      </rPr>
      <t xml:space="preserve"> </t>
    </r>
    <r>
      <rPr>
        <rFont val="Verdana"/>
        <b/>
        <color rgb="FFFF0000"/>
        <sz val="12.0"/>
      </rPr>
      <t>f</t>
    </r>
    <r>
      <rPr>
        <rFont val="Verdana"/>
        <b/>
        <color rgb="FFFF0000"/>
        <sz val="12.0"/>
        <vertAlign val="subscript"/>
      </rPr>
      <t>s</t>
    </r>
    <r>
      <rPr>
        <rFont val="Verdana"/>
        <b/>
        <color rgb="FFFF0000"/>
        <sz val="12.0"/>
      </rPr>
      <t xml:space="preserve"> </t>
    </r>
    <r>
      <rPr>
        <rFont val="Verdana"/>
        <color theme="1"/>
        <sz val="12.0"/>
      </rPr>
      <t>= 0.6 * f</t>
    </r>
    <r>
      <rPr>
        <rFont val="Verdana"/>
        <color theme="1"/>
        <sz val="12.0"/>
        <vertAlign val="subscript"/>
      </rPr>
      <t>y</t>
    </r>
  </si>
  <si>
    <r>
      <rPr>
        <rFont val="Verdana"/>
        <i/>
        <color theme="1"/>
        <sz val="12.0"/>
      </rPr>
      <t>N/mm</t>
    </r>
    <r>
      <rPr>
        <rFont val="Verdana"/>
        <i/>
        <color theme="1"/>
        <sz val="12.0"/>
        <vertAlign val="superscript"/>
      </rPr>
      <t>2</t>
    </r>
  </si>
  <si>
    <r>
      <rPr>
        <rFont val="Verdana"/>
        <color theme="1"/>
        <sz val="12.0"/>
      </rPr>
      <t xml:space="preserve">ii) </t>
    </r>
    <r>
      <rPr>
        <rFont val="Verdana"/>
        <b/>
        <color rgb="FFFF0000"/>
        <sz val="12.0"/>
      </rPr>
      <t>S</t>
    </r>
    <r>
      <rPr>
        <rFont val="Verdana"/>
        <b/>
        <color rgb="FFFF0000"/>
        <sz val="12.0"/>
        <vertAlign val="subscript"/>
      </rPr>
      <t>max2</t>
    </r>
    <r>
      <rPr>
        <rFont val="Verdana"/>
        <b/>
        <color rgb="FFFF0000"/>
        <sz val="12.0"/>
      </rPr>
      <t xml:space="preserve"> </t>
    </r>
    <r>
      <rPr>
        <rFont val="Verdana"/>
        <color theme="1"/>
        <sz val="12.0"/>
      </rPr>
      <t>= 300*(252/f</t>
    </r>
    <r>
      <rPr>
        <rFont val="Verdana"/>
        <color theme="1"/>
        <sz val="12.0"/>
        <vertAlign val="subscript"/>
      </rPr>
      <t>s</t>
    </r>
    <r>
      <rPr>
        <rFont val="Verdana"/>
        <color theme="1"/>
        <sz val="12.0"/>
      </rPr>
      <t>)</t>
    </r>
  </si>
  <si>
    <r>
      <rPr>
        <rFont val="Verdana"/>
        <color theme="1"/>
        <sz val="12.0"/>
      </rPr>
      <t xml:space="preserve"> </t>
    </r>
    <r>
      <rPr>
        <rFont val="Verdana"/>
        <b/>
        <color rgb="FFFF0000"/>
        <sz val="12.0"/>
      </rPr>
      <t>S</t>
    </r>
    <r>
      <rPr>
        <rFont val="Verdana"/>
        <b/>
        <color rgb="FFFF0000"/>
        <sz val="12.0"/>
        <vertAlign val="subscript"/>
      </rPr>
      <t>max req</t>
    </r>
    <r>
      <rPr>
        <rFont val="Verdana"/>
        <b/>
        <color rgb="FFFF0000"/>
        <sz val="12.0"/>
      </rPr>
      <t xml:space="preserve">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</si>
</sst>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.00_);[Red]\(0.00\)"/>
    <numFmt numFmtId="165" formatCode="0.000"/>
    <numFmt numFmtId="166" formatCode="#\ ???/???"/>
    <numFmt numFmtId="167" formatCode="0.0_);[Red]\(0.0\)"/>
    <numFmt numFmtId="168" formatCode="0.00000_);[Red]\(0.00000\)"/>
    <numFmt numFmtId="169" formatCode="0.0000000_);[Red]\(0.0000000\)"/>
    <numFmt numFmtId="170" formatCode="0.000_);[Red]\(0.000\)"/>
  </numFmts>
  <fonts count="16">
    <font>
      <sz val="11.0"/>
      <color theme="1"/>
      <name val="Calibri"/>
      <scheme val="minor"/>
    </font>
    <font>
      <sz val="11.0"/>
      <color theme="1"/>
      <name val="Verdana"/>
    </font>
    <font>
      <sz val="14.0"/>
      <color theme="1"/>
      <name val="Calibri"/>
      <scheme val="minor"/>
    </font>
    <font/>
    <font>
      <i/>
      <u/>
      <sz val="14.0"/>
      <color rgb="FF0000FF"/>
      <name val="High tower text"/>
    </font>
    <font>
      <i/>
      <sz val="11.0"/>
      <color theme="1"/>
      <name val="Verdana"/>
    </font>
    <font>
      <sz val="11.0"/>
      <color rgb="FF3F3F76"/>
      <name val="Verdana"/>
    </font>
    <font>
      <b/>
      <i/>
      <sz val="11.0"/>
      <color rgb="FF7F7F7F"/>
      <name val="Calibri"/>
      <scheme val="minor"/>
    </font>
    <font>
      <sz val="11.0"/>
      <color theme="1"/>
      <name val="Calibri"/>
    </font>
    <font>
      <i/>
      <sz val="12.0"/>
      <color theme="1"/>
      <name val="Verdana"/>
    </font>
    <font>
      <b/>
      <sz val="11.0"/>
      <color theme="1"/>
      <name val="Verdana"/>
    </font>
    <font>
      <sz val="14.0"/>
      <color rgb="FF3F3F76"/>
      <name val="Calibri"/>
      <scheme val="minor"/>
    </font>
    <font>
      <i/>
      <u/>
      <sz val="12.0"/>
      <color theme="1"/>
      <name val="Verdana"/>
    </font>
    <font>
      <sz val="12.0"/>
      <color theme="1"/>
      <name val="Verdana"/>
    </font>
    <font>
      <b/>
      <sz val="12.0"/>
      <color rgb="FF9C6500"/>
      <name val="Verdana"/>
    </font>
    <font>
      <b/>
      <i/>
      <sz val="11.0"/>
      <color theme="1"/>
      <name val="Verdana"/>
    </font>
  </fonts>
  <fills count="5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</fills>
  <borders count="12">
    <border/>
    <border>
      <left style="thin">
        <color rgb="FFB2B2B2"/>
      </left>
      <top style="thin">
        <color rgb="FFB2B2B2"/>
      </top>
      <bottom style="thin">
        <color rgb="FFB2B2B2"/>
      </bottom>
    </border>
    <border>
      <top style="thin">
        <color rgb="FFB2B2B2"/>
      </top>
      <bottom style="thin">
        <color rgb="FFB2B2B2"/>
      </bottom>
    </border>
    <border>
      <right style="thin">
        <color rgb="FFB2B2B2"/>
      </right>
      <top style="thin">
        <color rgb="FFB2B2B2"/>
      </top>
      <bottom style="thin">
        <color rgb="FFB2B2B2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right style="hair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vertical="center"/>
    </xf>
    <xf borderId="4" fillId="0" fontId="1" numFmtId="0" xfId="0" applyAlignment="1" applyBorder="1" applyFont="1">
      <alignment vertical="center"/>
    </xf>
    <xf borderId="5" fillId="0" fontId="5" numFmtId="0" xfId="0" applyAlignment="1" applyBorder="1" applyFont="1">
      <alignment vertical="center"/>
    </xf>
    <xf borderId="5" fillId="0" fontId="5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7" fillId="3" fontId="6" numFmtId="164" xfId="0" applyAlignment="1" applyBorder="1" applyFill="1" applyFont="1" applyNumberFormat="1">
      <alignment horizontal="center" readingOrder="0" vertical="center"/>
    </xf>
    <xf borderId="0" fillId="0" fontId="5" numFmtId="0" xfId="0" applyAlignment="1" applyFont="1">
      <alignment horizontal="left" vertical="center"/>
    </xf>
    <xf borderId="0" fillId="0" fontId="1" numFmtId="0" xfId="0" applyAlignment="1" applyFont="1">
      <alignment readingOrder="0"/>
    </xf>
    <xf borderId="0" fillId="0" fontId="7" numFmtId="0" xfId="0" applyAlignment="1" applyFont="1">
      <alignment horizontal="left" readingOrder="0" shrinkToFit="0" wrapText="1"/>
    </xf>
    <xf borderId="7" fillId="3" fontId="6" numFmtId="164" xfId="0" applyAlignment="1" applyBorder="1" applyFont="1" applyNumberFormat="1">
      <alignment horizontal="center" vertical="center"/>
    </xf>
    <xf borderId="0" fillId="0" fontId="7" numFmtId="0" xfId="0" applyFont="1"/>
    <xf borderId="5" fillId="0" fontId="1" numFmtId="0" xfId="0" applyAlignment="1" applyBorder="1" applyFont="1">
      <alignment horizontal="center" vertical="center"/>
    </xf>
    <xf borderId="8" fillId="0" fontId="1" numFmtId="0" xfId="0" applyBorder="1" applyFont="1"/>
    <xf borderId="5" fillId="0" fontId="1" numFmtId="0" xfId="0" applyAlignment="1" applyBorder="1" applyFont="1">
      <alignment horizontal="center"/>
    </xf>
    <xf borderId="5" fillId="0" fontId="8" numFmtId="0" xfId="0" applyAlignment="1" applyBorder="1" applyFont="1">
      <alignment horizontal="center" vertical="center"/>
    </xf>
    <xf borderId="0" fillId="0" fontId="7" numFmtId="0" xfId="0" applyAlignment="1" applyFont="1">
      <alignment horizontal="left" shrinkToFit="0" wrapText="1"/>
    </xf>
    <xf borderId="9" fillId="0" fontId="1" numFmtId="0" xfId="0" applyAlignment="1" applyBorder="1" applyFont="1">
      <alignment horizontal="center"/>
    </xf>
    <xf borderId="0" fillId="0" fontId="9" numFmtId="0" xfId="0" applyAlignment="1" applyFont="1">
      <alignment vertical="center"/>
    </xf>
    <xf borderId="0" fillId="0" fontId="10" numFmtId="0" xfId="0" applyFont="1"/>
    <xf borderId="0" fillId="0" fontId="9" numFmtId="0" xfId="0" applyAlignment="1" applyFont="1">
      <alignment horizontal="left" vertical="center"/>
    </xf>
    <xf borderId="9" fillId="0" fontId="1" numFmtId="164" xfId="0" applyAlignment="1" applyBorder="1" applyFont="1" applyNumberFormat="1">
      <alignment horizontal="center"/>
    </xf>
    <xf borderId="9" fillId="0" fontId="1" numFmtId="165" xfId="0" applyAlignment="1" applyBorder="1" applyFont="1" applyNumberFormat="1">
      <alignment horizontal="center"/>
    </xf>
    <xf borderId="9" fillId="0" fontId="1" numFmtId="166" xfId="0" applyAlignment="1" applyBorder="1" applyFont="1" applyNumberFormat="1">
      <alignment horizontal="center"/>
    </xf>
    <xf borderId="7" fillId="3" fontId="11" numFmtId="165" xfId="0" applyAlignment="1" applyBorder="1" applyFont="1" applyNumberFormat="1">
      <alignment horizontal="center"/>
    </xf>
    <xf borderId="9" fillId="0" fontId="1" numFmtId="167" xfId="0" applyAlignment="1" applyBorder="1" applyFont="1" applyNumberFormat="1">
      <alignment horizontal="center"/>
    </xf>
    <xf borderId="0" fillId="0" fontId="1" numFmtId="0" xfId="0" applyAlignment="1" applyFont="1">
      <alignment horizontal="center"/>
    </xf>
    <xf borderId="0" fillId="0" fontId="9" numFmtId="49" xfId="0" applyAlignment="1" applyFont="1" applyNumberFormat="1">
      <alignment horizontal="right" vertical="center"/>
    </xf>
    <xf borderId="0" fillId="0" fontId="12" numFmtId="0" xfId="0" applyAlignment="1" applyFont="1">
      <alignment vertical="center"/>
    </xf>
    <xf borderId="0" fillId="0" fontId="13" numFmtId="0" xfId="0" applyAlignment="1" applyFont="1">
      <alignment horizontal="right"/>
    </xf>
    <xf borderId="0" fillId="0" fontId="13" numFmtId="0" xfId="0" applyAlignment="1" applyFont="1">
      <alignment horizontal="center" vertical="center"/>
    </xf>
    <xf borderId="10" fillId="0" fontId="9" numFmtId="168" xfId="0" applyAlignment="1" applyBorder="1" applyFont="1" applyNumberFormat="1">
      <alignment horizontal="center" vertical="center"/>
    </xf>
    <xf borderId="10" fillId="0" fontId="9" numFmtId="169" xfId="0" applyAlignment="1" applyBorder="1" applyFont="1" applyNumberFormat="1">
      <alignment horizontal="center" vertical="center"/>
    </xf>
    <xf borderId="0" fillId="0" fontId="13" numFmtId="0" xfId="0" applyFont="1"/>
    <xf borderId="0" fillId="0" fontId="13" numFmtId="0" xfId="0" applyAlignment="1" applyFont="1">
      <alignment horizontal="center"/>
    </xf>
    <xf borderId="10" fillId="4" fontId="14" numFmtId="170" xfId="0" applyAlignment="1" applyBorder="1" applyFill="1" applyFont="1" applyNumberFormat="1">
      <alignment horizontal="center" vertical="center"/>
    </xf>
    <xf borderId="10" fillId="0" fontId="9" numFmtId="167" xfId="0" applyAlignment="1" applyBorder="1" applyFont="1" applyNumberFormat="1">
      <alignment horizontal="center" vertical="center"/>
    </xf>
    <xf borderId="10" fillId="4" fontId="14" numFmtId="167" xfId="0" applyAlignment="1" applyBorder="1" applyFont="1" applyNumberFormat="1">
      <alignment horizontal="center" vertical="center"/>
    </xf>
    <xf borderId="0" fillId="0" fontId="10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15" numFmtId="0" xfId="0" applyAlignment="1" applyFont="1">
      <alignment vertical="center"/>
    </xf>
    <xf borderId="11" fillId="0" fontId="5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514350</xdr:colOff>
      <xdr:row>8</xdr:row>
      <xdr:rowOff>0</xdr:rowOff>
    </xdr:from>
    <xdr:ext cx="38100" cy="219075"/>
    <xdr:sp>
      <xdr:nvSpPr>
        <xdr:cNvPr id="3" name="Shape 3"/>
        <xdr:cNvSpPr txBox="1"/>
      </xdr:nvSpPr>
      <xdr:spPr>
        <a:xfrm>
          <a:off x="5336475" y="3670463"/>
          <a:ext cx="19050" cy="219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0</xdr:colOff>
      <xdr:row>63</xdr:row>
      <xdr:rowOff>0</xdr:rowOff>
    </xdr:from>
    <xdr:ext cx="66675" cy="219075"/>
    <xdr:sp>
      <xdr:nvSpPr>
        <xdr:cNvPr id="4" name="Shape 4"/>
        <xdr:cNvSpPr txBox="1"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5</xdr:col>
      <xdr:colOff>0</xdr:colOff>
      <xdr:row>15</xdr:row>
      <xdr:rowOff>0</xdr:rowOff>
    </xdr:from>
    <xdr:ext cx="66675" cy="266700"/>
    <xdr:sp>
      <xdr:nvSpPr>
        <xdr:cNvPr id="5" name="Shape 5"/>
        <xdr:cNvSpPr txBox="1"/>
      </xdr:nvSpPr>
      <xdr:spPr>
        <a:xfrm>
          <a:off x="5317425" y="3651413"/>
          <a:ext cx="57150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15</xdr:row>
      <xdr:rowOff>0</xdr:rowOff>
    </xdr:from>
    <xdr:ext cx="76200" cy="228600"/>
    <xdr:sp>
      <xdr:nvSpPr>
        <xdr:cNvPr id="6" name="Shape 6"/>
        <xdr:cNvSpPr txBox="1"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514350</xdr:colOff>
      <xdr:row>19</xdr:row>
      <xdr:rowOff>0</xdr:rowOff>
    </xdr:from>
    <xdr:ext cx="76200" cy="228600"/>
    <xdr:sp>
      <xdr:nvSpPr>
        <xdr:cNvPr id="7" name="Shape 7"/>
        <xdr:cNvSpPr txBox="1"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685800</xdr:colOff>
      <xdr:row>12</xdr:row>
      <xdr:rowOff>57150</xdr:rowOff>
    </xdr:from>
    <xdr:ext cx="5191125" cy="21336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76200</xdr:colOff>
      <xdr:row>20</xdr:row>
      <xdr:rowOff>200025</xdr:rowOff>
    </xdr:from>
    <xdr:ext cx="7258050" cy="20764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86"/>
    <col customWidth="1" min="2" max="2" width="7.14"/>
    <col customWidth="1" min="3" max="3" width="47.43"/>
    <col customWidth="1" min="4" max="4" width="18.14"/>
    <col customWidth="1" min="5" max="5" width="11.86"/>
    <col customWidth="1" min="6" max="11" width="19.29"/>
    <col customWidth="1" min="12" max="12" width="2.14"/>
    <col customWidth="1" min="13" max="13" width="2.0"/>
    <col customWidth="1" min="14" max="14" width="3.0"/>
    <col customWidth="1" min="15" max="24" width="9.14"/>
    <col customWidth="1" min="25" max="26" width="8.71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1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1.0" customHeight="1">
      <c r="A3" s="1"/>
      <c r="B3" s="5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1.0" customHeight="1">
      <c r="A4" s="1"/>
      <c r="B4" s="6" t="s">
        <v>2</v>
      </c>
      <c r="C4" s="7"/>
      <c r="D4" s="8" t="s">
        <v>3</v>
      </c>
      <c r="E4" s="9" t="s">
        <v>4</v>
      </c>
      <c r="F4" s="10">
        <v>500.0</v>
      </c>
      <c r="G4" s="11" t="s">
        <v>5</v>
      </c>
      <c r="H4" s="1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1.0" customHeight="1">
      <c r="A5" s="1"/>
      <c r="B5" s="6" t="s">
        <v>6</v>
      </c>
      <c r="C5" s="7"/>
      <c r="D5" s="8" t="s">
        <v>7</v>
      </c>
      <c r="E5" s="9" t="s">
        <v>4</v>
      </c>
      <c r="F5" s="10">
        <v>70.0</v>
      </c>
      <c r="G5" s="11" t="s">
        <v>5</v>
      </c>
      <c r="H5" s="1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1.0" customHeight="1">
      <c r="A6" s="1"/>
      <c r="B6" s="6" t="s">
        <v>8</v>
      </c>
      <c r="C6" s="7"/>
      <c r="D6" s="8"/>
      <c r="E6" s="9" t="s">
        <v>4</v>
      </c>
      <c r="F6" s="10">
        <v>20.0</v>
      </c>
      <c r="G6" s="11" t="s">
        <v>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1.0" customHeight="1">
      <c r="A7" s="1"/>
      <c r="B7" s="6" t="s">
        <v>9</v>
      </c>
      <c r="C7" s="7"/>
      <c r="D7" s="8" t="s">
        <v>10</v>
      </c>
      <c r="E7" s="9" t="s">
        <v>4</v>
      </c>
      <c r="F7" s="14">
        <f>+F4-(F5+(F6/2))</f>
        <v>420</v>
      </c>
      <c r="G7" s="11" t="s">
        <v>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1.0" customHeight="1">
      <c r="A8" s="1"/>
      <c r="B8" s="6" t="s">
        <v>11</v>
      </c>
      <c r="C8" s="7"/>
      <c r="D8" s="8" t="s">
        <v>12</v>
      </c>
      <c r="E8" s="9" t="s">
        <v>4</v>
      </c>
      <c r="F8" s="10">
        <v>209.0</v>
      </c>
      <c r="G8" s="11" t="s">
        <v>13</v>
      </c>
      <c r="H8" s="15" t="s">
        <v>14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1.0" customHeight="1">
      <c r="A9" s="1"/>
      <c r="B9" s="6" t="s">
        <v>15</v>
      </c>
      <c r="C9" s="6"/>
      <c r="D9" s="8" t="s">
        <v>16</v>
      </c>
      <c r="E9" s="16" t="s">
        <v>4</v>
      </c>
      <c r="F9" s="14">
        <v>25.0</v>
      </c>
      <c r="G9" s="11" t="s">
        <v>17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1.0" customHeight="1">
      <c r="A10" s="17"/>
      <c r="B10" s="6" t="s">
        <v>18</v>
      </c>
      <c r="C10" s="6"/>
      <c r="D10" s="8" t="s">
        <v>19</v>
      </c>
      <c r="E10" s="18" t="s">
        <v>4</v>
      </c>
      <c r="F10" s="10">
        <v>500.0</v>
      </c>
      <c r="G10" s="1" t="s">
        <v>20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1.0" customHeight="1">
      <c r="A11" s="1"/>
      <c r="B11" s="6" t="s">
        <v>21</v>
      </c>
      <c r="C11" s="6"/>
      <c r="D11" s="19" t="s">
        <v>22</v>
      </c>
      <c r="E11" s="18" t="s">
        <v>4</v>
      </c>
      <c r="F11" s="14">
        <v>0.9</v>
      </c>
      <c r="G11" s="1"/>
      <c r="H11" s="15" t="s">
        <v>23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1.0" customHeight="1">
      <c r="A12" s="1"/>
      <c r="B12" s="6" t="s">
        <v>24</v>
      </c>
      <c r="C12" s="6"/>
      <c r="D12" s="19" t="s">
        <v>25</v>
      </c>
      <c r="E12" s="18" t="s">
        <v>4</v>
      </c>
      <c r="F12" s="14">
        <v>0.75</v>
      </c>
      <c r="G12" s="1"/>
      <c r="H12" s="15" t="s">
        <v>26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1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1.0" customHeight="1">
      <c r="A14" s="1"/>
      <c r="B14" s="5" t="s">
        <v>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1.0" customHeight="1">
      <c r="A15" s="1"/>
      <c r="B15" s="6" t="s">
        <v>27</v>
      </c>
      <c r="C15" s="7"/>
      <c r="D15" s="8" t="s">
        <v>28</v>
      </c>
      <c r="E15" s="9" t="s">
        <v>4</v>
      </c>
      <c r="F15" s="14">
        <v>4400.0</v>
      </c>
      <c r="G15" s="11" t="s">
        <v>5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1.0" customHeight="1">
      <c r="A16" s="1"/>
      <c r="B16" s="6" t="s">
        <v>29</v>
      </c>
      <c r="C16" s="7"/>
      <c r="D16" s="8" t="s">
        <v>30</v>
      </c>
      <c r="E16" s="9" t="s">
        <v>4</v>
      </c>
      <c r="F16" s="14">
        <v>4600.0</v>
      </c>
      <c r="G16" s="11" t="s">
        <v>5</v>
      </c>
      <c r="H16" s="20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1.0" customHeight="1">
      <c r="A17" s="1"/>
      <c r="B17" s="6" t="s">
        <v>31</v>
      </c>
      <c r="C17" s="7"/>
      <c r="D17" s="8" t="s">
        <v>32</v>
      </c>
      <c r="E17" s="9" t="s">
        <v>4</v>
      </c>
      <c r="F17" s="14">
        <v>400.0</v>
      </c>
      <c r="G17" s="11" t="s">
        <v>5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1.0" customHeight="1">
      <c r="A18" s="1"/>
      <c r="B18" s="6" t="s">
        <v>33</v>
      </c>
      <c r="C18" s="7"/>
      <c r="D18" s="8" t="s">
        <v>34</v>
      </c>
      <c r="E18" s="9" t="s">
        <v>4</v>
      </c>
      <c r="F18" s="14">
        <v>350.0</v>
      </c>
      <c r="G18" s="11" t="s">
        <v>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1.0" customHeight="1">
      <c r="A19" s="1"/>
      <c r="B19" s="6" t="s">
        <v>35</v>
      </c>
      <c r="C19" s="7"/>
      <c r="D19" s="8" t="s">
        <v>36</v>
      </c>
      <c r="E19" s="18" t="s">
        <v>4</v>
      </c>
      <c r="F19" s="14">
        <v>350.0</v>
      </c>
      <c r="G19" s="11" t="s">
        <v>5</v>
      </c>
      <c r="H19" s="15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1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1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1.0" customHeight="1">
      <c r="A22" s="1"/>
      <c r="B22" s="5" t="s">
        <v>37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1.0" customHeight="1">
      <c r="A23" s="1"/>
      <c r="B23" s="5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1.0" customHeight="1">
      <c r="A24" s="1"/>
      <c r="B24" s="5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1.0" customHeight="1">
      <c r="A25" s="1"/>
      <c r="B25" s="5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1.0" customHeight="1">
      <c r="A26" s="1"/>
      <c r="B26" s="5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1.0" customHeight="1">
      <c r="A27" s="1"/>
      <c r="B27" s="5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1.0" customHeight="1">
      <c r="A28" s="1"/>
      <c r="B28" s="5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1.0" customHeight="1">
      <c r="A29" s="1"/>
      <c r="B29" s="5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1.0" customHeight="1">
      <c r="A30" s="1"/>
      <c r="B30" s="5"/>
      <c r="C30" s="1"/>
      <c r="D30" s="1"/>
      <c r="E30" s="1"/>
      <c r="F30" s="21" t="s">
        <v>38</v>
      </c>
      <c r="G30" s="21" t="s">
        <v>39</v>
      </c>
      <c r="H30" s="21" t="s">
        <v>40</v>
      </c>
      <c r="I30" s="21" t="s">
        <v>41</v>
      </c>
      <c r="J30" s="21" t="s">
        <v>42</v>
      </c>
      <c r="K30" s="21" t="s">
        <v>43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1.0" customHeight="1">
      <c r="A31" s="1"/>
      <c r="B31" s="5"/>
      <c r="C31" s="22" t="s">
        <v>44</v>
      </c>
      <c r="D31" s="23" t="s">
        <v>45</v>
      </c>
      <c r="E31" s="24" t="s">
        <v>5</v>
      </c>
      <c r="F31" s="25">
        <f>+F15-(F17/2)-(F18/2)</f>
        <v>4025</v>
      </c>
      <c r="G31" s="25">
        <f>+F31</f>
        <v>4025</v>
      </c>
      <c r="H31" s="21">
        <f>+(G31+I31)*0.5</f>
        <v>4137.5</v>
      </c>
      <c r="I31" s="25">
        <f>+F16-((F18+F19)*0.5)</f>
        <v>4250</v>
      </c>
      <c r="J31" s="25">
        <f t="shared" ref="J31:K31" si="1">+I31</f>
        <v>4250</v>
      </c>
      <c r="K31" s="25">
        <f t="shared" si="1"/>
        <v>4250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1.0" customHeight="1">
      <c r="A32" s="1"/>
      <c r="B32" s="5"/>
      <c r="C32" s="1" t="s">
        <v>46</v>
      </c>
      <c r="D32" s="23" t="s">
        <v>47</v>
      </c>
      <c r="E32" s="24" t="s">
        <v>48</v>
      </c>
      <c r="F32" s="26">
        <f t="shared" ref="F32:K32" si="2">+$F$8*(F31/1000)^2</f>
        <v>3385.930625</v>
      </c>
      <c r="G32" s="26">
        <f t="shared" si="2"/>
        <v>3385.930625</v>
      </c>
      <c r="H32" s="26">
        <f t="shared" si="2"/>
        <v>3577.851406</v>
      </c>
      <c r="I32" s="26">
        <f t="shared" si="2"/>
        <v>3775.0625</v>
      </c>
      <c r="J32" s="26">
        <f t="shared" si="2"/>
        <v>3775.0625</v>
      </c>
      <c r="K32" s="26">
        <f t="shared" si="2"/>
        <v>3775.0625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1.0" customHeight="1">
      <c r="A33" s="1"/>
      <c r="B33" s="5"/>
      <c r="C33" s="1" t="s">
        <v>49</v>
      </c>
      <c r="D33" s="23" t="s">
        <v>50</v>
      </c>
      <c r="E33" s="24"/>
      <c r="F33" s="27">
        <v>0.041666666666666664</v>
      </c>
      <c r="G33" s="27">
        <v>0.07142857142857142</v>
      </c>
      <c r="H33" s="27">
        <v>0.1</v>
      </c>
      <c r="I33" s="27">
        <v>0.0625</v>
      </c>
      <c r="J33" s="27">
        <v>0.09090909090909091</v>
      </c>
      <c r="K33" s="27">
        <v>0.0625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1.0" customHeight="1">
      <c r="A34" s="1"/>
      <c r="B34" s="5"/>
      <c r="C34" s="1" t="s">
        <v>51</v>
      </c>
      <c r="D34" s="23" t="s">
        <v>52</v>
      </c>
      <c r="E34" s="24" t="s">
        <v>48</v>
      </c>
      <c r="F34" s="28">
        <f t="shared" ref="F34:K34" si="3">+F33*F32</f>
        <v>141.0804427</v>
      </c>
      <c r="G34" s="28">
        <f t="shared" si="3"/>
        <v>241.8521875</v>
      </c>
      <c r="H34" s="28">
        <f t="shared" si="3"/>
        <v>357.7851406</v>
      </c>
      <c r="I34" s="28">
        <f t="shared" si="3"/>
        <v>235.9414063</v>
      </c>
      <c r="J34" s="28">
        <f t="shared" si="3"/>
        <v>343.1875</v>
      </c>
      <c r="K34" s="28">
        <f t="shared" si="3"/>
        <v>235.9414063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1.0" customHeight="1">
      <c r="A35" s="1"/>
      <c r="B35" s="5"/>
      <c r="C35" s="1" t="s">
        <v>53</v>
      </c>
      <c r="D35" s="23" t="s">
        <v>54</v>
      </c>
      <c r="E35" s="24" t="s">
        <v>55</v>
      </c>
      <c r="F35" s="26">
        <f t="shared" ref="F35:K35" si="4">+(F34*10^6)/($F$11*1000*$F$7^2)</f>
        <v>0.8886397248</v>
      </c>
      <c r="G35" s="26">
        <f t="shared" si="4"/>
        <v>1.523382385</v>
      </c>
      <c r="H35" s="26">
        <f t="shared" si="4"/>
        <v>2.253622705</v>
      </c>
      <c r="I35" s="26">
        <f t="shared" si="4"/>
        <v>1.486151463</v>
      </c>
      <c r="J35" s="26">
        <f t="shared" si="4"/>
        <v>2.161674855</v>
      </c>
      <c r="K35" s="26">
        <f t="shared" si="4"/>
        <v>1.486151463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1.0" customHeight="1">
      <c r="A36" s="1"/>
      <c r="B36" s="5"/>
      <c r="C36" s="1" t="s">
        <v>56</v>
      </c>
      <c r="D36" s="23" t="s">
        <v>57</v>
      </c>
      <c r="E36" s="24" t="s">
        <v>58</v>
      </c>
      <c r="F36" s="26">
        <f t="shared" ref="F36:K36" si="5">+(($F$9/$F$10)*(($F$9-SQRT(($F$9^2)-(4*0.59*$F$9*F35)))/(2*0.59*$F$9)))*1000*$F$7</f>
        <v>762.8051946</v>
      </c>
      <c r="G36" s="26">
        <f t="shared" si="5"/>
        <v>1329.285487</v>
      </c>
      <c r="H36" s="26">
        <f t="shared" si="5"/>
        <v>2006.11194</v>
      </c>
      <c r="I36" s="26">
        <f t="shared" si="5"/>
        <v>1295.521609</v>
      </c>
      <c r="J36" s="26">
        <f t="shared" si="5"/>
        <v>1919.301858</v>
      </c>
      <c r="K36" s="26">
        <f t="shared" si="5"/>
        <v>1295.521609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1.0" customHeight="1">
      <c r="A37" s="1"/>
      <c r="B37" s="5"/>
      <c r="C37" s="1" t="s">
        <v>59</v>
      </c>
      <c r="D37" s="23" t="s">
        <v>60</v>
      </c>
      <c r="E37" s="24" t="s">
        <v>61</v>
      </c>
      <c r="F37" s="26">
        <f t="shared" ref="F37:K37" si="6">0.0018*1000*$F$4</f>
        <v>900</v>
      </c>
      <c r="G37" s="26">
        <f t="shared" si="6"/>
        <v>900</v>
      </c>
      <c r="H37" s="26">
        <f t="shared" si="6"/>
        <v>900</v>
      </c>
      <c r="I37" s="26">
        <f t="shared" si="6"/>
        <v>900</v>
      </c>
      <c r="J37" s="26">
        <f t="shared" si="6"/>
        <v>900</v>
      </c>
      <c r="K37" s="26">
        <f t="shared" si="6"/>
        <v>900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1.0" customHeight="1">
      <c r="A38" s="1"/>
      <c r="B38" s="1"/>
      <c r="C38" s="1" t="s">
        <v>62</v>
      </c>
      <c r="D38" s="23" t="s">
        <v>63</v>
      </c>
      <c r="E38" s="24" t="s">
        <v>64</v>
      </c>
      <c r="F38" s="26">
        <f t="shared" ref="F38:K38" si="7">+MAX(F37,F36)</f>
        <v>900</v>
      </c>
      <c r="G38" s="26">
        <f t="shared" si="7"/>
        <v>1329.285487</v>
      </c>
      <c r="H38" s="26">
        <f t="shared" si="7"/>
        <v>2006.11194</v>
      </c>
      <c r="I38" s="26">
        <f t="shared" si="7"/>
        <v>1295.521609</v>
      </c>
      <c r="J38" s="26">
        <f t="shared" si="7"/>
        <v>1919.301858</v>
      </c>
      <c r="K38" s="26">
        <f t="shared" si="7"/>
        <v>1295.521609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1.0" customHeight="1">
      <c r="A39" s="1"/>
      <c r="B39" s="1"/>
      <c r="C39" s="1" t="s">
        <v>65</v>
      </c>
      <c r="D39" s="23" t="s">
        <v>66</v>
      </c>
      <c r="E39" s="24" t="s">
        <v>5</v>
      </c>
      <c r="F39" s="29">
        <f t="shared" ref="F39:K39" si="8">+IF(F38=F37,$I$54,$I$61)</f>
        <v>500</v>
      </c>
      <c r="G39" s="29">
        <f t="shared" si="8"/>
        <v>141.6666667</v>
      </c>
      <c r="H39" s="29">
        <f t="shared" si="8"/>
        <v>141.6666667</v>
      </c>
      <c r="I39" s="29">
        <f t="shared" si="8"/>
        <v>141.6666667</v>
      </c>
      <c r="J39" s="29">
        <f t="shared" si="8"/>
        <v>141.6666667</v>
      </c>
      <c r="K39" s="29">
        <f t="shared" si="8"/>
        <v>141.6666667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1.0" customHeight="1">
      <c r="A40" s="1"/>
      <c r="B40" s="1"/>
      <c r="C40" s="1"/>
      <c r="D40" s="23"/>
      <c r="E40" s="1"/>
      <c r="F40" s="30"/>
      <c r="G40" s="30"/>
      <c r="H40" s="30"/>
      <c r="I40" s="30"/>
      <c r="J40" s="30"/>
      <c r="K40" s="30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1.0" customHeight="1">
      <c r="A41" s="1"/>
      <c r="B41" s="1"/>
      <c r="C41" s="1"/>
      <c r="D41" s="23"/>
      <c r="E41" s="1"/>
      <c r="F41" s="30"/>
      <c r="G41" s="30"/>
      <c r="H41" s="30"/>
      <c r="I41" s="30"/>
      <c r="J41" s="30"/>
      <c r="K41" s="30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1.0" customHeight="1">
      <c r="A42" s="1"/>
      <c r="B42" s="31" t="s">
        <v>67</v>
      </c>
      <c r="C42" s="32" t="s">
        <v>68</v>
      </c>
      <c r="D42" s="23"/>
      <c r="E42" s="1"/>
      <c r="F42" s="30"/>
      <c r="G42" s="30"/>
      <c r="H42" s="30"/>
      <c r="I42" s="30"/>
      <c r="J42" s="30"/>
      <c r="K42" s="3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1.0" customHeight="1">
      <c r="A43" s="1"/>
      <c r="B43" s="1"/>
      <c r="C43" s="22" t="s">
        <v>69</v>
      </c>
      <c r="D43" s="33" t="s">
        <v>70</v>
      </c>
      <c r="H43" s="34" t="s">
        <v>4</v>
      </c>
      <c r="I43" s="35">
        <f>+(F34*10^6)/(F11*1000*(F7^2))</f>
        <v>0.8886397248</v>
      </c>
      <c r="J43" s="24" t="s">
        <v>71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1.0" customHeight="1">
      <c r="A44" s="1"/>
      <c r="B44" s="1"/>
      <c r="C44" s="22" t="s">
        <v>72</v>
      </c>
      <c r="D44" s="33" t="s">
        <v>73</v>
      </c>
      <c r="H44" s="34" t="s">
        <v>4</v>
      </c>
      <c r="I44" s="36">
        <f>+(F9/F10)*((F9-SQRT((F9^2)-(4*0.59*F9*I43)))/(2*0.59*F9))</f>
        <v>0.001816202844</v>
      </c>
      <c r="J44" s="37"/>
      <c r="K44" s="34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1.0" customHeight="1">
      <c r="A45" s="1"/>
      <c r="B45" s="1"/>
      <c r="C45" s="22" t="s">
        <v>74</v>
      </c>
      <c r="D45" s="33" t="s">
        <v>75</v>
      </c>
      <c r="H45" s="38" t="s">
        <v>4</v>
      </c>
      <c r="I45" s="39">
        <f>+I44*1000*F7</f>
        <v>762.8051946</v>
      </c>
      <c r="J45" s="24" t="s">
        <v>76</v>
      </c>
      <c r="K45" s="34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1.0" customHeight="1">
      <c r="A46" s="1"/>
      <c r="B46" s="1"/>
      <c r="C46" s="22"/>
      <c r="D46" s="33"/>
      <c r="E46" s="33"/>
      <c r="F46" s="33"/>
      <c r="G46" s="33"/>
      <c r="H46" s="34"/>
      <c r="I46" s="1"/>
      <c r="J46" s="24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1.0" customHeight="1">
      <c r="A47" s="1"/>
      <c r="B47" s="31" t="s">
        <v>77</v>
      </c>
      <c r="C47" s="32" t="s">
        <v>78</v>
      </c>
      <c r="D47" s="23"/>
      <c r="E47" s="33"/>
      <c r="F47" s="33"/>
      <c r="G47" s="33"/>
      <c r="H47" s="34"/>
      <c r="I47" s="1"/>
      <c r="J47" s="24"/>
      <c r="K47" s="15" t="s">
        <v>79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1.0" customHeight="1">
      <c r="A48" s="1"/>
      <c r="B48" s="1"/>
      <c r="C48" s="22"/>
      <c r="D48" s="33" t="s">
        <v>80</v>
      </c>
      <c r="H48" s="34" t="s">
        <v>4</v>
      </c>
      <c r="I48" s="39">
        <f>0.0018*1000*F4</f>
        <v>900</v>
      </c>
      <c r="J48" s="24" t="s">
        <v>81</v>
      </c>
      <c r="K48" s="15" t="s">
        <v>82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1.0" customHeight="1">
      <c r="A49" s="1"/>
      <c r="B49" s="1"/>
      <c r="C49" s="22"/>
      <c r="D49" s="33"/>
      <c r="E49" s="33"/>
      <c r="F49" s="33"/>
      <c r="G49" s="33"/>
      <c r="H49" s="34"/>
      <c r="I49" s="1"/>
      <c r="J49" s="24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1.0" customHeight="1">
      <c r="A50" s="1"/>
      <c r="B50" s="31" t="s">
        <v>83</v>
      </c>
      <c r="C50" s="32" t="s">
        <v>84</v>
      </c>
      <c r="D50" s="23"/>
      <c r="E50" s="33"/>
      <c r="F50" s="33"/>
      <c r="G50" s="33"/>
      <c r="H50" s="34"/>
      <c r="I50" s="1"/>
      <c r="J50" s="24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1.0" customHeight="1">
      <c r="A51" s="1"/>
      <c r="B51" s="1"/>
      <c r="C51" s="22" t="s">
        <v>85</v>
      </c>
      <c r="D51" s="33"/>
      <c r="E51" s="33"/>
      <c r="F51" s="33"/>
      <c r="G51" s="33"/>
      <c r="H51" s="34"/>
      <c r="I51" s="1"/>
      <c r="J51" s="24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1.0" customHeight="1">
      <c r="A52" s="1"/>
      <c r="B52" s="1"/>
      <c r="C52" s="22"/>
      <c r="D52" s="33" t="s">
        <v>86</v>
      </c>
      <c r="H52" s="34" t="s">
        <v>4</v>
      </c>
      <c r="I52" s="40">
        <f>3*F4</f>
        <v>1500</v>
      </c>
      <c r="J52" s="24" t="s">
        <v>5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1.0" customHeight="1">
      <c r="A53" s="1"/>
      <c r="B53" s="1"/>
      <c r="C53" s="22"/>
      <c r="D53" s="33" t="s">
        <v>87</v>
      </c>
      <c r="H53" s="34" t="s">
        <v>4</v>
      </c>
      <c r="I53" s="40">
        <v>500.0</v>
      </c>
      <c r="J53" s="24" t="s">
        <v>5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1.0" customHeight="1">
      <c r="A54" s="1"/>
      <c r="B54" s="1"/>
      <c r="C54" s="22"/>
      <c r="D54" s="33" t="s">
        <v>88</v>
      </c>
      <c r="H54" s="34" t="s">
        <v>4</v>
      </c>
      <c r="I54" s="41">
        <f>+MIN(I52,I53)</f>
        <v>500</v>
      </c>
      <c r="J54" s="24" t="s">
        <v>5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1.0" customHeight="1">
      <c r="A55" s="1"/>
      <c r="B55" s="1"/>
      <c r="C55" s="22"/>
      <c r="D55" s="33"/>
      <c r="E55" s="33"/>
      <c r="F55" s="33"/>
      <c r="G55" s="33"/>
      <c r="H55" s="34"/>
      <c r="I55" s="1"/>
      <c r="J55" s="24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1.0" customHeight="1">
      <c r="A56" s="1"/>
      <c r="B56" s="31" t="s">
        <v>89</v>
      </c>
      <c r="C56" s="32" t="s">
        <v>90</v>
      </c>
      <c r="D56" s="23"/>
      <c r="E56" s="33"/>
      <c r="F56" s="33"/>
      <c r="G56" s="33"/>
      <c r="H56" s="34"/>
      <c r="I56" s="1"/>
      <c r="J56" s="24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1.0" customHeight="1">
      <c r="A57" s="1"/>
      <c r="B57" s="1"/>
      <c r="C57" s="22" t="s">
        <v>91</v>
      </c>
      <c r="D57" s="33"/>
      <c r="E57" s="33"/>
      <c r="F57" s="33"/>
      <c r="G57" s="33"/>
      <c r="H57" s="34"/>
      <c r="I57" s="1"/>
      <c r="J57" s="24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1.0" customHeight="1">
      <c r="A58" s="1"/>
      <c r="B58" s="1"/>
      <c r="C58" s="22"/>
      <c r="D58" s="33" t="s">
        <v>92</v>
      </c>
      <c r="H58" s="34" t="s">
        <v>4</v>
      </c>
      <c r="I58" s="40">
        <f>+(95000/I59)-(2.5*F5)</f>
        <v>141.6666667</v>
      </c>
      <c r="J58" s="24" t="s">
        <v>5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1.0" customHeight="1">
      <c r="A59" s="1"/>
      <c r="B59" s="1"/>
      <c r="C59" s="22"/>
      <c r="D59" s="33" t="s">
        <v>93</v>
      </c>
      <c r="H59" s="34" t="s">
        <v>4</v>
      </c>
      <c r="I59" s="40">
        <f>0.6*F10</f>
        <v>300</v>
      </c>
      <c r="J59" s="24" t="s">
        <v>94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1.0" customHeight="1">
      <c r="A60" s="1"/>
      <c r="B60" s="1"/>
      <c r="C60" s="22"/>
      <c r="D60" s="33" t="s">
        <v>95</v>
      </c>
      <c r="H60" s="34" t="s">
        <v>4</v>
      </c>
      <c r="I60" s="40">
        <f>300*(252/I59)</f>
        <v>252</v>
      </c>
      <c r="J60" s="24" t="s">
        <v>5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1.0" customHeight="1">
      <c r="A61" s="1"/>
      <c r="B61" s="1"/>
      <c r="C61" s="22"/>
      <c r="D61" s="33" t="s">
        <v>96</v>
      </c>
      <c r="H61" s="34" t="s">
        <v>4</v>
      </c>
      <c r="I61" s="41">
        <f>+MIN(I58,I60)</f>
        <v>141.6666667</v>
      </c>
      <c r="J61" s="24" t="s">
        <v>5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1.0" customHeight="1">
      <c r="A62" s="1"/>
      <c r="B62" s="1"/>
      <c r="C62" s="22"/>
      <c r="D62" s="33"/>
      <c r="E62" s="33"/>
      <c r="F62" s="33"/>
      <c r="G62" s="33"/>
      <c r="H62" s="34"/>
      <c r="I62" s="1"/>
      <c r="J62" s="24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1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1.0" customHeight="1">
      <c r="A64" s="1"/>
      <c r="B64" s="42"/>
      <c r="C64" s="42"/>
      <c r="D64" s="42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1"/>
      <c r="P64" s="42"/>
      <c r="Q64" s="42"/>
      <c r="R64" s="42"/>
      <c r="S64" s="1"/>
      <c r="T64" s="1"/>
      <c r="U64" s="1"/>
      <c r="V64" s="1"/>
      <c r="W64" s="1"/>
      <c r="X64" s="1"/>
      <c r="Y64" s="1"/>
      <c r="Z64" s="1"/>
    </row>
    <row r="65" ht="21.0" customHeight="1">
      <c r="A65" s="1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1"/>
      <c r="P65" s="44"/>
      <c r="Q65" s="44"/>
      <c r="R65" s="44"/>
      <c r="S65" s="1"/>
      <c r="T65" s="1"/>
      <c r="U65" s="1"/>
      <c r="V65" s="1"/>
      <c r="W65" s="1"/>
      <c r="X65" s="1"/>
      <c r="Y65" s="1"/>
      <c r="Z65" s="1"/>
    </row>
    <row r="66" ht="21.0" customHeight="1">
      <c r="A66" s="1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1.0" customHeight="1">
      <c r="A67" s="1"/>
      <c r="B67" s="42"/>
      <c r="C67" s="42"/>
      <c r="D67" s="42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1"/>
      <c r="P67" s="1"/>
      <c r="Q67" s="1"/>
      <c r="R67" s="1"/>
      <c r="S67" s="1"/>
      <c r="T67" s="1"/>
      <c r="U67" s="1"/>
      <c r="V67" s="1"/>
      <c r="W67" s="1"/>
      <c r="X67" s="42"/>
      <c r="Y67" s="1"/>
      <c r="Z67" s="1"/>
    </row>
    <row r="68" ht="21.0" customHeight="1">
      <c r="A68" s="1"/>
      <c r="B68" s="43"/>
      <c r="C68" s="43"/>
      <c r="D68" s="43"/>
      <c r="E68" s="43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45"/>
      <c r="Y68" s="1"/>
      <c r="Z68" s="1"/>
    </row>
    <row r="69" ht="21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1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1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1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1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1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1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1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1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1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1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1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1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1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1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1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1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1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D52:G52"/>
    <mergeCell ref="D53:G53"/>
    <mergeCell ref="D54:G54"/>
    <mergeCell ref="D58:G58"/>
    <mergeCell ref="D59:G59"/>
    <mergeCell ref="D60:G60"/>
    <mergeCell ref="D61:G61"/>
    <mergeCell ref="B1:N1"/>
    <mergeCell ref="H5:K6"/>
    <mergeCell ref="H16:K17"/>
    <mergeCell ref="D43:G43"/>
    <mergeCell ref="D44:G44"/>
    <mergeCell ref="D45:G45"/>
    <mergeCell ref="D48:G48"/>
  </mergeCells>
  <printOptions/>
  <pageMargins bottom="0.75" footer="0.0" header="0.0" left="0.7" right="0.7" top="0.75"/>
  <pageSetup paperSize="9" orientation="portrait"/>
  <colBreaks count="1" manualBreakCount="1">
    <brk id="14" man="1"/>
  </colBreak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