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samuel_sim_mymail_sutd_edu_sg/Documents/SUTD Terms/Term 5/Manufacturing Systems &amp; Operations/2D/"/>
    </mc:Choice>
  </mc:AlternateContent>
  <xr:revisionPtr revIDLastSave="29" documentId="13_ncr:1_{6E994B56-D6CA-42FF-A928-CC9EDD1E73CD}" xr6:coauthVersionLast="46" xr6:coauthVersionMax="46" xr10:uidLastSave="{AB16818B-9C7B-44F0-8EA0-08C28A92508B}"/>
  <bookViews>
    <workbookView xWindow="-108" yWindow="-108" windowWidth="23256" windowHeight="13176" activeTab="1" xr2:uid="{00000000-000D-0000-FFFF-FFFF00000000}"/>
  </bookViews>
  <sheets>
    <sheet name="2_products" sheetId="1" r:id="rId1"/>
    <sheet name="Estimation of Mean" sheetId="2" r:id="rId2"/>
    <sheet name="Inventory Modelling" sheetId="3" r:id="rId3"/>
  </sheets>
  <externalReferences>
    <externalReference r:id="rId4"/>
  </externalReferences>
  <definedNames>
    <definedName name="_xlnm._FilterDatabase" localSheetId="0" hidden="1">'2_products'!$C$2:$C$132</definedName>
    <definedName name="_xlnm.Print_Area" localSheetId="0">'2_products'!$F$3:$Q$20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3" l="1"/>
  <c r="C11" i="3"/>
  <c r="C14" i="3" s="1"/>
  <c r="F12" i="3"/>
  <c r="F13" i="3" s="1"/>
  <c r="F7" i="3"/>
  <c r="C12" i="3"/>
  <c r="D14" i="3"/>
  <c r="C7" i="3" a="1"/>
  <c r="F10" i="3" a="1"/>
  <c r="C7" i="3" l="1"/>
  <c r="C13" i="3"/>
  <c r="F10" i="3"/>
  <c r="G15" i="3" l="1"/>
  <c r="F8" i="3"/>
  <c r="F14" i="3" s="1"/>
  <c r="G13" i="3"/>
  <c r="G6" i="3"/>
  <c r="F6" i="3"/>
  <c r="G8" i="3"/>
  <c r="G7" i="3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D133" i="2"/>
  <c r="D134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46" i="2"/>
  <c r="G45" i="2"/>
  <c r="G136" i="2" l="1"/>
  <c r="D136" i="2"/>
  <c r="H18" i="1"/>
  <c r="H19" i="1"/>
  <c r="H21" i="1"/>
  <c r="H22" i="1"/>
  <c r="H20" i="1"/>
  <c r="M22" i="1"/>
  <c r="M15" i="1"/>
  <c r="H14" i="1"/>
  <c r="H13" i="1"/>
  <c r="H12" i="1"/>
  <c r="H11" i="1"/>
  <c r="G12" i="3"/>
  <c r="D12" i="3"/>
  <c r="D13" i="3" s="1"/>
  <c r="D16" i="3" s="1"/>
  <c r="C16" i="3"/>
  <c r="D11" i="3"/>
  <c r="F9" i="3"/>
  <c r="F15" i="3"/>
  <c r="F16" i="3" s="1"/>
  <c r="H5" i="1"/>
  <c r="I21" i="1" a="1"/>
  <c r="I18" i="1" a="1"/>
  <c r="I6" i="1" a="1"/>
  <c r="I13" i="1" a="1"/>
  <c r="I5" i="1" a="1"/>
  <c r="G10" i="3" a="1"/>
  <c r="D7" i="3" a="1"/>
  <c r="I11" i="1" a="1"/>
  <c r="I7" i="1" a="1"/>
  <c r="I12" i="1" a="1"/>
  <c r="I8" i="1" a="1"/>
  <c r="I10" i="1" a="1"/>
  <c r="I14" i="1" a="1"/>
  <c r="I9" i="1" a="1"/>
  <c r="I19" i="1" a="1"/>
  <c r="I20" i="1" a="1"/>
  <c r="I21" i="1" l="1"/>
  <c r="I20" i="1"/>
  <c r="I19" i="1"/>
  <c r="I18" i="1"/>
  <c r="I13" i="1"/>
  <c r="J13" i="1" s="1"/>
  <c r="K13" i="1" s="1"/>
  <c r="I8" i="1"/>
  <c r="I12" i="1"/>
  <c r="J12" i="1" s="1"/>
  <c r="K12" i="1" s="1"/>
  <c r="I7" i="1"/>
  <c r="J7" i="1" s="1"/>
  <c r="I11" i="1"/>
  <c r="J11" i="1" s="1"/>
  <c r="K11" i="1" s="1"/>
  <c r="I9" i="1"/>
  <c r="J9" i="1" s="1"/>
  <c r="I14" i="1"/>
  <c r="J14" i="1" s="1"/>
  <c r="K14" i="1" s="1"/>
  <c r="I10" i="1"/>
  <c r="J10" i="1" s="1"/>
  <c r="I6" i="1"/>
  <c r="J6" i="1" s="1"/>
  <c r="J8" i="1"/>
  <c r="I5" i="1"/>
  <c r="D7" i="3"/>
  <c r="G10" i="3"/>
  <c r="C17" i="3"/>
  <c r="C18" i="3" s="1"/>
  <c r="D17" i="3"/>
  <c r="D18" i="3" s="1"/>
  <c r="G9" i="3"/>
  <c r="H15" i="1"/>
  <c r="H6" i="1"/>
  <c r="H7" i="1"/>
  <c r="H8" i="1"/>
  <c r="H9" i="1"/>
  <c r="H10" i="1"/>
  <c r="G14" i="3" l="1"/>
  <c r="G16" i="3" s="1"/>
  <c r="I22" i="1"/>
  <c r="I15" i="1"/>
  <c r="J20" i="1"/>
  <c r="K20" i="1" s="1"/>
  <c r="J19" i="1"/>
  <c r="K19" i="1" s="1"/>
  <c r="J21" i="1"/>
  <c r="K21" i="1" s="1"/>
  <c r="J5" i="1" l="1"/>
  <c r="J22" i="1"/>
  <c r="K22" i="1" s="1"/>
  <c r="J18" i="1"/>
  <c r="K6" i="1" l="1"/>
  <c r="K18" i="1"/>
  <c r="M21" i="1" s="1"/>
  <c r="J15" i="1" l="1"/>
  <c r="K9" i="1"/>
  <c r="K8" i="1"/>
  <c r="K7" i="1"/>
  <c r="K10" i="1"/>
  <c r="K5" i="1" l="1"/>
  <c r="K15" i="1" l="1"/>
  <c r="M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<sst xmlns="http://schemas.openxmlformats.org/spreadsheetml/2006/main" count="77" uniqueCount="50">
  <si>
    <t>i</t>
  </si>
  <si>
    <t>Broccoli</t>
  </si>
  <si>
    <t>Potato</t>
  </si>
  <si>
    <t>Interval</t>
  </si>
  <si>
    <t>Counts</t>
  </si>
  <si>
    <t>Expected Probability</t>
  </si>
  <si>
    <t>Expected Count</t>
  </si>
  <si>
    <t>chi^2 calculation</t>
  </si>
  <si>
    <t>Chi^2</t>
  </si>
  <si>
    <t>Critical Value</t>
  </si>
  <si>
    <t>Significance Alpha</t>
  </si>
  <si>
    <t>Dof</t>
  </si>
  <si>
    <t>Total Counts</t>
  </si>
  <si>
    <t>Index</t>
  </si>
  <si>
    <t>sum(x-xbar)^2/(count-1)</t>
  </si>
  <si>
    <t>(x-xbar)^2, for datapoints &gt; Mean</t>
  </si>
  <si>
    <t>Newsvendor</t>
  </si>
  <si>
    <t>(Q,r)</t>
  </si>
  <si>
    <t>Brocolli</t>
  </si>
  <si>
    <t>Cs</t>
  </si>
  <si>
    <t>A</t>
  </si>
  <si>
    <t>Co</t>
  </si>
  <si>
    <t>k</t>
  </si>
  <si>
    <t>Critical Fractile</t>
  </si>
  <si>
    <t>h</t>
  </si>
  <si>
    <t>P(X&lt;=Q)</t>
  </si>
  <si>
    <t>D (Mean of DD distribution)</t>
  </si>
  <si>
    <t>Q</t>
  </si>
  <si>
    <t>μ</t>
  </si>
  <si>
    <t>σ</t>
  </si>
  <si>
    <t>P(G&lt;=r)</t>
  </si>
  <si>
    <t>Reorder Point, r</t>
  </si>
  <si>
    <t>σ(φ(z)-z(1-∅(z)))</t>
  </si>
  <si>
    <t xml:space="preserve">E(Cost) </t>
  </si>
  <si>
    <t>E(revenue)</t>
  </si>
  <si>
    <t>E(Profit)</t>
  </si>
  <si>
    <t>Expected profit</t>
  </si>
  <si>
    <t>https://www.wolframalpha.com/input/?i=%5Cint+_%7B1.695%7D%5E%7Binfinity%7D%5Cfrac%7B%28x-1.695%7D%7B%5Csqrt%7B50pi%5C%3A%7D%7De%5E%7B-%5Cfrac%7B%5Cleft%28x-2%5Cright%29%5E2%7D%7B50%7D%7Ddx</t>
  </si>
  <si>
    <t>https://www.wolframalpha.com/input/?i=%5Cint+_%7B2.967185336%7D%5E%7Binfinity%7D%5Cleft%28x-2.967185336%5Cright%29%5Cfrac%7Be%5E%7B-%5Cfrac%7B%5Cleft%28x-2%5Cright%29%5E2%7D%7B50%7D%7D%7D%7B%5Csqrt%7B50pi%7D%7D%5C%3Adx</t>
  </si>
  <si>
    <t>Estimated SD</t>
  </si>
  <si>
    <t>Estimated Mean</t>
  </si>
  <si>
    <r>
      <t>∅(</t>
    </r>
    <r>
      <rPr>
        <b/>
        <sz val="11"/>
        <color theme="1"/>
        <rFont val="Calibri"/>
        <family val="2"/>
      </rPr>
      <t>ꝏ</t>
    </r>
    <r>
      <rPr>
        <b/>
        <sz val="11"/>
        <color theme="1"/>
        <rFont val="Calibri"/>
        <family val="2"/>
        <scheme val="minor"/>
      </rPr>
      <t>,μ,σ)-∅(0,μ,σ)</t>
    </r>
  </si>
  <si>
    <t>Expected loss sales (Wolfram Solver)</t>
  </si>
  <si>
    <t>Expected loss sales (Excel)</t>
  </si>
  <si>
    <t>Expected demand</t>
  </si>
  <si>
    <t>Expected sales</t>
  </si>
  <si>
    <t>Expected left over</t>
  </si>
  <si>
    <t>E(Backorder) (Wolfram Solver)</t>
  </si>
  <si>
    <t>https://www.wolframalpha.com/input/?i=%5Cint+_%7B523.540666827247%7D%5E%7Binfinity%7D%5Cfrac%7B%28x-523.540666827247%7D%7B%5Csqrt%7B7220000pi%5C%3A%7D%7De%5E%7B-%5Cfrac%7B%5Cleft%28x-180%5Cright%29%5E2%7D%7B7220000%7D%7Ddx</t>
  </si>
  <si>
    <t>https://www.wolframalpha.com/input/?i=%5Cint+_%7B4276.10793182967%7D%5E%7Binfinity%7D%5Cleft%28x-4276.10793182967%5Cright%29%5Cfrac%7Be%5E%7B-%5Cfrac%7B%5Cleft%28x-180%5Cright%29%5E2%7D%7B7220000%7D%7D%7D%7B%5Csqrt%7B7220000pi%7D%7D%5C%3Adx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</si>
</sst>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99">
    <xf numFmtId="0" fontId="0" fillId="0" borderId="0" xfId="0"/>
    <xf numFmtId="0" fontId="0" fillId="33" borderId="0" xfId="0" applyFont="1" applyFill="1"/>
    <xf numFmtId="0" fontId="18" fillId="34" borderId="18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164" fontId="19" fillId="33" borderId="18" xfId="0" applyNumberFormat="1" applyFont="1" applyFill="1" applyBorder="1" applyAlignment="1">
      <alignment horizontal="center" vertical="center"/>
    </xf>
    <xf numFmtId="164" fontId="19" fillId="33" borderId="16" xfId="0" applyNumberFormat="1" applyFont="1" applyFill="1" applyBorder="1" applyAlignment="1">
      <alignment horizontal="center" vertical="center"/>
    </xf>
    <xf numFmtId="164" fontId="19" fillId="33" borderId="17" xfId="0" applyNumberFormat="1" applyFont="1" applyFill="1" applyBorder="1" applyAlignment="1">
      <alignment horizontal="center" vertical="center"/>
    </xf>
    <xf numFmtId="2" fontId="19" fillId="33" borderId="16" xfId="0" applyNumberFormat="1" applyFont="1" applyFill="1" applyBorder="1" applyAlignment="1">
      <alignment horizontal="center" vertical="center"/>
    </xf>
    <xf numFmtId="2" fontId="19" fillId="33" borderId="18" xfId="0" applyNumberFormat="1" applyFont="1" applyFill="1" applyBorder="1" applyAlignment="1">
      <alignment horizontal="center" vertical="center"/>
    </xf>
    <xf numFmtId="2" fontId="19" fillId="33" borderId="17" xfId="0" applyNumberFormat="1" applyFont="1" applyFill="1" applyBorder="1" applyAlignment="1">
      <alignment horizontal="center" vertical="center"/>
    </xf>
    <xf numFmtId="165" fontId="20" fillId="35" borderId="18" xfId="0" applyNumberFormat="1" applyFont="1" applyFill="1" applyBorder="1" applyAlignment="1">
      <alignment horizontal="center" vertical="center"/>
    </xf>
    <xf numFmtId="165" fontId="20" fillId="35" borderId="17" xfId="0" applyNumberFormat="1" applyFont="1" applyFill="1" applyBorder="1" applyAlignment="1">
      <alignment horizontal="center" vertical="center"/>
    </xf>
    <xf numFmtId="0" fontId="0" fillId="36" borderId="0" xfId="0" applyFont="1" applyFill="1"/>
    <xf numFmtId="0" fontId="19" fillId="33" borderId="0" xfId="0" applyFont="1" applyFill="1"/>
    <xf numFmtId="0" fontId="18" fillId="34" borderId="19" xfId="0" applyFont="1" applyFill="1" applyBorder="1" applyAlignment="1">
      <alignment horizontal="center" vertical="center"/>
    </xf>
    <xf numFmtId="0" fontId="22" fillId="33" borderId="0" xfId="0" applyFont="1" applyFill="1"/>
    <xf numFmtId="0" fontId="21" fillId="33" borderId="10" xfId="0" applyFont="1" applyFill="1" applyBorder="1" applyAlignment="1">
      <alignment horizontal="center" vertical="center"/>
    </xf>
    <xf numFmtId="0" fontId="22" fillId="33" borderId="17" xfId="0" applyFont="1" applyFill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2" fillId="33" borderId="20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2" fillId="33" borderId="21" xfId="0" applyFont="1" applyFill="1" applyBorder="1" applyAlignment="1">
      <alignment horizontal="center" vertical="center"/>
    </xf>
    <xf numFmtId="0" fontId="22" fillId="33" borderId="22" xfId="0" applyFont="1" applyFill="1" applyBorder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22" fillId="33" borderId="0" xfId="0" applyFont="1" applyFill="1" applyBorder="1" applyAlignment="1">
      <alignment horizontal="center" vertical="center"/>
    </xf>
    <xf numFmtId="0" fontId="22" fillId="33" borderId="23" xfId="0" applyFont="1" applyFill="1" applyBorder="1" applyAlignment="1">
      <alignment horizontal="center" vertical="center"/>
    </xf>
    <xf numFmtId="0" fontId="22" fillId="33" borderId="24" xfId="0" applyFont="1" applyFill="1" applyBorder="1" applyAlignment="1">
      <alignment horizontal="center" vertical="center"/>
    </xf>
    <xf numFmtId="0" fontId="22" fillId="33" borderId="25" xfId="0" applyFont="1" applyFill="1" applyBorder="1" applyAlignment="1">
      <alignment horizontal="center" vertical="center"/>
    </xf>
    <xf numFmtId="0" fontId="22" fillId="33" borderId="26" xfId="0" applyFont="1" applyFill="1" applyBorder="1" applyAlignment="1">
      <alignment horizontal="center" vertical="center"/>
    </xf>
    <xf numFmtId="0" fontId="22" fillId="33" borderId="27" xfId="0" applyFont="1" applyFill="1" applyBorder="1" applyAlignment="1">
      <alignment horizontal="center" vertical="center"/>
    </xf>
    <xf numFmtId="0" fontId="22" fillId="33" borderId="28" xfId="0" applyFont="1" applyFill="1" applyBorder="1" applyAlignment="1">
      <alignment horizontal="center" vertical="center"/>
    </xf>
    <xf numFmtId="0" fontId="0" fillId="33" borderId="0" xfId="0" applyFill="1"/>
    <xf numFmtId="0" fontId="16" fillId="33" borderId="10" xfId="0" applyFont="1" applyFill="1" applyBorder="1"/>
    <xf numFmtId="0" fontId="16" fillId="33" borderId="15" xfId="0" applyFont="1" applyFill="1" applyBorder="1"/>
    <xf numFmtId="0" fontId="16" fillId="33" borderId="29" xfId="0" applyFont="1" applyFill="1" applyBorder="1"/>
    <xf numFmtId="0" fontId="16" fillId="33" borderId="18" xfId="0" applyFont="1" applyFill="1" applyBorder="1"/>
    <xf numFmtId="0" fontId="0" fillId="33" borderId="18" xfId="0" applyFill="1" applyBorder="1"/>
    <xf numFmtId="0" fontId="0" fillId="33" borderId="29" xfId="0" applyFill="1" applyBorder="1"/>
    <xf numFmtId="0" fontId="16" fillId="33" borderId="11" xfId="0" applyFont="1" applyFill="1" applyBorder="1"/>
    <xf numFmtId="0" fontId="0" fillId="33" borderId="16" xfId="0" applyFill="1" applyBorder="1"/>
    <xf numFmtId="0" fontId="16" fillId="33" borderId="16" xfId="0" applyFont="1" applyFill="1" applyBorder="1"/>
    <xf numFmtId="0" fontId="0" fillId="33" borderId="21" xfId="0" applyFill="1" applyBorder="1"/>
    <xf numFmtId="0" fontId="16" fillId="33" borderId="12" xfId="0" applyFont="1" applyFill="1" applyBorder="1"/>
    <xf numFmtId="165" fontId="0" fillId="33" borderId="16" xfId="0" applyNumberFormat="1" applyFill="1" applyBorder="1"/>
    <xf numFmtId="165" fontId="0" fillId="33" borderId="21" xfId="0" applyNumberFormat="1" applyFill="1" applyBorder="1"/>
    <xf numFmtId="164" fontId="0" fillId="33" borderId="16" xfId="0" applyNumberFormat="1" applyFill="1" applyBorder="1"/>
    <xf numFmtId="164" fontId="0" fillId="33" borderId="21" xfId="0" applyNumberFormat="1" applyFill="1" applyBorder="1"/>
    <xf numFmtId="166" fontId="0" fillId="33" borderId="16" xfId="0" applyNumberFormat="1" applyFill="1" applyBorder="1"/>
    <xf numFmtId="166" fontId="0" fillId="33" borderId="21" xfId="0" applyNumberFormat="1" applyFill="1" applyBorder="1"/>
    <xf numFmtId="0" fontId="16" fillId="33" borderId="13" xfId="0" applyFont="1" applyFill="1" applyBorder="1"/>
    <xf numFmtId="0" fontId="0" fillId="33" borderId="17" xfId="0" applyFill="1" applyBorder="1"/>
    <xf numFmtId="0" fontId="0" fillId="33" borderId="20" xfId="0" applyFill="1" applyBorder="1"/>
    <xf numFmtId="0" fontId="25" fillId="33" borderId="16" xfId="0" applyFont="1" applyFill="1" applyBorder="1"/>
    <xf numFmtId="164" fontId="26" fillId="33" borderId="16" xfId="0" applyNumberFormat="1" applyFont="1" applyFill="1" applyBorder="1"/>
    <xf numFmtId="164" fontId="26" fillId="33" borderId="21" xfId="0" applyNumberFormat="1" applyFont="1" applyFill="1" applyBorder="1"/>
    <xf numFmtId="0" fontId="16" fillId="33" borderId="17" xfId="0" applyFont="1" applyFill="1" applyBorder="1"/>
    <xf numFmtId="164" fontId="19" fillId="33" borderId="29" xfId="0" applyNumberFormat="1" applyFont="1" applyFill="1" applyBorder="1" applyAlignment="1">
      <alignment horizontal="center" vertical="center"/>
    </xf>
    <xf numFmtId="164" fontId="19" fillId="33" borderId="21" xfId="0" applyNumberFormat="1" applyFont="1" applyFill="1" applyBorder="1" applyAlignment="1">
      <alignment horizontal="center" vertical="center"/>
    </xf>
    <xf numFmtId="164" fontId="19" fillId="33" borderId="20" xfId="0" applyNumberFormat="1" applyFont="1" applyFill="1" applyBorder="1" applyAlignment="1">
      <alignment horizontal="center" vertical="center"/>
    </xf>
    <xf numFmtId="1" fontId="19" fillId="33" borderId="16" xfId="0" applyNumberFormat="1" applyFont="1" applyFill="1" applyBorder="1" applyAlignment="1">
      <alignment horizontal="center" vertical="center"/>
    </xf>
    <xf numFmtId="0" fontId="18" fillId="34" borderId="29" xfId="0" applyFont="1" applyFill="1" applyBorder="1" applyAlignment="1">
      <alignment horizontal="center" vertical="center"/>
    </xf>
    <xf numFmtId="0" fontId="0" fillId="33" borderId="16" xfId="0" applyNumberFormat="1" applyFill="1" applyBorder="1"/>
    <xf numFmtId="167" fontId="0" fillId="33" borderId="21" xfId="0" applyNumberFormat="1" applyFill="1" applyBorder="1"/>
    <xf numFmtId="0" fontId="0" fillId="33" borderId="14" xfId="0" applyFont="1" applyFill="1" applyBorder="1"/>
    <xf numFmtId="0" fontId="0" fillId="33" borderId="19" xfId="0" applyFont="1" applyFill="1" applyBorder="1"/>
    <xf numFmtId="0" fontId="0" fillId="33" borderId="15" xfId="0" applyFont="1" applyFill="1" applyBorder="1"/>
    <xf numFmtId="0" fontId="0" fillId="33" borderId="11" xfId="0" applyFont="1" applyFill="1" applyBorder="1"/>
    <xf numFmtId="0" fontId="0" fillId="33" borderId="30" xfId="0" applyFont="1" applyFill="1" applyBorder="1"/>
    <xf numFmtId="0" fontId="0" fillId="33" borderId="29" xfId="0" applyFont="1" applyFill="1" applyBorder="1"/>
    <xf numFmtId="0" fontId="0" fillId="33" borderId="12" xfId="0" applyFont="1" applyFill="1" applyBorder="1"/>
    <xf numFmtId="0" fontId="0" fillId="33" borderId="0" xfId="0" applyFont="1" applyFill="1" applyBorder="1"/>
    <xf numFmtId="0" fontId="0" fillId="33" borderId="21" xfId="0" applyFont="1" applyFill="1" applyBorder="1"/>
    <xf numFmtId="0" fontId="0" fillId="36" borderId="21" xfId="0" applyFont="1" applyFill="1" applyBorder="1"/>
    <xf numFmtId="0" fontId="0" fillId="0" borderId="21" xfId="0" applyFont="1" applyFill="1" applyBorder="1"/>
    <xf numFmtId="0" fontId="0" fillId="33" borderId="13" xfId="0" applyFont="1" applyFill="1" applyBorder="1"/>
    <xf numFmtId="0" fontId="0" fillId="33" borderId="22" xfId="0" applyFont="1" applyFill="1" applyBorder="1"/>
    <xf numFmtId="0" fontId="0" fillId="33" borderId="20" xfId="0" applyFont="1" applyFill="1" applyBorder="1"/>
    <xf numFmtId="0" fontId="18" fillId="34" borderId="14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18" fillId="34" borderId="30" xfId="0" applyFont="1" applyFill="1" applyBorder="1" applyAlignment="1">
      <alignment horizontal="center" vertical="center"/>
    </xf>
    <xf numFmtId="0" fontId="23" fillId="33" borderId="0" xfId="42" applyFill="1" applyAlignment="1">
      <alignment horizontal="left" vertical="center" wrapText="1"/>
    </xf>
    <xf numFmtId="0" fontId="0" fillId="33" borderId="0" xfId="0" applyFill="1" applyAlignment="1">
      <alignment horizontal="left" vertical="center" wrapText="1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23" fillId="33" borderId="0" xfId="42" applyFill="1" applyBorder="1" applyAlignment="1">
      <alignment horizontal="left" vertical="top" wrapText="1"/>
    </xf>
    <xf numFmtId="0" fontId="23" fillId="33" borderId="0" xfId="42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ue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TNORM_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lframalpha.com/input/?i=%5Cint+_%7B523.540666827247%7D%5E%7Binfinity%7D%5Cfrac%7B%28x-523.540666827247%7D%7B%5Csqrt%7B7220000pi%5C%3A%7D%7De%5E%7B-%5Cfrac%7B%5Cleft%28x-220%5Cright%29%5E2%7D%7B7220000%7D%7Ddx" TargetMode="External"/><Relationship Id="rId2" Type="http://schemas.openxmlformats.org/officeDocument/2006/relationships/hyperlink" Target="https://www.wolframalpha.com/input/?i=%5Cint+_%7B4276.10793182967%7D%5E%7Binfinity%7D%5Cleft%28x-4276.10793182967%5Cright%29%5Cfrac%7Be%5E%7B-%5Cfrac%7B%5Cleft%28x-220%5Cright%29%5E2%7D%7B7220000%7D%7D%7D%7B%5Csqrt%7B7220000pi%7D%7D%5C%3Adx" TargetMode="External"/><Relationship Id="rId1" Type="http://schemas.openxmlformats.org/officeDocument/2006/relationships/hyperlink" Target="https://www.wolframalpha.com/input/?i=%5Cint+_%7B1.695%7D%5E%7Binfinity%7D%5Cfrac%7B%28x-1.695%7D%7B%5Csqrt%7B50pi%5C%3A%7D%7De%5E%7B-%5Cfrac%7B%5Cleft%28x-2%5Cright%29%5E2%7D%7B50%7D%7Ddx" TargetMode="External"/><Relationship Id="rId6" Type="http://schemas.openxmlformats.org/officeDocument/2006/relationships/hyperlink" Target="https://www.wolframalpha.com/input/?i=%5Cint+_%7B4276.10793182967%7D%5E%7Binfinity%7D%5Cleft%28x-4276.10793182967%5Cright%29%5Cfrac%7Be%5E%7B-%5Cfrac%7B%5Cleft%28x-180%5Cright%29%5E2%7D%7B7220000%7D%7D%7D%7B%5Csqrt%7B7220000pi%7D%7D%5C%3Adx" TargetMode="External"/><Relationship Id="rId5" Type="http://schemas.openxmlformats.org/officeDocument/2006/relationships/hyperlink" Target="https://www.wolframalpha.com/input/?i=%5Cint+_%7B523.540666827247%7D%5E%7Binfinity%7D%5Cfrac%7B%28x-523.540666827247%7D%7B%5Csqrt%7B7220000pi%5C%3A%7D%7De%5E%7B-%5Cfrac%7B%5Cleft%28x-180%5Cright%29%5E2%7D%7B7220000%7D%7Ddx" TargetMode="External"/><Relationship Id="rId4" Type="http://schemas.openxmlformats.org/officeDocument/2006/relationships/hyperlink" Target="https://www.wolframalpha.com/input/?i=%5Cint+_%7B2.967185336%7D%5E%7Binfinity%7D%5Cleft%28x-2.967185336%5Cright%29%5Cfrac%7Be%5E%7B-%5Cfrac%7B%5Cleft%28x-2%5Cright%29%5E2%7D%7B50%7D%7D%7D%7B%5Csqrt%7B50pi%7D%7D%5C%3A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32"/>
  <sheetViews>
    <sheetView topLeftCell="A98" zoomScale="70" zoomScaleNormal="70" workbookViewId="0">
      <selection activeCell="F113" sqref="F113"/>
    </sheetView>
  </sheetViews>
  <sheetFormatPr defaultRowHeight="14.4" x14ac:dyDescent="0.3"/>
  <cols>
    <col min="1" max="5" width="8.88671875" style="1"/>
    <col min="6" max="6" width="9" style="1" bestFit="1" customWidth="1"/>
    <col min="7" max="7" width="5.5546875" style="1" bestFit="1" customWidth="1"/>
    <col min="8" max="8" width="8" style="1" customWidth="1"/>
    <col min="9" max="9" width="21.109375" style="1" bestFit="1" customWidth="1"/>
    <col min="10" max="10" width="16.44140625" style="1" customWidth="1"/>
    <col min="11" max="11" width="17.5546875" style="1" bestFit="1" customWidth="1"/>
    <col min="12" max="12" width="19.44140625" style="1" customWidth="1"/>
    <col min="13" max="13" width="5.5546875" style="1" bestFit="1" customWidth="1"/>
    <col min="14" max="14" width="17.33203125" style="1" bestFit="1" customWidth="1"/>
    <col min="15" max="15" width="19.6640625" style="1" bestFit="1" customWidth="1"/>
    <col min="16" max="16" width="17.33203125" style="1" bestFit="1" customWidth="1"/>
    <col min="17" max="17" width="15.6640625" style="1" customWidth="1"/>
    <col min="18" max="18" width="16" style="1" bestFit="1" customWidth="1"/>
    <col min="19" max="16384" width="8.88671875" style="1"/>
  </cols>
  <sheetData>
    <row r="1" spans="1:13" ht="15" thickBot="1" x14ac:dyDescent="0.35">
      <c r="A1" s="75" t="s">
        <v>0</v>
      </c>
      <c r="B1" s="76" t="s">
        <v>1</v>
      </c>
      <c r="C1" s="77" t="s">
        <v>2</v>
      </c>
    </row>
    <row r="2" spans="1:13" ht="15" thickBot="1" x14ac:dyDescent="0.35">
      <c r="A2" s="78">
        <v>1</v>
      </c>
      <c r="B2" s="79">
        <v>1</v>
      </c>
      <c r="C2" s="80">
        <v>1000</v>
      </c>
    </row>
    <row r="3" spans="1:13" ht="16.2" thickBot="1" x14ac:dyDescent="0.35">
      <c r="A3" s="81">
        <v>2</v>
      </c>
      <c r="B3" s="82">
        <v>0</v>
      </c>
      <c r="C3" s="83">
        <v>0</v>
      </c>
      <c r="F3" s="89" t="s">
        <v>1</v>
      </c>
      <c r="G3" s="90"/>
      <c r="H3" s="90"/>
      <c r="I3" s="90"/>
      <c r="J3" s="90"/>
      <c r="K3" s="91"/>
    </row>
    <row r="4" spans="1:13" ht="16.2" thickBot="1" x14ac:dyDescent="0.35">
      <c r="A4" s="81">
        <v>3</v>
      </c>
      <c r="B4" s="82">
        <v>4</v>
      </c>
      <c r="C4" s="83">
        <v>0</v>
      </c>
      <c r="F4" s="4" t="s">
        <v>3</v>
      </c>
      <c r="G4" s="5"/>
      <c r="H4" s="6" t="s">
        <v>4</v>
      </c>
      <c r="I4" s="6" t="s">
        <v>5</v>
      </c>
      <c r="J4" s="6" t="s">
        <v>6</v>
      </c>
      <c r="K4" s="6" t="s">
        <v>7</v>
      </c>
    </row>
    <row r="5" spans="1:13" ht="15.6" x14ac:dyDescent="0.3">
      <c r="A5" s="81">
        <v>4</v>
      </c>
      <c r="B5" s="82">
        <v>5</v>
      </c>
      <c r="C5" s="83">
        <v>4000</v>
      </c>
      <c r="F5" s="3">
        <v>0</v>
      </c>
      <c r="G5" s="3">
        <v>1</v>
      </c>
      <c r="H5" s="8">
        <f>COUNTIFS($B$2:$B$132,"&gt;="&amp;F5,$B$2:$B$132,"&lt;"&amp;G5)</f>
        <v>18</v>
      </c>
      <c r="I5" s="20" cm="1">
        <f t="array" ref="I5">[1]!TNORM_DIST(G5,$M$10,$M$11,TRUE,0)-[1]!TNORM_DIST(F5,$M$10,$M$11,TRUE,0)</f>
        <v>0.11620309082835205</v>
      </c>
      <c r="J5" s="20">
        <f t="shared" ref="J5:J10" si="0">I5*$M$9</f>
        <v>15.222604898514119</v>
      </c>
      <c r="K5" s="19">
        <f>(H5-J5)^2/J5</f>
        <v>0.50674136267641856</v>
      </c>
    </row>
    <row r="6" spans="1:13" ht="15.6" x14ac:dyDescent="0.3">
      <c r="A6" s="81">
        <v>5</v>
      </c>
      <c r="B6" s="82">
        <v>5</v>
      </c>
      <c r="C6" s="83">
        <v>3000</v>
      </c>
      <c r="F6" s="8">
        <v>1</v>
      </c>
      <c r="G6" s="8">
        <v>2</v>
      </c>
      <c r="H6" s="8">
        <f t="shared" ref="H6:H10" si="1">COUNTIFS($B$2:$B$132,"&gt;="&amp;F6,$B$2:$B$132,"&lt;"&amp;G6)</f>
        <v>17</v>
      </c>
      <c r="I6" s="19" cm="1">
        <f t="array" ref="I6">[1]!TNORM_DIST(G6,$M$10,$M$11,TRUE,0)-[1]!TNORM_DIST(F6,$M$10,$M$11,TRUE,0)</f>
        <v>0.12092932597012669</v>
      </c>
      <c r="J6" s="19">
        <f t="shared" si="0"/>
        <v>15.841741702086596</v>
      </c>
      <c r="K6" s="19">
        <f>(H6-J6)^2/J6</f>
        <v>8.4685277030400782E-2</v>
      </c>
    </row>
    <row r="7" spans="1:13" ht="15.6" x14ac:dyDescent="0.3">
      <c r="A7" s="81">
        <v>6</v>
      </c>
      <c r="B7" s="82">
        <v>4</v>
      </c>
      <c r="C7" s="83">
        <v>3000</v>
      </c>
      <c r="F7" s="8">
        <v>2</v>
      </c>
      <c r="G7" s="8">
        <v>3</v>
      </c>
      <c r="H7" s="8">
        <f t="shared" si="1"/>
        <v>16</v>
      </c>
      <c r="I7" s="19" cm="1">
        <f t="array" ref="I7">[1]!TNORM_DIST(G7,$M$10,$M$11,TRUE,0)-[1]!TNORM_DIST(F7,$M$10,$M$11,TRUE,0)</f>
        <v>0.12092932597012657</v>
      </c>
      <c r="J7" s="19">
        <f t="shared" si="0"/>
        <v>15.84174170208658</v>
      </c>
      <c r="K7" s="19">
        <f t="shared" ref="K7:K10" si="2">(H7-J7)^2/J7</f>
        <v>1.5809933862988045E-3</v>
      </c>
    </row>
    <row r="8" spans="1:13" ht="16.2" thickBot="1" x14ac:dyDescent="0.35">
      <c r="A8" s="81">
        <v>7</v>
      </c>
      <c r="B8" s="82">
        <v>4</v>
      </c>
      <c r="C8" s="83">
        <v>0</v>
      </c>
      <c r="F8" s="8">
        <v>3</v>
      </c>
      <c r="G8" s="8">
        <v>4</v>
      </c>
      <c r="H8" s="8">
        <f t="shared" si="1"/>
        <v>13</v>
      </c>
      <c r="I8" s="19" cm="1">
        <f t="array" ref="I8">[1]!TNORM_DIST(G8,$M$10,$M$11,TRUE,0)-[1]!TNORM_DIST(F8,$M$10,$M$11,TRUE,0)</f>
        <v>0.11620309082835223</v>
      </c>
      <c r="J8" s="19">
        <f t="shared" si="0"/>
        <v>15.222604898514142</v>
      </c>
      <c r="K8" s="19">
        <f t="shared" si="2"/>
        <v>0.32451558506791717</v>
      </c>
    </row>
    <row r="9" spans="1:13" ht="15.6" x14ac:dyDescent="0.3">
      <c r="A9" s="81">
        <v>8</v>
      </c>
      <c r="B9" s="82">
        <v>0</v>
      </c>
      <c r="C9" s="83">
        <v>0</v>
      </c>
      <c r="F9" s="8">
        <v>4</v>
      </c>
      <c r="G9" s="8">
        <v>5</v>
      </c>
      <c r="H9" s="8">
        <f t="shared" si="1"/>
        <v>15</v>
      </c>
      <c r="I9" s="19" cm="1">
        <f t="array" ref="I9">[1]!TNORM_DIST(G9,$M$10,$M$11,TRUE,0)-[1]!TNORM_DIST(F9,$M$10,$M$11,TRUE,0)</f>
        <v>0.10729754015608078</v>
      </c>
      <c r="J9" s="19">
        <f t="shared" si="0"/>
        <v>14.055977760446583</v>
      </c>
      <c r="K9" s="19">
        <f t="shared" si="2"/>
        <v>6.3402063090852223E-2</v>
      </c>
      <c r="L9" s="2" t="s">
        <v>12</v>
      </c>
      <c r="M9" s="3">
        <v>131</v>
      </c>
    </row>
    <row r="10" spans="1:13" ht="15.6" x14ac:dyDescent="0.3">
      <c r="A10" s="81">
        <v>9</v>
      </c>
      <c r="B10" s="82">
        <v>6</v>
      </c>
      <c r="C10" s="83">
        <v>2000</v>
      </c>
      <c r="F10" s="8">
        <v>5</v>
      </c>
      <c r="G10" s="8">
        <v>6</v>
      </c>
      <c r="H10" s="8">
        <f t="shared" si="1"/>
        <v>7</v>
      </c>
      <c r="I10" s="19" cm="1">
        <f t="array" ref="I10">[1]!TNORM_DIST(G10,$M$10,$M$11,TRUE,0)-[1]!TNORM_DIST(F10,$M$10,$M$11,TRUE,0)</f>
        <v>9.5202394435940141E-2</v>
      </c>
      <c r="J10" s="19">
        <f t="shared" si="0"/>
        <v>12.471513671108159</v>
      </c>
      <c r="K10" s="19">
        <f t="shared" si="2"/>
        <v>2.4004673885317871</v>
      </c>
      <c r="L10" s="7" t="s">
        <v>40</v>
      </c>
      <c r="M10" s="19">
        <v>2</v>
      </c>
    </row>
    <row r="11" spans="1:13" ht="15.6" x14ac:dyDescent="0.3">
      <c r="A11" s="81">
        <v>10</v>
      </c>
      <c r="B11" s="82">
        <v>2</v>
      </c>
      <c r="C11" s="83">
        <v>1000</v>
      </c>
      <c r="F11" s="8">
        <v>6</v>
      </c>
      <c r="G11" s="8">
        <v>7</v>
      </c>
      <c r="H11" s="8">
        <f t="shared" ref="H11:H14" si="3">COUNTIFS($B$2:$B$132,"&gt;="&amp;F11,$B$2:$B$132,"&lt;"&amp;G11)</f>
        <v>15</v>
      </c>
      <c r="I11" s="19" cm="1">
        <f t="array" ref="I11">[1]!TNORM_DIST(G11,$M$10,$M$11,TRUE,0)-[1]!TNORM_DIST(F11,$M$10,$M$11,TRUE,0)</f>
        <v>8.1169331553193058E-2</v>
      </c>
      <c r="J11" s="19">
        <f t="shared" ref="J11:J14" si="4">I11*$M$9</f>
        <v>10.63318243346829</v>
      </c>
      <c r="K11" s="19">
        <f t="shared" ref="K11:K14" si="5">(H11-J11)^2/J11</f>
        <v>1.7933573301017876</v>
      </c>
      <c r="L11" s="7" t="s">
        <v>39</v>
      </c>
      <c r="M11" s="19">
        <v>5</v>
      </c>
    </row>
    <row r="12" spans="1:13" ht="15.6" x14ac:dyDescent="0.3">
      <c r="A12" s="81">
        <v>11</v>
      </c>
      <c r="B12" s="82">
        <v>15.4</v>
      </c>
      <c r="C12" s="83">
        <v>3600</v>
      </c>
      <c r="F12" s="8">
        <v>7</v>
      </c>
      <c r="G12" s="8">
        <v>8</v>
      </c>
      <c r="H12" s="8">
        <f t="shared" si="3"/>
        <v>2</v>
      </c>
      <c r="I12" s="19" cm="1">
        <f t="array" ref="I12">[1]!TNORM_DIST(G12,$M$10,$M$11,TRUE,0)-[1]!TNORM_DIST(F12,$M$10,$M$11,TRUE,0)</f>
        <v>6.6500057814167235E-2</v>
      </c>
      <c r="J12" s="19">
        <f t="shared" si="4"/>
        <v>8.7115075736559078</v>
      </c>
      <c r="K12" s="19">
        <f t="shared" si="5"/>
        <v>5.1706703495795869</v>
      </c>
      <c r="L12" s="7" t="s">
        <v>11</v>
      </c>
      <c r="M12" s="71">
        <v>8</v>
      </c>
    </row>
    <row r="13" spans="1:13" ht="16.2" thickBot="1" x14ac:dyDescent="0.35">
      <c r="A13" s="81">
        <v>12</v>
      </c>
      <c r="B13" s="82">
        <v>6.6</v>
      </c>
      <c r="C13" s="83">
        <v>1500</v>
      </c>
      <c r="F13" s="8">
        <v>8</v>
      </c>
      <c r="G13" s="8">
        <v>9</v>
      </c>
      <c r="H13" s="8">
        <f t="shared" si="3"/>
        <v>6</v>
      </c>
      <c r="I13" s="19" cm="1">
        <f t="array" ref="I13">[1]!TNORM_DIST(G13,$M$10,$M$11,TRUE,0)-[1]!TNORM_DIST(F13,$M$10,$M$11,TRUE,0)</f>
        <v>5.2352567529469707E-2</v>
      </c>
      <c r="J13" s="19">
        <f t="shared" si="4"/>
        <v>6.8581863463605313</v>
      </c>
      <c r="K13" s="19">
        <f t="shared" si="5"/>
        <v>0.10738754648602854</v>
      </c>
      <c r="L13" s="10" t="s">
        <v>10</v>
      </c>
      <c r="M13" s="21">
        <v>0.05</v>
      </c>
    </row>
    <row r="14" spans="1:13" ht="15.6" x14ac:dyDescent="0.3">
      <c r="A14" s="81">
        <v>13</v>
      </c>
      <c r="B14" s="82">
        <v>1</v>
      </c>
      <c r="C14" s="83">
        <v>0</v>
      </c>
      <c r="F14" s="8">
        <v>9</v>
      </c>
      <c r="G14" s="8">
        <v>10</v>
      </c>
      <c r="H14" s="8">
        <f t="shared" si="3"/>
        <v>9</v>
      </c>
      <c r="I14" s="19" cm="1">
        <f t="array" ref="I14">[1]!TNORM_DIST(G14,$M$10,$M$11,TRUE,0)-[1]!TNORM_DIST(F14,$M$10,$M$11,TRUE,0)</f>
        <v>3.9604068474197507E-2</v>
      </c>
      <c r="J14" s="19">
        <f t="shared" si="4"/>
        <v>5.1881329701198737</v>
      </c>
      <c r="K14" s="19">
        <f t="shared" si="5"/>
        <v>2.8006857837245072</v>
      </c>
      <c r="L14" s="11" t="s">
        <v>8</v>
      </c>
      <c r="M14" s="22">
        <f>SUM(K5:K15)</f>
        <v>13.636135632638315</v>
      </c>
    </row>
    <row r="15" spans="1:13" ht="16.2" thickBot="1" x14ac:dyDescent="0.35">
      <c r="A15" s="81">
        <v>14</v>
      </c>
      <c r="B15" s="82">
        <v>12</v>
      </c>
      <c r="C15" s="83">
        <v>0</v>
      </c>
      <c r="F15" s="14">
        <v>10</v>
      </c>
      <c r="G15" s="14">
        <v>16</v>
      </c>
      <c r="H15" s="14">
        <f>COUNTIFS($B$2:$B$132,"&gt;="&amp;F15,$B$2:$B$132,"&lt;"&amp;G15)</f>
        <v>13</v>
      </c>
      <c r="I15" s="21">
        <f>1-SUM(I5:I14)</f>
        <v>8.3609206439994033E-2</v>
      </c>
      <c r="J15" s="21">
        <f>I15*$M$9</f>
        <v>10.952806043639217</v>
      </c>
      <c r="K15" s="21">
        <f>(H15-J15)^2/J15</f>
        <v>0.38264195296273107</v>
      </c>
      <c r="L15" s="12" t="s">
        <v>9</v>
      </c>
      <c r="M15" s="23">
        <f>_xlfn.CHISQ.INV.RT(M13,M12)</f>
        <v>15.507313055865453</v>
      </c>
    </row>
    <row r="16" spans="1:13" ht="16.2" thickBot="1" x14ac:dyDescent="0.35">
      <c r="A16" s="81">
        <v>15</v>
      </c>
      <c r="B16" s="82">
        <v>4</v>
      </c>
      <c r="C16" s="83">
        <v>1600</v>
      </c>
      <c r="F16" s="89" t="s">
        <v>2</v>
      </c>
      <c r="G16" s="90"/>
      <c r="H16" s="92"/>
      <c r="I16" s="90"/>
      <c r="J16" s="90"/>
      <c r="K16" s="91"/>
      <c r="L16" s="2" t="s">
        <v>12</v>
      </c>
      <c r="M16" s="3">
        <v>131</v>
      </c>
    </row>
    <row r="17" spans="1:13" ht="15.6" customHeight="1" thickBot="1" x14ac:dyDescent="0.35">
      <c r="A17" s="81">
        <v>16</v>
      </c>
      <c r="B17" s="82">
        <v>1.8</v>
      </c>
      <c r="C17" s="83">
        <v>800</v>
      </c>
      <c r="F17" s="4" t="s">
        <v>3</v>
      </c>
      <c r="G17" s="26"/>
      <c r="H17" s="6" t="s">
        <v>4</v>
      </c>
      <c r="I17" s="72" t="s">
        <v>5</v>
      </c>
      <c r="J17" s="6" t="s">
        <v>6</v>
      </c>
      <c r="K17" s="5" t="s">
        <v>7</v>
      </c>
      <c r="L17" s="7" t="s">
        <v>40</v>
      </c>
      <c r="M17" s="71">
        <v>180</v>
      </c>
    </row>
    <row r="18" spans="1:13" ht="15" customHeight="1" x14ac:dyDescent="0.3">
      <c r="A18" s="81">
        <v>17</v>
      </c>
      <c r="B18" s="82">
        <v>9</v>
      </c>
      <c r="C18" s="84">
        <v>1600</v>
      </c>
      <c r="D18" s="24">
        <v>4500</v>
      </c>
      <c r="F18" s="15">
        <v>0</v>
      </c>
      <c r="G18" s="15">
        <v>1000</v>
      </c>
      <c r="H18" s="3">
        <f t="shared" ref="H18:H22" si="6">COUNTIFS($C$2:$C$132,"&gt;="&amp;F18,$C$2:$C$132,"&lt;"&amp;G18)</f>
        <v>60</v>
      </c>
      <c r="I18" s="16" cm="1">
        <f t="array" ref="I18">[1]!TNORM_DIST(G18,$M$17,$M$18,TRUE,0)-[1]!TNORM_DIST(F18,$M$17,$M$18,TRUE,0)</f>
        <v>0.38069527197070802</v>
      </c>
      <c r="J18" s="68">
        <f>I18*$M$16</f>
        <v>49.871080628162751</v>
      </c>
      <c r="K18" s="16">
        <f>(H18-J18)^2/J18</f>
        <v>2.0572044228623221</v>
      </c>
      <c r="L18" s="7" t="s">
        <v>39</v>
      </c>
      <c r="M18" s="71">
        <v>1900</v>
      </c>
    </row>
    <row r="19" spans="1:13" ht="15.6" x14ac:dyDescent="0.3">
      <c r="A19" s="81">
        <v>18</v>
      </c>
      <c r="B19" s="82">
        <v>1.8</v>
      </c>
      <c r="C19" s="83">
        <v>0</v>
      </c>
      <c r="F19" s="9">
        <v>1000</v>
      </c>
      <c r="G19" s="9">
        <v>2000</v>
      </c>
      <c r="H19" s="8">
        <f t="shared" si="6"/>
        <v>33</v>
      </c>
      <c r="I19" s="17" cm="1">
        <f t="array" ref="I19">[1]!TNORM_DIST(G19,$M$17,$M$18,TRUE,0)-[1]!TNORM_DIST(F19,$M$17,$M$18,TRUE,0)</f>
        <v>0.3049176150329666</v>
      </c>
      <c r="J19" s="69">
        <f>I19*$M$16</f>
        <v>39.944207569318628</v>
      </c>
      <c r="K19" s="17">
        <f t="shared" ref="K19:K22" si="7">(H19-J19)^2/J19</f>
        <v>1.2072343325899833</v>
      </c>
      <c r="L19" s="7" t="s">
        <v>11</v>
      </c>
      <c r="M19" s="71">
        <v>2</v>
      </c>
    </row>
    <row r="20" spans="1:13" ht="16.2" thickBot="1" x14ac:dyDescent="0.35">
      <c r="A20" s="81">
        <v>19</v>
      </c>
      <c r="B20" s="82">
        <v>0</v>
      </c>
      <c r="C20" s="83">
        <v>1500</v>
      </c>
      <c r="F20" s="9">
        <v>2000</v>
      </c>
      <c r="G20" s="9">
        <v>3000</v>
      </c>
      <c r="H20" s="8">
        <f t="shared" si="6"/>
        <v>19</v>
      </c>
      <c r="I20" s="17" cm="1">
        <f t="array" ref="I20">[1]!TNORM_DIST(G20,$M$17,$M$18,TRUE,0)-[1]!TNORM_DIST(F20,$M$17,$M$18,TRUE,0)</f>
        <v>0.1863014473260709</v>
      </c>
      <c r="J20" s="69">
        <f>I20*$M$16</f>
        <v>24.405489599715288</v>
      </c>
      <c r="K20" s="17">
        <f t="shared" si="7"/>
        <v>1.1972436649241005</v>
      </c>
      <c r="L20" s="10" t="s">
        <v>10</v>
      </c>
      <c r="M20" s="21">
        <v>0.05</v>
      </c>
    </row>
    <row r="21" spans="1:13" ht="15.6" x14ac:dyDescent="0.3">
      <c r="A21" s="81">
        <v>20</v>
      </c>
      <c r="B21" s="82">
        <v>4.5999999999999996</v>
      </c>
      <c r="C21" s="83">
        <v>0</v>
      </c>
      <c r="F21" s="9">
        <v>3000</v>
      </c>
      <c r="G21" s="9">
        <v>4000</v>
      </c>
      <c r="H21" s="8">
        <f t="shared" si="6"/>
        <v>13</v>
      </c>
      <c r="I21" s="17" cm="1">
        <f t="array" ref="I21">[1]!TNORM_DIST(G21,$M$17,$M$18,TRUE,0)-[1]!TNORM_DIST(F21,$M$17,$M$18,TRUE,0)</f>
        <v>8.6824393607336958E-2</v>
      </c>
      <c r="J21" s="69">
        <f>I21*$M$16</f>
        <v>11.373995562561142</v>
      </c>
      <c r="K21" s="17">
        <f t="shared" si="7"/>
        <v>0.23245045384697868</v>
      </c>
      <c r="L21" s="11" t="s">
        <v>8</v>
      </c>
      <c r="M21" s="22">
        <f>SUM(K18:K22)</f>
        <v>4.7595797783076383</v>
      </c>
    </row>
    <row r="22" spans="1:13" ht="16.2" thickBot="1" x14ac:dyDescent="0.35">
      <c r="A22" s="81">
        <v>21</v>
      </c>
      <c r="B22" s="82">
        <v>6.8</v>
      </c>
      <c r="C22" s="83">
        <v>3800</v>
      </c>
      <c r="F22" s="13">
        <v>4000</v>
      </c>
      <c r="G22" s="13">
        <v>6000</v>
      </c>
      <c r="H22" s="14">
        <f t="shared" si="6"/>
        <v>6</v>
      </c>
      <c r="I22" s="18">
        <f>1-SUM(I18:I21)</f>
        <v>4.126127206291752E-2</v>
      </c>
      <c r="J22" s="70">
        <f>I22*$M$16</f>
        <v>5.4052266402421951</v>
      </c>
      <c r="K22" s="18">
        <f t="shared" si="7"/>
        <v>6.5446904084254326E-2</v>
      </c>
      <c r="L22" s="12" t="s">
        <v>9</v>
      </c>
      <c r="M22" s="23">
        <f>_xlfn.CHISQ.INV.RT(M20,M19)</f>
        <v>5.9914645471079817</v>
      </c>
    </row>
    <row r="23" spans="1:13" x14ac:dyDescent="0.3">
      <c r="A23" s="81">
        <v>22</v>
      </c>
      <c r="B23" s="82">
        <v>12.6</v>
      </c>
      <c r="C23" s="83">
        <v>1600</v>
      </c>
    </row>
    <row r="24" spans="1:13" x14ac:dyDescent="0.3">
      <c r="A24" s="81">
        <v>23</v>
      </c>
      <c r="B24" s="82">
        <v>6.6</v>
      </c>
      <c r="C24" s="83">
        <v>2800</v>
      </c>
    </row>
    <row r="25" spans="1:13" x14ac:dyDescent="0.3">
      <c r="A25" s="81">
        <v>24</v>
      </c>
      <c r="B25" s="82">
        <v>5</v>
      </c>
      <c r="C25" s="84">
        <v>1800</v>
      </c>
      <c r="D25" s="24">
        <v>5000</v>
      </c>
    </row>
    <row r="26" spans="1:13" x14ac:dyDescent="0.3">
      <c r="A26" s="81">
        <v>25</v>
      </c>
      <c r="B26" s="82">
        <v>1</v>
      </c>
      <c r="C26" s="83">
        <v>1000</v>
      </c>
    </row>
    <row r="27" spans="1:13" x14ac:dyDescent="0.3">
      <c r="A27" s="81">
        <v>26</v>
      </c>
      <c r="B27" s="82">
        <v>8.4</v>
      </c>
      <c r="C27" s="83">
        <v>2000</v>
      </c>
    </row>
    <row r="28" spans="1:13" x14ac:dyDescent="0.3">
      <c r="A28" s="81">
        <v>27</v>
      </c>
      <c r="B28" s="82">
        <v>3.6</v>
      </c>
      <c r="C28" s="83">
        <v>500</v>
      </c>
    </row>
    <row r="29" spans="1:13" x14ac:dyDescent="0.3">
      <c r="A29" s="81">
        <v>28</v>
      </c>
      <c r="B29" s="82">
        <v>8</v>
      </c>
      <c r="C29" s="85">
        <v>5000</v>
      </c>
    </row>
    <row r="30" spans="1:13" x14ac:dyDescent="0.3">
      <c r="A30" s="81">
        <v>29</v>
      </c>
      <c r="B30" s="82">
        <v>3</v>
      </c>
      <c r="C30" s="83">
        <v>500</v>
      </c>
    </row>
    <row r="31" spans="1:13" x14ac:dyDescent="0.3">
      <c r="A31" s="81">
        <v>30</v>
      </c>
      <c r="B31" s="82">
        <v>6.6</v>
      </c>
      <c r="C31" s="83">
        <v>0</v>
      </c>
    </row>
    <row r="32" spans="1:13" x14ac:dyDescent="0.3">
      <c r="A32" s="81">
        <v>31</v>
      </c>
      <c r="B32" s="82">
        <v>9.8000000000000007</v>
      </c>
      <c r="C32" s="83">
        <v>2800</v>
      </c>
    </row>
    <row r="33" spans="1:4" x14ac:dyDescent="0.3">
      <c r="A33" s="81">
        <v>32</v>
      </c>
      <c r="B33" s="82">
        <v>0</v>
      </c>
      <c r="C33" s="83">
        <v>0</v>
      </c>
    </row>
    <row r="34" spans="1:4" x14ac:dyDescent="0.3">
      <c r="A34" s="81">
        <v>33</v>
      </c>
      <c r="B34" s="82">
        <v>0</v>
      </c>
      <c r="C34" s="83">
        <v>0</v>
      </c>
    </row>
    <row r="35" spans="1:4" x14ac:dyDescent="0.3">
      <c r="A35" s="81">
        <v>34</v>
      </c>
      <c r="B35" s="82">
        <v>3</v>
      </c>
      <c r="C35" s="83">
        <v>0</v>
      </c>
    </row>
    <row r="36" spans="1:4" x14ac:dyDescent="0.3">
      <c r="A36" s="81">
        <v>35</v>
      </c>
      <c r="B36" s="82">
        <v>4</v>
      </c>
      <c r="C36" s="83">
        <v>500</v>
      </c>
    </row>
    <row r="37" spans="1:4" x14ac:dyDescent="0.3">
      <c r="A37" s="81">
        <v>36</v>
      </c>
      <c r="B37" s="82">
        <v>10</v>
      </c>
      <c r="C37" s="83">
        <v>1500</v>
      </c>
    </row>
    <row r="38" spans="1:4" x14ac:dyDescent="0.3">
      <c r="A38" s="81">
        <v>37</v>
      </c>
      <c r="B38" s="82">
        <v>1</v>
      </c>
      <c r="C38" s="83">
        <v>2000</v>
      </c>
    </row>
    <row r="39" spans="1:4" x14ac:dyDescent="0.3">
      <c r="A39" s="81">
        <v>38</v>
      </c>
      <c r="B39" s="82">
        <v>10</v>
      </c>
      <c r="C39" s="85">
        <v>4500</v>
      </c>
    </row>
    <row r="40" spans="1:4" x14ac:dyDescent="0.3">
      <c r="A40" s="81">
        <v>39</v>
      </c>
      <c r="B40" s="82">
        <v>0</v>
      </c>
      <c r="C40" s="83">
        <v>0</v>
      </c>
    </row>
    <row r="41" spans="1:4" x14ac:dyDescent="0.3">
      <c r="A41" s="81">
        <v>40</v>
      </c>
      <c r="B41" s="82">
        <v>2</v>
      </c>
      <c r="C41" s="83">
        <v>2000</v>
      </c>
    </row>
    <row r="42" spans="1:4" x14ac:dyDescent="0.3">
      <c r="A42" s="81">
        <v>41</v>
      </c>
      <c r="B42" s="82">
        <v>5</v>
      </c>
      <c r="C42" s="83">
        <v>3000</v>
      </c>
    </row>
    <row r="43" spans="1:4" x14ac:dyDescent="0.3">
      <c r="A43" s="81">
        <v>42</v>
      </c>
      <c r="B43" s="82">
        <v>3.6</v>
      </c>
      <c r="C43" s="83">
        <v>3800</v>
      </c>
    </row>
    <row r="44" spans="1:4" x14ac:dyDescent="0.3">
      <c r="A44" s="81">
        <v>43</v>
      </c>
      <c r="B44" s="82">
        <v>1</v>
      </c>
      <c r="C44" s="83">
        <v>800</v>
      </c>
    </row>
    <row r="45" spans="1:4" x14ac:dyDescent="0.3">
      <c r="A45" s="81">
        <v>44</v>
      </c>
      <c r="B45" s="82">
        <v>11.6</v>
      </c>
      <c r="C45" s="83">
        <v>1500</v>
      </c>
    </row>
    <row r="46" spans="1:4" x14ac:dyDescent="0.3">
      <c r="A46" s="81">
        <v>45</v>
      </c>
      <c r="B46" s="82">
        <v>0</v>
      </c>
      <c r="C46" s="84">
        <v>1900</v>
      </c>
      <c r="D46" s="24">
        <v>5000</v>
      </c>
    </row>
    <row r="47" spans="1:4" x14ac:dyDescent="0.3">
      <c r="A47" s="81">
        <v>46</v>
      </c>
      <c r="B47" s="82">
        <v>2</v>
      </c>
      <c r="C47" s="83">
        <v>1000</v>
      </c>
    </row>
    <row r="48" spans="1:4" x14ac:dyDescent="0.3">
      <c r="A48" s="81">
        <v>47</v>
      </c>
      <c r="B48" s="82">
        <v>13.4</v>
      </c>
      <c r="C48" s="85">
        <v>4800</v>
      </c>
    </row>
    <row r="49" spans="1:3" x14ac:dyDescent="0.3">
      <c r="A49" s="81">
        <v>48</v>
      </c>
      <c r="B49" s="82">
        <v>5</v>
      </c>
      <c r="C49" s="83">
        <v>2000</v>
      </c>
    </row>
    <row r="50" spans="1:3" x14ac:dyDescent="0.3">
      <c r="A50" s="81">
        <v>49</v>
      </c>
      <c r="B50" s="82">
        <v>0</v>
      </c>
      <c r="C50" s="83">
        <v>0</v>
      </c>
    </row>
    <row r="51" spans="1:3" x14ac:dyDescent="0.3">
      <c r="A51" s="81">
        <v>50</v>
      </c>
      <c r="B51" s="82">
        <v>8</v>
      </c>
      <c r="C51" s="83">
        <v>2250</v>
      </c>
    </row>
    <row r="52" spans="1:3" x14ac:dyDescent="0.3">
      <c r="A52" s="81">
        <v>51</v>
      </c>
      <c r="B52" s="82">
        <v>7.4</v>
      </c>
      <c r="C52" s="83">
        <v>800</v>
      </c>
    </row>
    <row r="53" spans="1:3" x14ac:dyDescent="0.3">
      <c r="A53" s="81">
        <v>52</v>
      </c>
      <c r="B53" s="82">
        <v>3.6</v>
      </c>
      <c r="C53" s="83">
        <v>0</v>
      </c>
    </row>
    <row r="54" spans="1:3" x14ac:dyDescent="0.3">
      <c r="A54" s="81">
        <v>53</v>
      </c>
      <c r="B54" s="82">
        <v>9</v>
      </c>
      <c r="C54" s="83">
        <v>3500</v>
      </c>
    </row>
    <row r="55" spans="1:3" x14ac:dyDescent="0.3">
      <c r="A55" s="81">
        <v>54</v>
      </c>
      <c r="B55" s="82">
        <v>3</v>
      </c>
      <c r="C55" s="83">
        <v>0</v>
      </c>
    </row>
    <row r="56" spans="1:3" x14ac:dyDescent="0.3">
      <c r="A56" s="81">
        <v>55</v>
      </c>
      <c r="B56" s="82">
        <v>12.2</v>
      </c>
      <c r="C56" s="83">
        <v>3800</v>
      </c>
    </row>
    <row r="57" spans="1:3" x14ac:dyDescent="0.3">
      <c r="A57" s="81">
        <v>56</v>
      </c>
      <c r="B57" s="82">
        <v>9</v>
      </c>
      <c r="C57" s="83">
        <v>2500</v>
      </c>
    </row>
    <row r="58" spans="1:3" x14ac:dyDescent="0.3">
      <c r="A58" s="81">
        <v>57</v>
      </c>
      <c r="B58" s="82">
        <v>0</v>
      </c>
      <c r="C58" s="83">
        <v>0</v>
      </c>
    </row>
    <row r="59" spans="1:3" x14ac:dyDescent="0.3">
      <c r="A59" s="81">
        <v>58</v>
      </c>
      <c r="B59" s="82">
        <v>1</v>
      </c>
      <c r="C59" s="83">
        <v>800</v>
      </c>
    </row>
    <row r="60" spans="1:3" x14ac:dyDescent="0.3">
      <c r="A60" s="81">
        <v>59</v>
      </c>
      <c r="B60" s="82">
        <v>5.6</v>
      </c>
      <c r="C60" s="83">
        <v>0</v>
      </c>
    </row>
    <row r="61" spans="1:3" x14ac:dyDescent="0.3">
      <c r="A61" s="81">
        <v>60</v>
      </c>
      <c r="B61" s="82">
        <v>3</v>
      </c>
      <c r="C61" s="83">
        <v>1500</v>
      </c>
    </row>
    <row r="62" spans="1:3" x14ac:dyDescent="0.3">
      <c r="A62" s="81">
        <v>61</v>
      </c>
      <c r="B62" s="82">
        <v>4.5999999999999996</v>
      </c>
      <c r="C62" s="83">
        <v>500</v>
      </c>
    </row>
    <row r="63" spans="1:3" x14ac:dyDescent="0.3">
      <c r="A63" s="81">
        <v>62</v>
      </c>
      <c r="B63" s="82">
        <v>0</v>
      </c>
      <c r="C63" s="83">
        <v>1000</v>
      </c>
    </row>
    <row r="64" spans="1:3" x14ac:dyDescent="0.3">
      <c r="A64" s="81">
        <v>63</v>
      </c>
      <c r="B64" s="82">
        <v>3</v>
      </c>
      <c r="C64" s="83">
        <v>0</v>
      </c>
    </row>
    <row r="65" spans="1:3" x14ac:dyDescent="0.3">
      <c r="A65" s="81">
        <v>64</v>
      </c>
      <c r="B65" s="82">
        <v>2.6</v>
      </c>
      <c r="C65" s="83">
        <v>1000</v>
      </c>
    </row>
    <row r="66" spans="1:3" x14ac:dyDescent="0.3">
      <c r="A66" s="81">
        <v>65</v>
      </c>
      <c r="B66" s="82">
        <v>1</v>
      </c>
      <c r="C66" s="83">
        <v>800</v>
      </c>
    </row>
    <row r="67" spans="1:3" x14ac:dyDescent="0.3">
      <c r="A67" s="81">
        <v>66</v>
      </c>
      <c r="B67" s="82">
        <v>6.2</v>
      </c>
      <c r="C67" s="83">
        <v>5000</v>
      </c>
    </row>
    <row r="68" spans="1:3" x14ac:dyDescent="0.3">
      <c r="A68" s="81">
        <v>67</v>
      </c>
      <c r="B68" s="82">
        <v>5.8</v>
      </c>
      <c r="C68" s="83">
        <v>2000</v>
      </c>
    </row>
    <row r="69" spans="1:3" x14ac:dyDescent="0.3">
      <c r="A69" s="81">
        <v>68</v>
      </c>
      <c r="B69" s="82">
        <v>8.6</v>
      </c>
      <c r="C69" s="83">
        <v>500</v>
      </c>
    </row>
    <row r="70" spans="1:3" x14ac:dyDescent="0.3">
      <c r="A70" s="81">
        <v>69</v>
      </c>
      <c r="B70" s="82">
        <v>6.8</v>
      </c>
      <c r="C70" s="83">
        <v>1800</v>
      </c>
    </row>
    <row r="71" spans="1:3" x14ac:dyDescent="0.3">
      <c r="A71" s="81">
        <v>70</v>
      </c>
      <c r="B71" s="82">
        <v>0</v>
      </c>
      <c r="C71" s="83">
        <v>3500</v>
      </c>
    </row>
    <row r="72" spans="1:3" x14ac:dyDescent="0.3">
      <c r="A72" s="81">
        <v>71</v>
      </c>
      <c r="B72" s="82">
        <v>4</v>
      </c>
      <c r="C72" s="83">
        <v>0</v>
      </c>
    </row>
    <row r="73" spans="1:3" x14ac:dyDescent="0.3">
      <c r="A73" s="81">
        <v>72</v>
      </c>
      <c r="B73" s="82">
        <v>1</v>
      </c>
      <c r="C73" s="83">
        <v>0</v>
      </c>
    </row>
    <row r="74" spans="1:3" x14ac:dyDescent="0.3">
      <c r="A74" s="81">
        <v>73</v>
      </c>
      <c r="B74" s="82">
        <v>0</v>
      </c>
      <c r="C74" s="83">
        <v>0</v>
      </c>
    </row>
    <row r="75" spans="1:3" x14ac:dyDescent="0.3">
      <c r="A75" s="81">
        <v>74</v>
      </c>
      <c r="B75" s="82">
        <v>6</v>
      </c>
      <c r="C75" s="83">
        <v>2000</v>
      </c>
    </row>
    <row r="76" spans="1:3" x14ac:dyDescent="0.3">
      <c r="A76" s="81">
        <v>75</v>
      </c>
      <c r="B76" s="82">
        <v>4.8</v>
      </c>
      <c r="C76" s="83">
        <v>800</v>
      </c>
    </row>
    <row r="77" spans="1:3" x14ac:dyDescent="0.3">
      <c r="A77" s="81">
        <v>76</v>
      </c>
      <c r="B77" s="82">
        <v>6</v>
      </c>
      <c r="C77" s="83">
        <v>3000</v>
      </c>
    </row>
    <row r="78" spans="1:3" x14ac:dyDescent="0.3">
      <c r="A78" s="81">
        <v>77</v>
      </c>
      <c r="B78" s="82">
        <v>0</v>
      </c>
      <c r="C78" s="83">
        <v>0</v>
      </c>
    </row>
    <row r="79" spans="1:3" x14ac:dyDescent="0.3">
      <c r="A79" s="81">
        <v>78</v>
      </c>
      <c r="B79" s="82">
        <v>10.4</v>
      </c>
      <c r="C79" s="83">
        <v>0</v>
      </c>
    </row>
    <row r="80" spans="1:3" x14ac:dyDescent="0.3">
      <c r="A80" s="81">
        <v>79</v>
      </c>
      <c r="B80" s="82">
        <v>2.2000000000000002</v>
      </c>
      <c r="C80" s="83">
        <v>1000</v>
      </c>
    </row>
    <row r="81" spans="1:3" x14ac:dyDescent="0.3">
      <c r="A81" s="81">
        <v>80</v>
      </c>
      <c r="B81" s="82">
        <v>3</v>
      </c>
      <c r="C81" s="83">
        <v>1000</v>
      </c>
    </row>
    <row r="82" spans="1:3" x14ac:dyDescent="0.3">
      <c r="A82" s="81">
        <v>81</v>
      </c>
      <c r="B82" s="82">
        <v>3</v>
      </c>
      <c r="C82" s="83">
        <v>500</v>
      </c>
    </row>
    <row r="83" spans="1:3" x14ac:dyDescent="0.3">
      <c r="A83" s="81">
        <v>82</v>
      </c>
      <c r="B83" s="82">
        <v>2</v>
      </c>
      <c r="C83" s="83">
        <v>800</v>
      </c>
    </row>
    <row r="84" spans="1:3" x14ac:dyDescent="0.3">
      <c r="A84" s="81">
        <v>83</v>
      </c>
      <c r="B84" s="82">
        <v>0</v>
      </c>
      <c r="C84" s="83">
        <v>0</v>
      </c>
    </row>
    <row r="85" spans="1:3" x14ac:dyDescent="0.3">
      <c r="A85" s="81">
        <v>84</v>
      </c>
      <c r="B85" s="82">
        <v>11.4</v>
      </c>
      <c r="C85" s="83">
        <v>2000</v>
      </c>
    </row>
    <row r="86" spans="1:3" x14ac:dyDescent="0.3">
      <c r="A86" s="81">
        <v>85</v>
      </c>
      <c r="B86" s="82">
        <v>0</v>
      </c>
      <c r="C86" s="83">
        <v>0</v>
      </c>
    </row>
    <row r="87" spans="1:3" x14ac:dyDescent="0.3">
      <c r="A87" s="81">
        <v>86</v>
      </c>
      <c r="B87" s="82">
        <v>2.6</v>
      </c>
      <c r="C87" s="83">
        <v>500</v>
      </c>
    </row>
    <row r="88" spans="1:3" x14ac:dyDescent="0.3">
      <c r="A88" s="81">
        <v>87</v>
      </c>
      <c r="B88" s="82">
        <v>1</v>
      </c>
      <c r="C88" s="83">
        <v>0</v>
      </c>
    </row>
    <row r="89" spans="1:3" x14ac:dyDescent="0.3">
      <c r="A89" s="81">
        <v>88</v>
      </c>
      <c r="B89" s="82">
        <v>0</v>
      </c>
      <c r="C89" s="83">
        <v>500</v>
      </c>
    </row>
    <row r="90" spans="1:3" x14ac:dyDescent="0.3">
      <c r="A90" s="81">
        <v>89</v>
      </c>
      <c r="B90" s="82">
        <v>1</v>
      </c>
      <c r="C90" s="83">
        <v>1000</v>
      </c>
    </row>
    <row r="91" spans="1:3" x14ac:dyDescent="0.3">
      <c r="A91" s="81">
        <v>90</v>
      </c>
      <c r="B91" s="82">
        <v>10</v>
      </c>
      <c r="C91" s="83">
        <v>2000</v>
      </c>
    </row>
    <row r="92" spans="1:3" x14ac:dyDescent="0.3">
      <c r="A92" s="81">
        <v>91</v>
      </c>
      <c r="B92" s="82">
        <v>9.6</v>
      </c>
      <c r="C92" s="83">
        <v>1500</v>
      </c>
    </row>
    <row r="93" spans="1:3" x14ac:dyDescent="0.3">
      <c r="A93" s="81">
        <v>92</v>
      </c>
      <c r="B93" s="82">
        <v>4.4000000000000004</v>
      </c>
      <c r="C93" s="83">
        <v>500</v>
      </c>
    </row>
    <row r="94" spans="1:3" x14ac:dyDescent="0.3">
      <c r="A94" s="81">
        <v>93</v>
      </c>
      <c r="B94" s="82">
        <v>9.4</v>
      </c>
      <c r="C94" s="83">
        <v>1800</v>
      </c>
    </row>
    <row r="95" spans="1:3" x14ac:dyDescent="0.3">
      <c r="A95" s="81">
        <v>94</v>
      </c>
      <c r="B95" s="82">
        <v>2.6</v>
      </c>
      <c r="C95" s="83">
        <v>1000</v>
      </c>
    </row>
    <row r="96" spans="1:3" x14ac:dyDescent="0.3">
      <c r="A96" s="81">
        <v>95</v>
      </c>
      <c r="B96" s="82">
        <v>1</v>
      </c>
      <c r="C96" s="83">
        <v>2250</v>
      </c>
    </row>
    <row r="97" spans="1:4" x14ac:dyDescent="0.3">
      <c r="A97" s="81">
        <v>96</v>
      </c>
      <c r="B97" s="82">
        <v>0</v>
      </c>
      <c r="C97" s="83">
        <v>2500</v>
      </c>
    </row>
    <row r="98" spans="1:4" x14ac:dyDescent="0.3">
      <c r="A98" s="81">
        <v>97</v>
      </c>
      <c r="B98" s="82">
        <v>0</v>
      </c>
      <c r="C98" s="83">
        <v>0</v>
      </c>
    </row>
    <row r="99" spans="1:4" x14ac:dyDescent="0.3">
      <c r="A99" s="81">
        <v>98</v>
      </c>
      <c r="B99" s="82">
        <v>2.8</v>
      </c>
      <c r="C99" s="83">
        <v>800</v>
      </c>
    </row>
    <row r="100" spans="1:4" x14ac:dyDescent="0.3">
      <c r="A100" s="81">
        <v>99</v>
      </c>
      <c r="B100" s="82">
        <v>4.5999999999999996</v>
      </c>
      <c r="C100" s="83">
        <v>1500</v>
      </c>
    </row>
    <row r="101" spans="1:4" x14ac:dyDescent="0.3">
      <c r="A101" s="81">
        <v>100</v>
      </c>
      <c r="B101" s="82">
        <v>9.8000000000000007</v>
      </c>
      <c r="C101" s="83">
        <v>3000</v>
      </c>
    </row>
    <row r="102" spans="1:4" x14ac:dyDescent="0.3">
      <c r="A102" s="81">
        <v>101</v>
      </c>
      <c r="B102" s="82">
        <v>2</v>
      </c>
      <c r="C102" s="83">
        <v>500</v>
      </c>
    </row>
    <row r="103" spans="1:4" x14ac:dyDescent="0.3">
      <c r="A103" s="81">
        <v>102</v>
      </c>
      <c r="B103" s="82">
        <v>9.1999999999999993</v>
      </c>
      <c r="C103" s="83">
        <v>0</v>
      </c>
    </row>
    <row r="104" spans="1:4" x14ac:dyDescent="0.3">
      <c r="A104" s="81">
        <v>103</v>
      </c>
      <c r="B104" s="82">
        <v>2.2000000000000002</v>
      </c>
      <c r="C104" s="83">
        <v>1000</v>
      </c>
    </row>
    <row r="105" spans="1:4" x14ac:dyDescent="0.3">
      <c r="A105" s="81">
        <v>104</v>
      </c>
      <c r="B105" s="82">
        <v>3</v>
      </c>
      <c r="C105" s="83">
        <v>0</v>
      </c>
    </row>
    <row r="106" spans="1:4" x14ac:dyDescent="0.3">
      <c r="A106" s="81">
        <v>105</v>
      </c>
      <c r="B106" s="82">
        <v>3</v>
      </c>
      <c r="C106" s="83">
        <v>2000</v>
      </c>
    </row>
    <row r="107" spans="1:4" x14ac:dyDescent="0.3">
      <c r="A107" s="81">
        <v>106</v>
      </c>
      <c r="B107" s="82">
        <v>6.8</v>
      </c>
      <c r="C107" s="83">
        <v>1800</v>
      </c>
    </row>
    <row r="108" spans="1:4" x14ac:dyDescent="0.3">
      <c r="A108" s="81">
        <v>107</v>
      </c>
      <c r="B108" s="82">
        <v>10.4</v>
      </c>
      <c r="C108" s="83">
        <v>0</v>
      </c>
    </row>
    <row r="109" spans="1:4" x14ac:dyDescent="0.3">
      <c r="A109" s="81">
        <v>108</v>
      </c>
      <c r="B109" s="82">
        <v>4.5999999999999996</v>
      </c>
      <c r="C109" s="83">
        <v>1000</v>
      </c>
    </row>
    <row r="110" spans="1:4" x14ac:dyDescent="0.3">
      <c r="A110" s="81">
        <v>109</v>
      </c>
      <c r="B110" s="82">
        <v>6.4</v>
      </c>
      <c r="C110" s="84">
        <v>1900</v>
      </c>
      <c r="D110" s="24">
        <v>4000</v>
      </c>
    </row>
    <row r="111" spans="1:4" x14ac:dyDescent="0.3">
      <c r="A111" s="81">
        <v>110</v>
      </c>
      <c r="B111" s="82">
        <v>8</v>
      </c>
      <c r="C111" s="83">
        <v>0</v>
      </c>
    </row>
    <row r="112" spans="1:4" x14ac:dyDescent="0.3">
      <c r="A112" s="81">
        <v>111</v>
      </c>
      <c r="B112" s="82">
        <v>8.4</v>
      </c>
      <c r="C112" s="83">
        <v>3250</v>
      </c>
    </row>
    <row r="113" spans="1:3" x14ac:dyDescent="0.3">
      <c r="A113" s="81">
        <v>112</v>
      </c>
      <c r="B113" s="82">
        <v>1.8</v>
      </c>
      <c r="C113" s="83">
        <v>0</v>
      </c>
    </row>
    <row r="114" spans="1:3" x14ac:dyDescent="0.3">
      <c r="A114" s="81">
        <v>113</v>
      </c>
      <c r="B114" s="82">
        <v>1</v>
      </c>
      <c r="C114" s="83">
        <v>0</v>
      </c>
    </row>
    <row r="115" spans="1:3" x14ac:dyDescent="0.3">
      <c r="A115" s="81">
        <v>114</v>
      </c>
      <c r="B115" s="82">
        <v>6</v>
      </c>
      <c r="C115" s="83">
        <v>1500</v>
      </c>
    </row>
    <row r="116" spans="1:3" x14ac:dyDescent="0.3">
      <c r="A116" s="81">
        <v>115</v>
      </c>
      <c r="B116" s="82">
        <v>9.6</v>
      </c>
      <c r="C116" s="83">
        <v>1800</v>
      </c>
    </row>
    <row r="117" spans="1:3" x14ac:dyDescent="0.3">
      <c r="A117" s="81">
        <v>116</v>
      </c>
      <c r="B117" s="82">
        <v>4</v>
      </c>
      <c r="C117" s="83">
        <v>0</v>
      </c>
    </row>
    <row r="118" spans="1:3" x14ac:dyDescent="0.3">
      <c r="A118" s="81">
        <v>117</v>
      </c>
      <c r="B118" s="82">
        <v>6.6</v>
      </c>
      <c r="C118" s="83">
        <v>3400</v>
      </c>
    </row>
    <row r="119" spans="1:3" x14ac:dyDescent="0.3">
      <c r="A119" s="81">
        <v>118</v>
      </c>
      <c r="B119" s="82">
        <v>2.6</v>
      </c>
      <c r="C119" s="83">
        <v>1000</v>
      </c>
    </row>
    <row r="120" spans="1:3" x14ac:dyDescent="0.3">
      <c r="A120" s="81">
        <v>119</v>
      </c>
      <c r="B120" s="82">
        <v>1</v>
      </c>
      <c r="C120" s="83">
        <v>0</v>
      </c>
    </row>
    <row r="121" spans="1:3" x14ac:dyDescent="0.3">
      <c r="A121" s="81">
        <v>120</v>
      </c>
      <c r="B121" s="82">
        <v>6</v>
      </c>
      <c r="C121" s="83">
        <v>4000</v>
      </c>
    </row>
    <row r="122" spans="1:3" x14ac:dyDescent="0.3">
      <c r="A122" s="81">
        <v>121</v>
      </c>
      <c r="B122" s="82">
        <v>2</v>
      </c>
      <c r="C122" s="83">
        <v>1000</v>
      </c>
    </row>
    <row r="123" spans="1:3" x14ac:dyDescent="0.3">
      <c r="A123" s="81">
        <v>122</v>
      </c>
      <c r="B123" s="82">
        <v>7</v>
      </c>
      <c r="C123" s="83">
        <v>2000</v>
      </c>
    </row>
    <row r="124" spans="1:3" x14ac:dyDescent="0.3">
      <c r="A124" s="81">
        <v>123</v>
      </c>
      <c r="B124" s="82">
        <v>2</v>
      </c>
      <c r="C124" s="83">
        <v>500</v>
      </c>
    </row>
    <row r="125" spans="1:3" x14ac:dyDescent="0.3">
      <c r="A125" s="81">
        <v>124</v>
      </c>
      <c r="B125" s="82">
        <v>4</v>
      </c>
      <c r="C125" s="83">
        <v>2000</v>
      </c>
    </row>
    <row r="126" spans="1:3" x14ac:dyDescent="0.3">
      <c r="A126" s="81">
        <v>125</v>
      </c>
      <c r="B126" s="82">
        <v>4</v>
      </c>
      <c r="C126" s="83">
        <v>2000</v>
      </c>
    </row>
    <row r="127" spans="1:3" x14ac:dyDescent="0.3">
      <c r="A127" s="81">
        <v>126</v>
      </c>
      <c r="B127" s="82">
        <v>3</v>
      </c>
      <c r="C127" s="83">
        <v>0</v>
      </c>
    </row>
    <row r="128" spans="1:3" x14ac:dyDescent="0.3">
      <c r="A128" s="81">
        <v>127</v>
      </c>
      <c r="B128" s="82">
        <v>2.6</v>
      </c>
      <c r="C128" s="83">
        <v>0</v>
      </c>
    </row>
    <row r="129" spans="1:3" x14ac:dyDescent="0.3">
      <c r="A129" s="81">
        <v>128</v>
      </c>
      <c r="B129" s="82">
        <v>6</v>
      </c>
      <c r="C129" s="83">
        <v>0</v>
      </c>
    </row>
    <row r="130" spans="1:3" x14ac:dyDescent="0.3">
      <c r="A130" s="81">
        <v>129</v>
      </c>
      <c r="B130" s="82">
        <v>2</v>
      </c>
      <c r="C130" s="83">
        <v>1000</v>
      </c>
    </row>
    <row r="131" spans="1:3" x14ac:dyDescent="0.3">
      <c r="A131" s="81">
        <v>130</v>
      </c>
      <c r="B131" s="82">
        <v>1</v>
      </c>
      <c r="C131" s="83">
        <v>0</v>
      </c>
    </row>
    <row r="132" spans="1:3" ht="15" thickBot="1" x14ac:dyDescent="0.35">
      <c r="A132" s="86">
        <v>131</v>
      </c>
      <c r="B132" s="87">
        <v>11.4</v>
      </c>
      <c r="C132" s="88">
        <v>0</v>
      </c>
    </row>
  </sheetData>
  <mergeCells count="2">
    <mergeCell ref="F3:K3"/>
    <mergeCell ref="F16:K16"/>
  </mergeCells>
  <pageMargins left="0.7" right="0.7" top="0.75" bottom="0.75" header="0.3" footer="0.3"/>
  <pageSetup paperSize="9" scale="47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D9CE-5613-4676-978F-56842EA650C0}">
  <dimension ref="B2:G137"/>
  <sheetViews>
    <sheetView tabSelected="1" topLeftCell="A3" zoomScaleNormal="100" workbookViewId="0">
      <selection activeCell="J141" sqref="J141"/>
    </sheetView>
  </sheetViews>
  <sheetFormatPr defaultRowHeight="15.6" x14ac:dyDescent="0.3"/>
  <cols>
    <col min="1" max="1" width="8.88671875" style="25"/>
    <col min="2" max="2" width="5.44140625" style="25" bestFit="1" customWidth="1"/>
    <col min="3" max="3" width="8.33203125" style="25" bestFit="1" customWidth="1"/>
    <col min="4" max="4" width="29" style="25" bestFit="1" customWidth="1"/>
    <col min="5" max="5" width="5.44140625" style="25" bestFit="1" customWidth="1"/>
    <col min="6" max="6" width="8.33203125" style="25" bestFit="1" customWidth="1"/>
    <col min="7" max="7" width="29" style="25" bestFit="1" customWidth="1"/>
    <col min="8" max="16384" width="8.88671875" style="25"/>
  </cols>
  <sheetData>
    <row r="2" spans="2:7" ht="16.2" thickBot="1" x14ac:dyDescent="0.35"/>
    <row r="3" spans="2:7" ht="16.2" thickBot="1" x14ac:dyDescent="0.35">
      <c r="B3" s="28" t="s">
        <v>13</v>
      </c>
      <c r="C3" s="28" t="s">
        <v>1</v>
      </c>
      <c r="E3" s="28" t="s">
        <v>13</v>
      </c>
      <c r="F3" s="28" t="s">
        <v>2</v>
      </c>
    </row>
    <row r="4" spans="2:7" x14ac:dyDescent="0.3">
      <c r="B4" s="41">
        <v>1</v>
      </c>
      <c r="C4" s="42">
        <v>0</v>
      </c>
      <c r="E4" s="41">
        <v>1</v>
      </c>
      <c r="F4" s="42">
        <v>0</v>
      </c>
    </row>
    <row r="5" spans="2:7" hidden="1" x14ac:dyDescent="0.3">
      <c r="B5" s="37">
        <v>2</v>
      </c>
      <c r="C5" s="38">
        <v>0</v>
      </c>
      <c r="D5" s="30"/>
      <c r="E5" s="37">
        <v>2</v>
      </c>
      <c r="F5" s="38">
        <v>0</v>
      </c>
      <c r="G5" s="30"/>
    </row>
    <row r="6" spans="2:7" hidden="1" x14ac:dyDescent="0.3">
      <c r="B6" s="37">
        <v>3</v>
      </c>
      <c r="C6" s="38">
        <v>0</v>
      </c>
      <c r="D6" s="30"/>
      <c r="E6" s="37">
        <v>3</v>
      </c>
      <c r="F6" s="38">
        <v>0</v>
      </c>
      <c r="G6" s="30"/>
    </row>
    <row r="7" spans="2:7" hidden="1" x14ac:dyDescent="0.3">
      <c r="B7" s="37">
        <v>4</v>
      </c>
      <c r="C7" s="38">
        <v>0</v>
      </c>
      <c r="D7" s="30"/>
      <c r="E7" s="37">
        <v>4</v>
      </c>
      <c r="F7" s="38">
        <v>0</v>
      </c>
      <c r="G7" s="30"/>
    </row>
    <row r="8" spans="2:7" hidden="1" x14ac:dyDescent="0.3">
      <c r="B8" s="37">
        <v>5</v>
      </c>
      <c r="C8" s="38">
        <v>0</v>
      </c>
      <c r="D8" s="30"/>
      <c r="E8" s="37">
        <v>5</v>
      </c>
      <c r="F8" s="38">
        <v>0</v>
      </c>
      <c r="G8" s="30"/>
    </row>
    <row r="9" spans="2:7" hidden="1" x14ac:dyDescent="0.3">
      <c r="B9" s="37">
        <v>6</v>
      </c>
      <c r="C9" s="38">
        <v>0</v>
      </c>
      <c r="D9" s="30"/>
      <c r="E9" s="37">
        <v>6</v>
      </c>
      <c r="F9" s="38">
        <v>0</v>
      </c>
      <c r="G9" s="30"/>
    </row>
    <row r="10" spans="2:7" hidden="1" x14ac:dyDescent="0.3">
      <c r="B10" s="37">
        <v>7</v>
      </c>
      <c r="C10" s="38">
        <v>0</v>
      </c>
      <c r="D10" s="30"/>
      <c r="E10" s="37">
        <v>7</v>
      </c>
      <c r="F10" s="38">
        <v>0</v>
      </c>
      <c r="G10" s="30"/>
    </row>
    <row r="11" spans="2:7" hidden="1" x14ac:dyDescent="0.3">
      <c r="B11" s="37">
        <v>8</v>
      </c>
      <c r="C11" s="38">
        <v>0</v>
      </c>
      <c r="D11" s="30"/>
      <c r="E11" s="37">
        <v>8</v>
      </c>
      <c r="F11" s="38">
        <v>0</v>
      </c>
      <c r="G11" s="30"/>
    </row>
    <row r="12" spans="2:7" hidden="1" x14ac:dyDescent="0.3">
      <c r="B12" s="37">
        <v>9</v>
      </c>
      <c r="C12" s="38">
        <v>0</v>
      </c>
      <c r="D12" s="30"/>
      <c r="E12" s="37">
        <v>9</v>
      </c>
      <c r="F12" s="38">
        <v>0</v>
      </c>
      <c r="G12" s="30"/>
    </row>
    <row r="13" spans="2:7" hidden="1" x14ac:dyDescent="0.3">
      <c r="B13" s="37">
        <v>10</v>
      </c>
      <c r="C13" s="38">
        <v>0</v>
      </c>
      <c r="D13" s="30"/>
      <c r="E13" s="37">
        <v>10</v>
      </c>
      <c r="F13" s="38">
        <v>0</v>
      </c>
      <c r="G13" s="30"/>
    </row>
    <row r="14" spans="2:7" hidden="1" x14ac:dyDescent="0.3">
      <c r="B14" s="37">
        <v>11</v>
      </c>
      <c r="C14" s="38">
        <v>0</v>
      </c>
      <c r="D14" s="30"/>
      <c r="E14" s="37">
        <v>11</v>
      </c>
      <c r="F14" s="38">
        <v>0</v>
      </c>
      <c r="G14" s="30"/>
    </row>
    <row r="15" spans="2:7" hidden="1" x14ac:dyDescent="0.3">
      <c r="B15" s="37">
        <v>12</v>
      </c>
      <c r="C15" s="38">
        <v>0</v>
      </c>
      <c r="D15" s="30"/>
      <c r="E15" s="37">
        <v>12</v>
      </c>
      <c r="F15" s="38">
        <v>0</v>
      </c>
      <c r="G15" s="30"/>
    </row>
    <row r="16" spans="2:7" hidden="1" x14ac:dyDescent="0.3">
      <c r="B16" s="37">
        <v>13</v>
      </c>
      <c r="C16" s="38">
        <v>0</v>
      </c>
      <c r="D16" s="30"/>
      <c r="E16" s="37">
        <v>13</v>
      </c>
      <c r="F16" s="38">
        <v>0</v>
      </c>
      <c r="G16" s="30"/>
    </row>
    <row r="17" spans="2:7" hidden="1" x14ac:dyDescent="0.3">
      <c r="B17" s="37">
        <v>14</v>
      </c>
      <c r="C17" s="38">
        <v>0</v>
      </c>
      <c r="D17" s="30"/>
      <c r="E17" s="37">
        <v>14</v>
      </c>
      <c r="F17" s="38">
        <v>0</v>
      </c>
      <c r="G17" s="30"/>
    </row>
    <row r="18" spans="2:7" hidden="1" x14ac:dyDescent="0.3">
      <c r="B18" s="37">
        <v>15</v>
      </c>
      <c r="C18" s="38">
        <v>0</v>
      </c>
      <c r="D18" s="30"/>
      <c r="E18" s="37">
        <v>15</v>
      </c>
      <c r="F18" s="38">
        <v>0</v>
      </c>
      <c r="G18" s="30"/>
    </row>
    <row r="19" spans="2:7" hidden="1" x14ac:dyDescent="0.3">
      <c r="B19" s="37">
        <v>16</v>
      </c>
      <c r="C19" s="38">
        <v>0</v>
      </c>
      <c r="D19" s="30"/>
      <c r="E19" s="37">
        <v>16</v>
      </c>
      <c r="F19" s="38">
        <v>0</v>
      </c>
      <c r="G19" s="30"/>
    </row>
    <row r="20" spans="2:7" hidden="1" x14ac:dyDescent="0.3">
      <c r="B20" s="37">
        <v>17</v>
      </c>
      <c r="C20" s="38">
        <v>0</v>
      </c>
      <c r="D20" s="30"/>
      <c r="E20" s="37">
        <v>17</v>
      </c>
      <c r="F20" s="38">
        <v>0</v>
      </c>
      <c r="G20" s="30"/>
    </row>
    <row r="21" spans="2:7" hidden="1" x14ac:dyDescent="0.3">
      <c r="B21" s="37">
        <v>18</v>
      </c>
      <c r="C21" s="38">
        <v>0</v>
      </c>
      <c r="D21" s="30"/>
      <c r="E21" s="37">
        <v>18</v>
      </c>
      <c r="F21" s="38">
        <v>0</v>
      </c>
      <c r="G21" s="30"/>
    </row>
    <row r="22" spans="2:7" hidden="1" x14ac:dyDescent="0.3">
      <c r="B22" s="37">
        <v>19</v>
      </c>
      <c r="C22" s="38">
        <v>1</v>
      </c>
      <c r="D22" s="30"/>
      <c r="E22" s="37">
        <v>19</v>
      </c>
      <c r="F22" s="38">
        <v>0</v>
      </c>
      <c r="G22" s="30"/>
    </row>
    <row r="23" spans="2:7" hidden="1" x14ac:dyDescent="0.3">
      <c r="B23" s="37">
        <v>20</v>
      </c>
      <c r="C23" s="38">
        <v>1</v>
      </c>
      <c r="D23" s="30"/>
      <c r="E23" s="37">
        <v>20</v>
      </c>
      <c r="F23" s="38">
        <v>0</v>
      </c>
      <c r="G23" s="30"/>
    </row>
    <row r="24" spans="2:7" hidden="1" x14ac:dyDescent="0.3">
      <c r="B24" s="37">
        <v>21</v>
      </c>
      <c r="C24" s="38">
        <v>1</v>
      </c>
      <c r="D24" s="30"/>
      <c r="E24" s="37">
        <v>21</v>
      </c>
      <c r="F24" s="38">
        <v>0</v>
      </c>
      <c r="G24" s="30"/>
    </row>
    <row r="25" spans="2:7" hidden="1" x14ac:dyDescent="0.3">
      <c r="B25" s="37">
        <v>22</v>
      </c>
      <c r="C25" s="38">
        <v>1</v>
      </c>
      <c r="D25" s="30"/>
      <c r="E25" s="37">
        <v>22</v>
      </c>
      <c r="F25" s="38">
        <v>0</v>
      </c>
      <c r="G25" s="30"/>
    </row>
    <row r="26" spans="2:7" hidden="1" x14ac:dyDescent="0.3">
      <c r="B26" s="37">
        <v>23</v>
      </c>
      <c r="C26" s="38">
        <v>1</v>
      </c>
      <c r="D26" s="30"/>
      <c r="E26" s="37">
        <v>23</v>
      </c>
      <c r="F26" s="38">
        <v>0</v>
      </c>
      <c r="G26" s="30"/>
    </row>
    <row r="27" spans="2:7" hidden="1" x14ac:dyDescent="0.3">
      <c r="B27" s="37">
        <v>24</v>
      </c>
      <c r="C27" s="38">
        <v>1</v>
      </c>
      <c r="D27" s="30"/>
      <c r="E27" s="37">
        <v>24</v>
      </c>
      <c r="F27" s="38">
        <v>0</v>
      </c>
      <c r="G27" s="30"/>
    </row>
    <row r="28" spans="2:7" hidden="1" x14ac:dyDescent="0.3">
      <c r="B28" s="37">
        <v>25</v>
      </c>
      <c r="C28" s="38">
        <v>1</v>
      </c>
      <c r="D28" s="30"/>
      <c r="E28" s="37">
        <v>25</v>
      </c>
      <c r="F28" s="38">
        <v>0</v>
      </c>
      <c r="G28" s="30"/>
    </row>
    <row r="29" spans="2:7" hidden="1" x14ac:dyDescent="0.3">
      <c r="B29" s="37">
        <v>26</v>
      </c>
      <c r="C29" s="38">
        <v>1</v>
      </c>
      <c r="D29" s="30"/>
      <c r="E29" s="37">
        <v>26</v>
      </c>
      <c r="F29" s="38">
        <v>0</v>
      </c>
      <c r="G29" s="30"/>
    </row>
    <row r="30" spans="2:7" hidden="1" x14ac:dyDescent="0.3">
      <c r="B30" s="37">
        <v>27</v>
      </c>
      <c r="C30" s="38">
        <v>1</v>
      </c>
      <c r="D30" s="30"/>
      <c r="E30" s="37">
        <v>27</v>
      </c>
      <c r="F30" s="38">
        <v>0</v>
      </c>
      <c r="G30" s="30"/>
    </row>
    <row r="31" spans="2:7" hidden="1" x14ac:dyDescent="0.3">
      <c r="B31" s="37">
        <v>28</v>
      </c>
      <c r="C31" s="38">
        <v>1</v>
      </c>
      <c r="D31" s="30"/>
      <c r="E31" s="37">
        <v>28</v>
      </c>
      <c r="F31" s="38">
        <v>0</v>
      </c>
      <c r="G31" s="30"/>
    </row>
    <row r="32" spans="2:7" hidden="1" x14ac:dyDescent="0.3">
      <c r="B32" s="37">
        <v>29</v>
      </c>
      <c r="C32" s="38">
        <v>1</v>
      </c>
      <c r="D32" s="30"/>
      <c r="E32" s="37">
        <v>29</v>
      </c>
      <c r="F32" s="38">
        <v>0</v>
      </c>
      <c r="G32" s="30"/>
    </row>
    <row r="33" spans="2:7" hidden="1" x14ac:dyDescent="0.3">
      <c r="B33" s="37">
        <v>30</v>
      </c>
      <c r="C33" s="38">
        <v>1</v>
      </c>
      <c r="D33" s="30"/>
      <c r="E33" s="37">
        <v>30</v>
      </c>
      <c r="F33" s="38">
        <v>0</v>
      </c>
      <c r="G33" s="30"/>
    </row>
    <row r="34" spans="2:7" hidden="1" x14ac:dyDescent="0.3">
      <c r="B34" s="37">
        <v>31</v>
      </c>
      <c r="C34" s="38">
        <v>1</v>
      </c>
      <c r="D34" s="30"/>
      <c r="E34" s="37">
        <v>31</v>
      </c>
      <c r="F34" s="38">
        <v>0</v>
      </c>
      <c r="G34" s="30"/>
    </row>
    <row r="35" spans="2:7" hidden="1" x14ac:dyDescent="0.3">
      <c r="B35" s="37">
        <v>32</v>
      </c>
      <c r="C35" s="38">
        <v>1.8</v>
      </c>
      <c r="D35" s="30"/>
      <c r="E35" s="37">
        <v>32</v>
      </c>
      <c r="F35" s="38">
        <v>0</v>
      </c>
      <c r="G35" s="30"/>
    </row>
    <row r="36" spans="2:7" hidden="1" x14ac:dyDescent="0.3">
      <c r="B36" s="37">
        <v>33</v>
      </c>
      <c r="C36" s="38">
        <v>1.8</v>
      </c>
      <c r="D36" s="30"/>
      <c r="E36" s="37">
        <v>33</v>
      </c>
      <c r="F36" s="38">
        <v>0</v>
      </c>
      <c r="G36" s="30"/>
    </row>
    <row r="37" spans="2:7" hidden="1" x14ac:dyDescent="0.3">
      <c r="B37" s="37">
        <v>34</v>
      </c>
      <c r="C37" s="38">
        <v>1.8</v>
      </c>
      <c r="D37" s="30"/>
      <c r="E37" s="37">
        <v>34</v>
      </c>
      <c r="F37" s="38">
        <v>0</v>
      </c>
      <c r="G37" s="30"/>
    </row>
    <row r="38" spans="2:7" hidden="1" x14ac:dyDescent="0.3">
      <c r="B38" s="37">
        <v>35</v>
      </c>
      <c r="C38" s="38">
        <v>2</v>
      </c>
      <c r="D38" s="30"/>
      <c r="E38" s="37">
        <v>35</v>
      </c>
      <c r="F38" s="38">
        <v>0</v>
      </c>
      <c r="G38" s="30"/>
    </row>
    <row r="39" spans="2:7" hidden="1" x14ac:dyDescent="0.3">
      <c r="B39" s="37">
        <v>36</v>
      </c>
      <c r="C39" s="38">
        <v>2</v>
      </c>
      <c r="D39" s="30"/>
      <c r="E39" s="37">
        <v>36</v>
      </c>
      <c r="F39" s="38">
        <v>0</v>
      </c>
      <c r="G39" s="30"/>
    </row>
    <row r="40" spans="2:7" hidden="1" x14ac:dyDescent="0.3">
      <c r="B40" s="37">
        <v>37</v>
      </c>
      <c r="C40" s="38">
        <v>2</v>
      </c>
      <c r="D40" s="30"/>
      <c r="E40" s="37">
        <v>37</v>
      </c>
      <c r="F40" s="38">
        <v>0</v>
      </c>
      <c r="G40" s="30"/>
    </row>
    <row r="41" spans="2:7" ht="16.2" hidden="1" thickBot="1" x14ac:dyDescent="0.35">
      <c r="B41" s="37">
        <v>38</v>
      </c>
      <c r="C41" s="38">
        <v>2</v>
      </c>
      <c r="D41" s="30"/>
      <c r="E41" s="37">
        <v>38</v>
      </c>
      <c r="F41" s="38">
        <v>0</v>
      </c>
      <c r="G41" s="30"/>
    </row>
    <row r="42" spans="2:7" ht="16.2" thickBot="1" x14ac:dyDescent="0.35">
      <c r="B42" s="37">
        <v>39</v>
      </c>
      <c r="C42" s="38">
        <v>2</v>
      </c>
      <c r="D42" s="30"/>
      <c r="E42" s="37">
        <v>39</v>
      </c>
      <c r="F42" s="38">
        <v>0</v>
      </c>
      <c r="G42" s="32" t="s">
        <v>40</v>
      </c>
    </row>
    <row r="43" spans="2:7" ht="16.2" thickBot="1" x14ac:dyDescent="0.35">
      <c r="B43" s="37">
        <v>40</v>
      </c>
      <c r="C43" s="38">
        <v>2</v>
      </c>
      <c r="D43" s="35" t="s">
        <v>40</v>
      </c>
      <c r="E43" s="37">
        <v>40</v>
      </c>
      <c r="F43" s="38">
        <v>0</v>
      </c>
      <c r="G43" s="31">
        <v>180</v>
      </c>
    </row>
    <row r="44" spans="2:7" ht="16.2" thickBot="1" x14ac:dyDescent="0.35">
      <c r="B44" s="37">
        <v>41</v>
      </c>
      <c r="C44" s="38">
        <v>2</v>
      </c>
      <c r="D44" s="34">
        <v>2</v>
      </c>
      <c r="E44" s="37">
        <v>41</v>
      </c>
      <c r="F44" s="38">
        <v>0</v>
      </c>
      <c r="G44" s="32" t="s">
        <v>15</v>
      </c>
    </row>
    <row r="45" spans="2:7" ht="16.2" thickBot="1" x14ac:dyDescent="0.35">
      <c r="B45" s="37">
        <v>42</v>
      </c>
      <c r="C45" s="38">
        <v>2</v>
      </c>
      <c r="D45" s="35" t="s">
        <v>15</v>
      </c>
      <c r="E45" s="37">
        <v>42</v>
      </c>
      <c r="F45" s="38">
        <v>500</v>
      </c>
      <c r="G45" s="33">
        <f t="shared" ref="G45:G76" si="0">(F45-$G$43)^2</f>
        <v>102400</v>
      </c>
    </row>
    <row r="46" spans="2:7" x14ac:dyDescent="0.3">
      <c r="B46" s="37">
        <v>43</v>
      </c>
      <c r="C46" s="38">
        <v>2.2000000000000002</v>
      </c>
      <c r="D46" s="36">
        <f t="shared" ref="D46:D77" si="1">(C46-$D$44)^2</f>
        <v>4.000000000000007E-2</v>
      </c>
      <c r="E46" s="37">
        <v>43</v>
      </c>
      <c r="F46" s="38">
        <v>500</v>
      </c>
      <c r="G46" s="33">
        <f t="shared" si="0"/>
        <v>102400</v>
      </c>
    </row>
    <row r="47" spans="2:7" hidden="1" x14ac:dyDescent="0.3">
      <c r="B47" s="37">
        <v>44</v>
      </c>
      <c r="C47" s="38">
        <v>2.2000000000000002</v>
      </c>
      <c r="D47" s="36">
        <f t="shared" si="1"/>
        <v>4.000000000000007E-2</v>
      </c>
      <c r="E47" s="37">
        <v>44</v>
      </c>
      <c r="F47" s="38">
        <v>500</v>
      </c>
      <c r="G47" s="33">
        <f t="shared" si="0"/>
        <v>102400</v>
      </c>
    </row>
    <row r="48" spans="2:7" hidden="1" x14ac:dyDescent="0.3">
      <c r="B48" s="37">
        <v>45</v>
      </c>
      <c r="C48" s="38">
        <v>2.6</v>
      </c>
      <c r="D48" s="36">
        <f t="shared" si="1"/>
        <v>0.3600000000000001</v>
      </c>
      <c r="E48" s="37">
        <v>45</v>
      </c>
      <c r="F48" s="38">
        <v>500</v>
      </c>
      <c r="G48" s="33">
        <f t="shared" si="0"/>
        <v>102400</v>
      </c>
    </row>
    <row r="49" spans="2:7" hidden="1" x14ac:dyDescent="0.3">
      <c r="B49" s="37">
        <v>46</v>
      </c>
      <c r="C49" s="38">
        <v>2.6</v>
      </c>
      <c r="D49" s="36">
        <f t="shared" si="1"/>
        <v>0.3600000000000001</v>
      </c>
      <c r="E49" s="37">
        <v>46</v>
      </c>
      <c r="F49" s="38">
        <v>500</v>
      </c>
      <c r="G49" s="33">
        <f t="shared" si="0"/>
        <v>102400</v>
      </c>
    </row>
    <row r="50" spans="2:7" hidden="1" x14ac:dyDescent="0.3">
      <c r="B50" s="37">
        <v>47</v>
      </c>
      <c r="C50" s="38">
        <v>2.6</v>
      </c>
      <c r="D50" s="36">
        <f t="shared" si="1"/>
        <v>0.3600000000000001</v>
      </c>
      <c r="E50" s="37">
        <v>47</v>
      </c>
      <c r="F50" s="38">
        <v>500</v>
      </c>
      <c r="G50" s="33">
        <f t="shared" si="0"/>
        <v>102400</v>
      </c>
    </row>
    <row r="51" spans="2:7" hidden="1" x14ac:dyDescent="0.3">
      <c r="B51" s="37">
        <v>48</v>
      </c>
      <c r="C51" s="38">
        <v>2.6</v>
      </c>
      <c r="D51" s="36">
        <f t="shared" si="1"/>
        <v>0.3600000000000001</v>
      </c>
      <c r="E51" s="37">
        <v>48</v>
      </c>
      <c r="F51" s="38">
        <v>500</v>
      </c>
      <c r="G51" s="33">
        <f t="shared" si="0"/>
        <v>102400</v>
      </c>
    </row>
    <row r="52" spans="2:7" hidden="1" x14ac:dyDescent="0.3">
      <c r="B52" s="37">
        <v>49</v>
      </c>
      <c r="C52" s="38">
        <v>2.6</v>
      </c>
      <c r="D52" s="36">
        <f t="shared" si="1"/>
        <v>0.3600000000000001</v>
      </c>
      <c r="E52" s="37">
        <v>49</v>
      </c>
      <c r="F52" s="38">
        <v>500</v>
      </c>
      <c r="G52" s="33">
        <f t="shared" si="0"/>
        <v>102400</v>
      </c>
    </row>
    <row r="53" spans="2:7" hidden="1" x14ac:dyDescent="0.3">
      <c r="B53" s="37">
        <v>50</v>
      </c>
      <c r="C53" s="38">
        <v>2.8</v>
      </c>
      <c r="D53" s="36">
        <f t="shared" si="1"/>
        <v>0.63999999999999968</v>
      </c>
      <c r="E53" s="37">
        <v>50</v>
      </c>
      <c r="F53" s="38">
        <v>500</v>
      </c>
      <c r="G53" s="33">
        <f t="shared" si="0"/>
        <v>102400</v>
      </c>
    </row>
    <row r="54" spans="2:7" hidden="1" x14ac:dyDescent="0.3">
      <c r="B54" s="37">
        <v>51</v>
      </c>
      <c r="C54" s="38">
        <v>3</v>
      </c>
      <c r="D54" s="36">
        <f t="shared" si="1"/>
        <v>1</v>
      </c>
      <c r="E54" s="37">
        <v>51</v>
      </c>
      <c r="F54" s="38">
        <v>500</v>
      </c>
      <c r="G54" s="33">
        <f t="shared" si="0"/>
        <v>102400</v>
      </c>
    </row>
    <row r="55" spans="2:7" hidden="1" x14ac:dyDescent="0.3">
      <c r="B55" s="37">
        <v>52</v>
      </c>
      <c r="C55" s="38">
        <v>3</v>
      </c>
      <c r="D55" s="36">
        <f t="shared" si="1"/>
        <v>1</v>
      </c>
      <c r="E55" s="37">
        <v>52</v>
      </c>
      <c r="F55" s="38">
        <v>500</v>
      </c>
      <c r="G55" s="33">
        <f t="shared" si="0"/>
        <v>102400</v>
      </c>
    </row>
    <row r="56" spans="2:7" hidden="1" x14ac:dyDescent="0.3">
      <c r="B56" s="37">
        <v>53</v>
      </c>
      <c r="C56" s="38">
        <v>3</v>
      </c>
      <c r="D56" s="36">
        <f t="shared" si="1"/>
        <v>1</v>
      </c>
      <c r="E56" s="37">
        <v>53</v>
      </c>
      <c r="F56" s="38">
        <v>800</v>
      </c>
      <c r="G56" s="33">
        <f t="shared" si="0"/>
        <v>384400</v>
      </c>
    </row>
    <row r="57" spans="2:7" hidden="1" x14ac:dyDescent="0.3">
      <c r="B57" s="37">
        <v>54</v>
      </c>
      <c r="C57" s="38">
        <v>3</v>
      </c>
      <c r="D57" s="36">
        <f t="shared" si="1"/>
        <v>1</v>
      </c>
      <c r="E57" s="37">
        <v>54</v>
      </c>
      <c r="F57" s="38">
        <v>800</v>
      </c>
      <c r="G57" s="33">
        <f t="shared" si="0"/>
        <v>384400</v>
      </c>
    </row>
    <row r="58" spans="2:7" hidden="1" x14ac:dyDescent="0.3">
      <c r="B58" s="37">
        <v>55</v>
      </c>
      <c r="C58" s="38">
        <v>3</v>
      </c>
      <c r="D58" s="36">
        <f t="shared" si="1"/>
        <v>1</v>
      </c>
      <c r="E58" s="37">
        <v>55</v>
      </c>
      <c r="F58" s="38">
        <v>800</v>
      </c>
      <c r="G58" s="33">
        <f t="shared" si="0"/>
        <v>384400</v>
      </c>
    </row>
    <row r="59" spans="2:7" hidden="1" x14ac:dyDescent="0.3">
      <c r="B59" s="37">
        <v>56</v>
      </c>
      <c r="C59" s="38">
        <v>3</v>
      </c>
      <c r="D59" s="36">
        <f t="shared" si="1"/>
        <v>1</v>
      </c>
      <c r="E59" s="37">
        <v>56</v>
      </c>
      <c r="F59" s="38">
        <v>800</v>
      </c>
      <c r="G59" s="33">
        <f t="shared" si="0"/>
        <v>384400</v>
      </c>
    </row>
    <row r="60" spans="2:7" hidden="1" x14ac:dyDescent="0.3">
      <c r="B60" s="37">
        <v>57</v>
      </c>
      <c r="C60" s="38">
        <v>3</v>
      </c>
      <c r="D60" s="36">
        <f t="shared" si="1"/>
        <v>1</v>
      </c>
      <c r="E60" s="37">
        <v>57</v>
      </c>
      <c r="F60" s="38">
        <v>800</v>
      </c>
      <c r="G60" s="33">
        <f t="shared" si="0"/>
        <v>384400</v>
      </c>
    </row>
    <row r="61" spans="2:7" hidden="1" x14ac:dyDescent="0.3">
      <c r="B61" s="37">
        <v>58</v>
      </c>
      <c r="C61" s="38">
        <v>3</v>
      </c>
      <c r="D61" s="36">
        <f t="shared" si="1"/>
        <v>1</v>
      </c>
      <c r="E61" s="37">
        <v>58</v>
      </c>
      <c r="F61" s="38">
        <v>800</v>
      </c>
      <c r="G61" s="33">
        <f t="shared" si="0"/>
        <v>384400</v>
      </c>
    </row>
    <row r="62" spans="2:7" hidden="1" x14ac:dyDescent="0.3">
      <c r="B62" s="37">
        <v>59</v>
      </c>
      <c r="C62" s="38">
        <v>3</v>
      </c>
      <c r="D62" s="36">
        <f t="shared" si="1"/>
        <v>1</v>
      </c>
      <c r="E62" s="37">
        <v>59</v>
      </c>
      <c r="F62" s="38">
        <v>800</v>
      </c>
      <c r="G62" s="33">
        <f t="shared" si="0"/>
        <v>384400</v>
      </c>
    </row>
    <row r="63" spans="2:7" hidden="1" x14ac:dyDescent="0.3">
      <c r="B63" s="37">
        <v>60</v>
      </c>
      <c r="C63" s="38">
        <v>3</v>
      </c>
      <c r="D63" s="36">
        <f t="shared" si="1"/>
        <v>1</v>
      </c>
      <c r="E63" s="37">
        <v>60</v>
      </c>
      <c r="F63" s="38">
        <v>800</v>
      </c>
      <c r="G63" s="33">
        <f t="shared" si="0"/>
        <v>384400</v>
      </c>
    </row>
    <row r="64" spans="2:7" hidden="1" x14ac:dyDescent="0.3">
      <c r="B64" s="37">
        <v>61</v>
      </c>
      <c r="C64" s="38">
        <v>3.6</v>
      </c>
      <c r="D64" s="36">
        <f t="shared" si="1"/>
        <v>2.5600000000000005</v>
      </c>
      <c r="E64" s="37">
        <v>61</v>
      </c>
      <c r="F64" s="38">
        <v>1000</v>
      </c>
      <c r="G64" s="33">
        <f t="shared" si="0"/>
        <v>672400</v>
      </c>
    </row>
    <row r="65" spans="2:7" hidden="1" x14ac:dyDescent="0.3">
      <c r="B65" s="37">
        <v>62</v>
      </c>
      <c r="C65" s="38">
        <v>3.6</v>
      </c>
      <c r="D65" s="36">
        <f t="shared" si="1"/>
        <v>2.5600000000000005</v>
      </c>
      <c r="E65" s="37">
        <v>62</v>
      </c>
      <c r="F65" s="38">
        <v>1000</v>
      </c>
      <c r="G65" s="33">
        <f t="shared" si="0"/>
        <v>672400</v>
      </c>
    </row>
    <row r="66" spans="2:7" hidden="1" x14ac:dyDescent="0.3">
      <c r="B66" s="37">
        <v>63</v>
      </c>
      <c r="C66" s="38">
        <v>3.6</v>
      </c>
      <c r="D66" s="36">
        <f t="shared" si="1"/>
        <v>2.5600000000000005</v>
      </c>
      <c r="E66" s="37">
        <v>63</v>
      </c>
      <c r="F66" s="38">
        <v>1000</v>
      </c>
      <c r="G66" s="33">
        <f t="shared" si="0"/>
        <v>672400</v>
      </c>
    </row>
    <row r="67" spans="2:7" hidden="1" x14ac:dyDescent="0.3">
      <c r="B67" s="37">
        <v>64</v>
      </c>
      <c r="C67" s="38">
        <v>4</v>
      </c>
      <c r="D67" s="36">
        <f t="shared" si="1"/>
        <v>4</v>
      </c>
      <c r="E67" s="37">
        <v>64</v>
      </c>
      <c r="F67" s="38">
        <v>1000</v>
      </c>
      <c r="G67" s="33">
        <f t="shared" si="0"/>
        <v>672400</v>
      </c>
    </row>
    <row r="68" spans="2:7" hidden="1" x14ac:dyDescent="0.3">
      <c r="B68" s="37">
        <v>65</v>
      </c>
      <c r="C68" s="38">
        <v>4</v>
      </c>
      <c r="D68" s="36">
        <f t="shared" si="1"/>
        <v>4</v>
      </c>
      <c r="E68" s="37">
        <v>65</v>
      </c>
      <c r="F68" s="38">
        <v>1000</v>
      </c>
      <c r="G68" s="33">
        <f t="shared" si="0"/>
        <v>672400</v>
      </c>
    </row>
    <row r="69" spans="2:7" hidden="1" x14ac:dyDescent="0.3">
      <c r="B69" s="37">
        <v>66</v>
      </c>
      <c r="C69" s="38">
        <v>4</v>
      </c>
      <c r="D69" s="36">
        <f t="shared" si="1"/>
        <v>4</v>
      </c>
      <c r="E69" s="37">
        <v>66</v>
      </c>
      <c r="F69" s="38">
        <v>1000</v>
      </c>
      <c r="G69" s="33">
        <f t="shared" si="0"/>
        <v>672400</v>
      </c>
    </row>
    <row r="70" spans="2:7" hidden="1" x14ac:dyDescent="0.3">
      <c r="B70" s="37">
        <v>67</v>
      </c>
      <c r="C70" s="38">
        <v>4</v>
      </c>
      <c r="D70" s="36">
        <f t="shared" si="1"/>
        <v>4</v>
      </c>
      <c r="E70" s="37">
        <v>67</v>
      </c>
      <c r="F70" s="38">
        <v>1000</v>
      </c>
      <c r="G70" s="33">
        <f t="shared" si="0"/>
        <v>672400</v>
      </c>
    </row>
    <row r="71" spans="2:7" hidden="1" x14ac:dyDescent="0.3">
      <c r="B71" s="37">
        <v>68</v>
      </c>
      <c r="C71" s="38">
        <v>4</v>
      </c>
      <c r="D71" s="36">
        <f t="shared" si="1"/>
        <v>4</v>
      </c>
      <c r="E71" s="37">
        <v>68</v>
      </c>
      <c r="F71" s="38">
        <v>1000</v>
      </c>
      <c r="G71" s="33">
        <f t="shared" si="0"/>
        <v>672400</v>
      </c>
    </row>
    <row r="72" spans="2:7" hidden="1" x14ac:dyDescent="0.3">
      <c r="B72" s="37">
        <v>69</v>
      </c>
      <c r="C72" s="38">
        <v>4</v>
      </c>
      <c r="D72" s="36">
        <f t="shared" si="1"/>
        <v>4</v>
      </c>
      <c r="E72" s="37">
        <v>69</v>
      </c>
      <c r="F72" s="38">
        <v>1000</v>
      </c>
      <c r="G72" s="33">
        <f t="shared" si="0"/>
        <v>672400</v>
      </c>
    </row>
    <row r="73" spans="2:7" hidden="1" x14ac:dyDescent="0.3">
      <c r="B73" s="37">
        <v>70</v>
      </c>
      <c r="C73" s="38">
        <v>4</v>
      </c>
      <c r="D73" s="36">
        <f t="shared" si="1"/>
        <v>4</v>
      </c>
      <c r="E73" s="37">
        <v>70</v>
      </c>
      <c r="F73" s="38">
        <v>1000</v>
      </c>
      <c r="G73" s="33">
        <f t="shared" si="0"/>
        <v>672400</v>
      </c>
    </row>
    <row r="74" spans="2:7" hidden="1" x14ac:dyDescent="0.3">
      <c r="B74" s="37">
        <v>71</v>
      </c>
      <c r="C74" s="38">
        <v>4</v>
      </c>
      <c r="D74" s="36">
        <f t="shared" si="1"/>
        <v>4</v>
      </c>
      <c r="E74" s="37">
        <v>71</v>
      </c>
      <c r="F74" s="38">
        <v>1000</v>
      </c>
      <c r="G74" s="33">
        <f t="shared" si="0"/>
        <v>672400</v>
      </c>
    </row>
    <row r="75" spans="2:7" hidden="1" x14ac:dyDescent="0.3">
      <c r="B75" s="37">
        <v>72</v>
      </c>
      <c r="C75" s="38">
        <v>4</v>
      </c>
      <c r="D75" s="36">
        <f t="shared" si="1"/>
        <v>4</v>
      </c>
      <c r="E75" s="37">
        <v>72</v>
      </c>
      <c r="F75" s="38">
        <v>1000</v>
      </c>
      <c r="G75" s="33">
        <f t="shared" si="0"/>
        <v>672400</v>
      </c>
    </row>
    <row r="76" spans="2:7" hidden="1" x14ac:dyDescent="0.3">
      <c r="B76" s="37">
        <v>73</v>
      </c>
      <c r="C76" s="38">
        <v>4.4000000000000004</v>
      </c>
      <c r="D76" s="36">
        <f t="shared" si="1"/>
        <v>5.7600000000000016</v>
      </c>
      <c r="E76" s="37">
        <v>73</v>
      </c>
      <c r="F76" s="38">
        <v>1000</v>
      </c>
      <c r="G76" s="33">
        <f t="shared" si="0"/>
        <v>672400</v>
      </c>
    </row>
    <row r="77" spans="2:7" hidden="1" x14ac:dyDescent="0.3">
      <c r="B77" s="37">
        <v>74</v>
      </c>
      <c r="C77" s="38">
        <v>4.5999999999999996</v>
      </c>
      <c r="D77" s="36">
        <f t="shared" si="1"/>
        <v>6.759999999999998</v>
      </c>
      <c r="E77" s="37">
        <v>74</v>
      </c>
      <c r="F77" s="38">
        <v>1000</v>
      </c>
      <c r="G77" s="33">
        <f t="shared" ref="G77:G108" si="2">(F77-$G$43)^2</f>
        <v>672400</v>
      </c>
    </row>
    <row r="78" spans="2:7" hidden="1" x14ac:dyDescent="0.3">
      <c r="B78" s="37">
        <v>75</v>
      </c>
      <c r="C78" s="38">
        <v>4.5999999999999996</v>
      </c>
      <c r="D78" s="36">
        <f t="shared" ref="D78:D109" si="3">(C78-$D$44)^2</f>
        <v>6.759999999999998</v>
      </c>
      <c r="E78" s="37">
        <v>75</v>
      </c>
      <c r="F78" s="38">
        <v>1000</v>
      </c>
      <c r="G78" s="33">
        <f t="shared" si="2"/>
        <v>672400</v>
      </c>
    </row>
    <row r="79" spans="2:7" hidden="1" x14ac:dyDescent="0.3">
      <c r="B79" s="37">
        <v>76</v>
      </c>
      <c r="C79" s="38">
        <v>4.5999999999999996</v>
      </c>
      <c r="D79" s="36">
        <f t="shared" si="3"/>
        <v>6.759999999999998</v>
      </c>
      <c r="E79" s="37">
        <v>76</v>
      </c>
      <c r="F79" s="38">
        <v>1500</v>
      </c>
      <c r="G79" s="33">
        <f t="shared" si="2"/>
        <v>1742400</v>
      </c>
    </row>
    <row r="80" spans="2:7" hidden="1" x14ac:dyDescent="0.3">
      <c r="B80" s="37">
        <v>77</v>
      </c>
      <c r="C80" s="38">
        <v>4.5999999999999996</v>
      </c>
      <c r="D80" s="36">
        <f t="shared" si="3"/>
        <v>6.759999999999998</v>
      </c>
      <c r="E80" s="37">
        <v>77</v>
      </c>
      <c r="F80" s="38">
        <v>1500</v>
      </c>
      <c r="G80" s="33">
        <f t="shared" si="2"/>
        <v>1742400</v>
      </c>
    </row>
    <row r="81" spans="2:7" hidden="1" x14ac:dyDescent="0.3">
      <c r="B81" s="37">
        <v>78</v>
      </c>
      <c r="C81" s="38">
        <v>4.8</v>
      </c>
      <c r="D81" s="36">
        <f t="shared" si="3"/>
        <v>7.839999999999999</v>
      </c>
      <c r="E81" s="37">
        <v>78</v>
      </c>
      <c r="F81" s="38">
        <v>1500</v>
      </c>
      <c r="G81" s="33">
        <f t="shared" si="2"/>
        <v>1742400</v>
      </c>
    </row>
    <row r="82" spans="2:7" hidden="1" x14ac:dyDescent="0.3">
      <c r="B82" s="37">
        <v>79</v>
      </c>
      <c r="C82" s="38">
        <v>5</v>
      </c>
      <c r="D82" s="36">
        <f t="shared" si="3"/>
        <v>9</v>
      </c>
      <c r="E82" s="37">
        <v>79</v>
      </c>
      <c r="F82" s="38">
        <v>1500</v>
      </c>
      <c r="G82" s="33">
        <f t="shared" si="2"/>
        <v>1742400</v>
      </c>
    </row>
    <row r="83" spans="2:7" hidden="1" x14ac:dyDescent="0.3">
      <c r="B83" s="37">
        <v>80</v>
      </c>
      <c r="C83" s="38">
        <v>5</v>
      </c>
      <c r="D83" s="36">
        <f t="shared" si="3"/>
        <v>9</v>
      </c>
      <c r="E83" s="37">
        <v>80</v>
      </c>
      <c r="F83" s="38">
        <v>1500</v>
      </c>
      <c r="G83" s="33">
        <f t="shared" si="2"/>
        <v>1742400</v>
      </c>
    </row>
    <row r="84" spans="2:7" hidden="1" x14ac:dyDescent="0.3">
      <c r="B84" s="37">
        <v>81</v>
      </c>
      <c r="C84" s="38">
        <v>5</v>
      </c>
      <c r="D84" s="36">
        <f t="shared" si="3"/>
        <v>9</v>
      </c>
      <c r="E84" s="37">
        <v>81</v>
      </c>
      <c r="F84" s="38">
        <v>1500</v>
      </c>
      <c r="G84" s="33">
        <f t="shared" si="2"/>
        <v>1742400</v>
      </c>
    </row>
    <row r="85" spans="2:7" hidden="1" x14ac:dyDescent="0.3">
      <c r="B85" s="37">
        <v>82</v>
      </c>
      <c r="C85" s="38">
        <v>5</v>
      </c>
      <c r="D85" s="36">
        <f t="shared" si="3"/>
        <v>9</v>
      </c>
      <c r="E85" s="37">
        <v>82</v>
      </c>
      <c r="F85" s="38">
        <v>1500</v>
      </c>
      <c r="G85" s="33">
        <f t="shared" si="2"/>
        <v>1742400</v>
      </c>
    </row>
    <row r="86" spans="2:7" hidden="1" x14ac:dyDescent="0.3">
      <c r="B86" s="37">
        <v>83</v>
      </c>
      <c r="C86" s="38">
        <v>5</v>
      </c>
      <c r="D86" s="36">
        <f t="shared" si="3"/>
        <v>9</v>
      </c>
      <c r="E86" s="37">
        <v>83</v>
      </c>
      <c r="F86" s="38">
        <v>1500</v>
      </c>
      <c r="G86" s="33">
        <f t="shared" si="2"/>
        <v>1742400</v>
      </c>
    </row>
    <row r="87" spans="2:7" hidden="1" x14ac:dyDescent="0.3">
      <c r="B87" s="37">
        <v>84</v>
      </c>
      <c r="C87" s="38">
        <v>5.6</v>
      </c>
      <c r="D87" s="36">
        <f t="shared" si="3"/>
        <v>12.959999999999997</v>
      </c>
      <c r="E87" s="37">
        <v>84</v>
      </c>
      <c r="F87" s="38">
        <v>1600</v>
      </c>
      <c r="G87" s="33">
        <f t="shared" si="2"/>
        <v>2016400</v>
      </c>
    </row>
    <row r="88" spans="2:7" hidden="1" x14ac:dyDescent="0.3">
      <c r="B88" s="37">
        <v>85</v>
      </c>
      <c r="C88" s="38">
        <v>5.8</v>
      </c>
      <c r="D88" s="36">
        <f t="shared" si="3"/>
        <v>14.44</v>
      </c>
      <c r="E88" s="37">
        <v>85</v>
      </c>
      <c r="F88" s="38">
        <v>1600</v>
      </c>
      <c r="G88" s="33">
        <f t="shared" si="2"/>
        <v>2016400</v>
      </c>
    </row>
    <row r="89" spans="2:7" hidden="1" x14ac:dyDescent="0.3">
      <c r="B89" s="37">
        <v>86</v>
      </c>
      <c r="C89" s="38">
        <v>6</v>
      </c>
      <c r="D89" s="36">
        <f t="shared" si="3"/>
        <v>16</v>
      </c>
      <c r="E89" s="37">
        <v>86</v>
      </c>
      <c r="F89" s="38">
        <v>1600</v>
      </c>
      <c r="G89" s="33">
        <f t="shared" si="2"/>
        <v>2016400</v>
      </c>
    </row>
    <row r="90" spans="2:7" hidden="1" x14ac:dyDescent="0.3">
      <c r="B90" s="37">
        <v>87</v>
      </c>
      <c r="C90" s="38">
        <v>6</v>
      </c>
      <c r="D90" s="36">
        <f t="shared" si="3"/>
        <v>16</v>
      </c>
      <c r="E90" s="37">
        <v>87</v>
      </c>
      <c r="F90" s="38">
        <v>1800</v>
      </c>
      <c r="G90" s="33">
        <f t="shared" si="2"/>
        <v>2624400</v>
      </c>
    </row>
    <row r="91" spans="2:7" hidden="1" x14ac:dyDescent="0.3">
      <c r="B91" s="37">
        <v>88</v>
      </c>
      <c r="C91" s="38">
        <v>6</v>
      </c>
      <c r="D91" s="36">
        <f t="shared" si="3"/>
        <v>16</v>
      </c>
      <c r="E91" s="37">
        <v>88</v>
      </c>
      <c r="F91" s="38">
        <v>1800</v>
      </c>
      <c r="G91" s="33">
        <f t="shared" si="2"/>
        <v>2624400</v>
      </c>
    </row>
    <row r="92" spans="2:7" hidden="1" x14ac:dyDescent="0.3">
      <c r="B92" s="37">
        <v>89</v>
      </c>
      <c r="C92" s="38">
        <v>6</v>
      </c>
      <c r="D92" s="36">
        <f t="shared" si="3"/>
        <v>16</v>
      </c>
      <c r="E92" s="37">
        <v>89</v>
      </c>
      <c r="F92" s="38">
        <v>1800</v>
      </c>
      <c r="G92" s="33">
        <f t="shared" si="2"/>
        <v>2624400</v>
      </c>
    </row>
    <row r="93" spans="2:7" hidden="1" x14ac:dyDescent="0.3">
      <c r="B93" s="37">
        <v>90</v>
      </c>
      <c r="C93" s="38">
        <v>6</v>
      </c>
      <c r="D93" s="36">
        <f t="shared" si="3"/>
        <v>16</v>
      </c>
      <c r="E93" s="37">
        <v>90</v>
      </c>
      <c r="F93" s="38">
        <v>1800</v>
      </c>
      <c r="G93" s="33">
        <f t="shared" si="2"/>
        <v>2624400</v>
      </c>
    </row>
    <row r="94" spans="2:7" hidden="1" x14ac:dyDescent="0.3">
      <c r="B94" s="37">
        <v>91</v>
      </c>
      <c r="C94" s="38">
        <v>6</v>
      </c>
      <c r="D94" s="36">
        <f t="shared" si="3"/>
        <v>16</v>
      </c>
      <c r="E94" s="37">
        <v>91</v>
      </c>
      <c r="F94" s="38">
        <v>1800</v>
      </c>
      <c r="G94" s="33">
        <f t="shared" si="2"/>
        <v>2624400</v>
      </c>
    </row>
    <row r="95" spans="2:7" hidden="1" x14ac:dyDescent="0.3">
      <c r="B95" s="37">
        <v>92</v>
      </c>
      <c r="C95" s="38">
        <v>6.2</v>
      </c>
      <c r="D95" s="36">
        <f t="shared" si="3"/>
        <v>17.64</v>
      </c>
      <c r="E95" s="37">
        <v>92</v>
      </c>
      <c r="F95" s="38">
        <v>1900</v>
      </c>
      <c r="G95" s="33">
        <f t="shared" si="2"/>
        <v>2958400</v>
      </c>
    </row>
    <row r="96" spans="2:7" hidden="1" x14ac:dyDescent="0.3">
      <c r="B96" s="37">
        <v>93</v>
      </c>
      <c r="C96" s="38">
        <v>6.4</v>
      </c>
      <c r="D96" s="36">
        <f t="shared" si="3"/>
        <v>19.360000000000003</v>
      </c>
      <c r="E96" s="37">
        <v>93</v>
      </c>
      <c r="F96" s="38">
        <v>1900</v>
      </c>
      <c r="G96" s="33">
        <f t="shared" si="2"/>
        <v>2958400</v>
      </c>
    </row>
    <row r="97" spans="2:7" hidden="1" x14ac:dyDescent="0.3">
      <c r="B97" s="37">
        <v>94</v>
      </c>
      <c r="C97" s="38">
        <v>6.6</v>
      </c>
      <c r="D97" s="36">
        <f t="shared" si="3"/>
        <v>21.159999999999997</v>
      </c>
      <c r="E97" s="37">
        <v>94</v>
      </c>
      <c r="F97" s="38">
        <v>2000</v>
      </c>
      <c r="G97" s="33">
        <f t="shared" si="2"/>
        <v>3312400</v>
      </c>
    </row>
    <row r="98" spans="2:7" hidden="1" x14ac:dyDescent="0.3">
      <c r="B98" s="37">
        <v>95</v>
      </c>
      <c r="C98" s="38">
        <v>6.6</v>
      </c>
      <c r="D98" s="36">
        <f t="shared" si="3"/>
        <v>21.159999999999997</v>
      </c>
      <c r="E98" s="37">
        <v>95</v>
      </c>
      <c r="F98" s="38">
        <v>2000</v>
      </c>
      <c r="G98" s="33">
        <f t="shared" si="2"/>
        <v>3312400</v>
      </c>
    </row>
    <row r="99" spans="2:7" hidden="1" x14ac:dyDescent="0.3">
      <c r="B99" s="37">
        <v>96</v>
      </c>
      <c r="C99" s="38">
        <v>6.6</v>
      </c>
      <c r="D99" s="36">
        <f t="shared" si="3"/>
        <v>21.159999999999997</v>
      </c>
      <c r="E99" s="37">
        <v>96</v>
      </c>
      <c r="F99" s="38">
        <v>2000</v>
      </c>
      <c r="G99" s="33">
        <f t="shared" si="2"/>
        <v>3312400</v>
      </c>
    </row>
    <row r="100" spans="2:7" hidden="1" x14ac:dyDescent="0.3">
      <c r="B100" s="37">
        <v>97</v>
      </c>
      <c r="C100" s="38">
        <v>6.6</v>
      </c>
      <c r="D100" s="36">
        <f t="shared" si="3"/>
        <v>21.159999999999997</v>
      </c>
      <c r="E100" s="37">
        <v>97</v>
      </c>
      <c r="F100" s="38">
        <v>2000</v>
      </c>
      <c r="G100" s="33">
        <f t="shared" si="2"/>
        <v>3312400</v>
      </c>
    </row>
    <row r="101" spans="2:7" hidden="1" x14ac:dyDescent="0.3">
      <c r="B101" s="37">
        <v>98</v>
      </c>
      <c r="C101" s="38">
        <v>6.8</v>
      </c>
      <c r="D101" s="36">
        <f t="shared" si="3"/>
        <v>23.04</v>
      </c>
      <c r="E101" s="37">
        <v>98</v>
      </c>
      <c r="F101" s="38">
        <v>2000</v>
      </c>
      <c r="G101" s="33">
        <f t="shared" si="2"/>
        <v>3312400</v>
      </c>
    </row>
    <row r="102" spans="2:7" hidden="1" x14ac:dyDescent="0.3">
      <c r="B102" s="37">
        <v>99</v>
      </c>
      <c r="C102" s="38">
        <v>6.8</v>
      </c>
      <c r="D102" s="36">
        <f t="shared" si="3"/>
        <v>23.04</v>
      </c>
      <c r="E102" s="37">
        <v>99</v>
      </c>
      <c r="F102" s="38">
        <v>2000</v>
      </c>
      <c r="G102" s="33">
        <f t="shared" si="2"/>
        <v>3312400</v>
      </c>
    </row>
    <row r="103" spans="2:7" hidden="1" x14ac:dyDescent="0.3">
      <c r="B103" s="37">
        <v>100</v>
      </c>
      <c r="C103" s="38">
        <v>6.8</v>
      </c>
      <c r="D103" s="36">
        <f t="shared" si="3"/>
        <v>23.04</v>
      </c>
      <c r="E103" s="37">
        <v>100</v>
      </c>
      <c r="F103" s="38">
        <v>2000</v>
      </c>
      <c r="G103" s="33">
        <f t="shared" si="2"/>
        <v>3312400</v>
      </c>
    </row>
    <row r="104" spans="2:7" hidden="1" x14ac:dyDescent="0.3">
      <c r="B104" s="37">
        <v>101</v>
      </c>
      <c r="C104" s="38">
        <v>7</v>
      </c>
      <c r="D104" s="36">
        <f t="shared" si="3"/>
        <v>25</v>
      </c>
      <c r="E104" s="37">
        <v>101</v>
      </c>
      <c r="F104" s="38">
        <v>2000</v>
      </c>
      <c r="G104" s="33">
        <f t="shared" si="2"/>
        <v>3312400</v>
      </c>
    </row>
    <row r="105" spans="2:7" hidden="1" x14ac:dyDescent="0.3">
      <c r="B105" s="37">
        <v>102</v>
      </c>
      <c r="C105" s="38">
        <v>7.4</v>
      </c>
      <c r="D105" s="36">
        <f t="shared" si="3"/>
        <v>29.160000000000004</v>
      </c>
      <c r="E105" s="37">
        <v>102</v>
      </c>
      <c r="F105" s="38">
        <v>2000</v>
      </c>
      <c r="G105" s="33">
        <f t="shared" si="2"/>
        <v>3312400</v>
      </c>
    </row>
    <row r="106" spans="2:7" hidden="1" x14ac:dyDescent="0.3">
      <c r="B106" s="37">
        <v>103</v>
      </c>
      <c r="C106" s="38">
        <v>8</v>
      </c>
      <c r="D106" s="36">
        <f t="shared" si="3"/>
        <v>36</v>
      </c>
      <c r="E106" s="37">
        <v>103</v>
      </c>
      <c r="F106" s="38">
        <v>2000</v>
      </c>
      <c r="G106" s="33">
        <f t="shared" si="2"/>
        <v>3312400</v>
      </c>
    </row>
    <row r="107" spans="2:7" hidden="1" x14ac:dyDescent="0.3">
      <c r="B107" s="37">
        <v>104</v>
      </c>
      <c r="C107" s="38">
        <v>8</v>
      </c>
      <c r="D107" s="36">
        <f t="shared" si="3"/>
        <v>36</v>
      </c>
      <c r="E107" s="37">
        <v>104</v>
      </c>
      <c r="F107" s="38">
        <v>2000</v>
      </c>
      <c r="G107" s="33">
        <f t="shared" si="2"/>
        <v>3312400</v>
      </c>
    </row>
    <row r="108" spans="2:7" hidden="1" x14ac:dyDescent="0.3">
      <c r="B108" s="37">
        <v>105</v>
      </c>
      <c r="C108" s="38">
        <v>8</v>
      </c>
      <c r="D108" s="36">
        <f t="shared" si="3"/>
        <v>36</v>
      </c>
      <c r="E108" s="37">
        <v>105</v>
      </c>
      <c r="F108" s="38">
        <v>2000</v>
      </c>
      <c r="G108" s="33">
        <f t="shared" si="2"/>
        <v>3312400</v>
      </c>
    </row>
    <row r="109" spans="2:7" hidden="1" x14ac:dyDescent="0.3">
      <c r="B109" s="37">
        <v>106</v>
      </c>
      <c r="C109" s="38">
        <v>8.4</v>
      </c>
      <c r="D109" s="36">
        <f t="shared" si="3"/>
        <v>40.960000000000008</v>
      </c>
      <c r="E109" s="37">
        <v>106</v>
      </c>
      <c r="F109" s="38">
        <v>2000</v>
      </c>
      <c r="G109" s="33">
        <f t="shared" ref="G109:G134" si="4">(F109-$G$43)^2</f>
        <v>3312400</v>
      </c>
    </row>
    <row r="110" spans="2:7" hidden="1" x14ac:dyDescent="0.3">
      <c r="B110" s="37">
        <v>107</v>
      </c>
      <c r="C110" s="38">
        <v>8.4</v>
      </c>
      <c r="D110" s="36">
        <f t="shared" ref="D110:D134" si="5">(C110-$D$44)^2</f>
        <v>40.960000000000008</v>
      </c>
      <c r="E110" s="37">
        <v>107</v>
      </c>
      <c r="F110" s="38">
        <v>2250</v>
      </c>
      <c r="G110" s="33">
        <f t="shared" si="4"/>
        <v>4284900</v>
      </c>
    </row>
    <row r="111" spans="2:7" hidden="1" x14ac:dyDescent="0.3">
      <c r="B111" s="37">
        <v>108</v>
      </c>
      <c r="C111" s="38">
        <v>8.6</v>
      </c>
      <c r="D111" s="36">
        <f t="shared" si="5"/>
        <v>43.559999999999995</v>
      </c>
      <c r="E111" s="37">
        <v>108</v>
      </c>
      <c r="F111" s="38">
        <v>2250</v>
      </c>
      <c r="G111" s="33">
        <f t="shared" si="4"/>
        <v>4284900</v>
      </c>
    </row>
    <row r="112" spans="2:7" hidden="1" x14ac:dyDescent="0.3">
      <c r="B112" s="37">
        <v>109</v>
      </c>
      <c r="C112" s="38">
        <v>9</v>
      </c>
      <c r="D112" s="36">
        <f t="shared" si="5"/>
        <v>49</v>
      </c>
      <c r="E112" s="37">
        <v>109</v>
      </c>
      <c r="F112" s="38">
        <v>2500</v>
      </c>
      <c r="G112" s="33">
        <f t="shared" si="4"/>
        <v>5382400</v>
      </c>
    </row>
    <row r="113" spans="2:7" hidden="1" x14ac:dyDescent="0.3">
      <c r="B113" s="37">
        <v>110</v>
      </c>
      <c r="C113" s="38">
        <v>9</v>
      </c>
      <c r="D113" s="36">
        <f t="shared" si="5"/>
        <v>49</v>
      </c>
      <c r="E113" s="37">
        <v>110</v>
      </c>
      <c r="F113" s="38">
        <v>2500</v>
      </c>
      <c r="G113" s="33">
        <f t="shared" si="4"/>
        <v>5382400</v>
      </c>
    </row>
    <row r="114" spans="2:7" hidden="1" x14ac:dyDescent="0.3">
      <c r="B114" s="37">
        <v>111</v>
      </c>
      <c r="C114" s="38">
        <v>9</v>
      </c>
      <c r="D114" s="36">
        <f t="shared" si="5"/>
        <v>49</v>
      </c>
      <c r="E114" s="37">
        <v>111</v>
      </c>
      <c r="F114" s="38">
        <v>2800</v>
      </c>
      <c r="G114" s="33">
        <f t="shared" si="4"/>
        <v>6864400</v>
      </c>
    </row>
    <row r="115" spans="2:7" hidden="1" x14ac:dyDescent="0.3">
      <c r="B115" s="37">
        <v>112</v>
      </c>
      <c r="C115" s="38">
        <v>9.1999999999999993</v>
      </c>
      <c r="D115" s="36">
        <f t="shared" si="5"/>
        <v>51.839999999999989</v>
      </c>
      <c r="E115" s="37">
        <v>112</v>
      </c>
      <c r="F115" s="38">
        <v>2800</v>
      </c>
      <c r="G115" s="33">
        <f t="shared" si="4"/>
        <v>6864400</v>
      </c>
    </row>
    <row r="116" spans="2:7" hidden="1" x14ac:dyDescent="0.3">
      <c r="B116" s="37">
        <v>113</v>
      </c>
      <c r="C116" s="38">
        <v>9.4</v>
      </c>
      <c r="D116" s="36">
        <f t="shared" si="5"/>
        <v>54.760000000000005</v>
      </c>
      <c r="E116" s="37">
        <v>113</v>
      </c>
      <c r="F116" s="38">
        <v>3000</v>
      </c>
      <c r="G116" s="33">
        <f t="shared" si="4"/>
        <v>7952400</v>
      </c>
    </row>
    <row r="117" spans="2:7" hidden="1" x14ac:dyDescent="0.3">
      <c r="B117" s="37">
        <v>114</v>
      </c>
      <c r="C117" s="38">
        <v>9.6</v>
      </c>
      <c r="D117" s="36">
        <f t="shared" si="5"/>
        <v>57.76</v>
      </c>
      <c r="E117" s="37">
        <v>114</v>
      </c>
      <c r="F117" s="38">
        <v>3000</v>
      </c>
      <c r="G117" s="33">
        <f t="shared" si="4"/>
        <v>7952400</v>
      </c>
    </row>
    <row r="118" spans="2:7" hidden="1" x14ac:dyDescent="0.3">
      <c r="B118" s="37">
        <v>115</v>
      </c>
      <c r="C118" s="38">
        <v>9.6</v>
      </c>
      <c r="D118" s="36">
        <f t="shared" si="5"/>
        <v>57.76</v>
      </c>
      <c r="E118" s="37">
        <v>115</v>
      </c>
      <c r="F118" s="38">
        <v>3000</v>
      </c>
      <c r="G118" s="33">
        <f t="shared" si="4"/>
        <v>7952400</v>
      </c>
    </row>
    <row r="119" spans="2:7" hidden="1" x14ac:dyDescent="0.3">
      <c r="B119" s="37">
        <v>116</v>
      </c>
      <c r="C119" s="38">
        <v>9.8000000000000007</v>
      </c>
      <c r="D119" s="36">
        <f t="shared" si="5"/>
        <v>60.840000000000011</v>
      </c>
      <c r="E119" s="37">
        <v>116</v>
      </c>
      <c r="F119" s="38">
        <v>3000</v>
      </c>
      <c r="G119" s="33">
        <f t="shared" si="4"/>
        <v>7952400</v>
      </c>
    </row>
    <row r="120" spans="2:7" hidden="1" x14ac:dyDescent="0.3">
      <c r="B120" s="37">
        <v>117</v>
      </c>
      <c r="C120" s="38">
        <v>9.8000000000000007</v>
      </c>
      <c r="D120" s="36">
        <f t="shared" si="5"/>
        <v>60.840000000000011</v>
      </c>
      <c r="E120" s="37">
        <v>117</v>
      </c>
      <c r="F120" s="38">
        <v>3000</v>
      </c>
      <c r="G120" s="33">
        <f t="shared" si="4"/>
        <v>7952400</v>
      </c>
    </row>
    <row r="121" spans="2:7" hidden="1" x14ac:dyDescent="0.3">
      <c r="B121" s="37">
        <v>118</v>
      </c>
      <c r="C121" s="38">
        <v>10</v>
      </c>
      <c r="D121" s="36">
        <f t="shared" si="5"/>
        <v>64</v>
      </c>
      <c r="E121" s="37">
        <v>118</v>
      </c>
      <c r="F121" s="38">
        <v>3250</v>
      </c>
      <c r="G121" s="33">
        <f t="shared" si="4"/>
        <v>9424900</v>
      </c>
    </row>
    <row r="122" spans="2:7" hidden="1" x14ac:dyDescent="0.3">
      <c r="B122" s="37">
        <v>119</v>
      </c>
      <c r="C122" s="38">
        <v>10</v>
      </c>
      <c r="D122" s="36">
        <f t="shared" si="5"/>
        <v>64</v>
      </c>
      <c r="E122" s="37">
        <v>119</v>
      </c>
      <c r="F122" s="38">
        <v>3400</v>
      </c>
      <c r="G122" s="33">
        <f t="shared" si="4"/>
        <v>10368400</v>
      </c>
    </row>
    <row r="123" spans="2:7" hidden="1" x14ac:dyDescent="0.3">
      <c r="B123" s="37">
        <v>120</v>
      </c>
      <c r="C123" s="38">
        <v>10</v>
      </c>
      <c r="D123" s="36">
        <f t="shared" si="5"/>
        <v>64</v>
      </c>
      <c r="E123" s="37">
        <v>120</v>
      </c>
      <c r="F123" s="38">
        <v>3500</v>
      </c>
      <c r="G123" s="33">
        <f t="shared" si="4"/>
        <v>11022400</v>
      </c>
    </row>
    <row r="124" spans="2:7" hidden="1" x14ac:dyDescent="0.3">
      <c r="B124" s="37">
        <v>121</v>
      </c>
      <c r="C124" s="38">
        <v>10.4</v>
      </c>
      <c r="D124" s="36">
        <f t="shared" si="5"/>
        <v>70.56</v>
      </c>
      <c r="E124" s="37">
        <v>121</v>
      </c>
      <c r="F124" s="38">
        <v>3500</v>
      </c>
      <c r="G124" s="33">
        <f t="shared" si="4"/>
        <v>11022400</v>
      </c>
    </row>
    <row r="125" spans="2:7" hidden="1" x14ac:dyDescent="0.3">
      <c r="B125" s="37">
        <v>122</v>
      </c>
      <c r="C125" s="38">
        <v>10.4</v>
      </c>
      <c r="D125" s="36">
        <f t="shared" si="5"/>
        <v>70.56</v>
      </c>
      <c r="E125" s="37">
        <v>122</v>
      </c>
      <c r="F125" s="38">
        <v>3600</v>
      </c>
      <c r="G125" s="33">
        <f t="shared" si="4"/>
        <v>11696400</v>
      </c>
    </row>
    <row r="126" spans="2:7" hidden="1" x14ac:dyDescent="0.3">
      <c r="B126" s="37">
        <v>123</v>
      </c>
      <c r="C126" s="38">
        <v>11.4</v>
      </c>
      <c r="D126" s="36">
        <f t="shared" si="5"/>
        <v>88.360000000000014</v>
      </c>
      <c r="E126" s="37">
        <v>123</v>
      </c>
      <c r="F126" s="38">
        <v>3800</v>
      </c>
      <c r="G126" s="33">
        <f t="shared" si="4"/>
        <v>13104400</v>
      </c>
    </row>
    <row r="127" spans="2:7" hidden="1" x14ac:dyDescent="0.3">
      <c r="B127" s="37">
        <v>124</v>
      </c>
      <c r="C127" s="38">
        <v>11.4</v>
      </c>
      <c r="D127" s="36">
        <f t="shared" si="5"/>
        <v>88.360000000000014</v>
      </c>
      <c r="E127" s="37">
        <v>124</v>
      </c>
      <c r="F127" s="38">
        <v>3800</v>
      </c>
      <c r="G127" s="33">
        <f t="shared" si="4"/>
        <v>13104400</v>
      </c>
    </row>
    <row r="128" spans="2:7" hidden="1" x14ac:dyDescent="0.3">
      <c r="B128" s="37">
        <v>125</v>
      </c>
      <c r="C128" s="38">
        <v>11.6</v>
      </c>
      <c r="D128" s="36">
        <f t="shared" si="5"/>
        <v>92.16</v>
      </c>
      <c r="E128" s="37">
        <v>125</v>
      </c>
      <c r="F128" s="38">
        <v>3800</v>
      </c>
      <c r="G128" s="33">
        <f t="shared" si="4"/>
        <v>13104400</v>
      </c>
    </row>
    <row r="129" spans="2:7" hidden="1" x14ac:dyDescent="0.3">
      <c r="B129" s="37">
        <v>126</v>
      </c>
      <c r="C129" s="38">
        <v>12</v>
      </c>
      <c r="D129" s="36">
        <f t="shared" si="5"/>
        <v>100</v>
      </c>
      <c r="E129" s="37">
        <v>126</v>
      </c>
      <c r="F129" s="38">
        <v>4000</v>
      </c>
      <c r="G129" s="33">
        <f t="shared" si="4"/>
        <v>14592400</v>
      </c>
    </row>
    <row r="130" spans="2:7" hidden="1" x14ac:dyDescent="0.3">
      <c r="B130" s="37">
        <v>127</v>
      </c>
      <c r="C130" s="38">
        <v>12.2</v>
      </c>
      <c r="D130" s="36">
        <f t="shared" si="5"/>
        <v>104.03999999999999</v>
      </c>
      <c r="E130" s="37">
        <v>127</v>
      </c>
      <c r="F130" s="38">
        <v>4000</v>
      </c>
      <c r="G130" s="33">
        <f t="shared" si="4"/>
        <v>14592400</v>
      </c>
    </row>
    <row r="131" spans="2:7" hidden="1" x14ac:dyDescent="0.3">
      <c r="B131" s="37">
        <v>128</v>
      </c>
      <c r="C131" s="38">
        <v>12.6</v>
      </c>
      <c r="D131" s="36">
        <f t="shared" si="5"/>
        <v>112.36</v>
      </c>
      <c r="E131" s="37">
        <v>128</v>
      </c>
      <c r="F131" s="38">
        <v>4500</v>
      </c>
      <c r="G131" s="33">
        <f t="shared" si="4"/>
        <v>18662400</v>
      </c>
    </row>
    <row r="132" spans="2:7" hidden="1" x14ac:dyDescent="0.3">
      <c r="B132" s="37">
        <v>129</v>
      </c>
      <c r="C132" s="38">
        <v>13.4</v>
      </c>
      <c r="D132" s="36">
        <f t="shared" si="5"/>
        <v>129.96</v>
      </c>
      <c r="E132" s="37">
        <v>129</v>
      </c>
      <c r="F132" s="38">
        <v>4800</v>
      </c>
      <c r="G132" s="33">
        <f t="shared" si="4"/>
        <v>21344400</v>
      </c>
    </row>
    <row r="133" spans="2:7" hidden="1" x14ac:dyDescent="0.3">
      <c r="B133" s="37">
        <v>130</v>
      </c>
      <c r="C133" s="38">
        <v>15.4</v>
      </c>
      <c r="D133" s="36">
        <f t="shared" si="5"/>
        <v>179.56</v>
      </c>
      <c r="E133" s="37">
        <v>130</v>
      </c>
      <c r="F133" s="38">
        <v>5000</v>
      </c>
      <c r="G133" s="33">
        <f t="shared" si="4"/>
        <v>23232400</v>
      </c>
    </row>
    <row r="134" spans="2:7" ht="16.2" thickBot="1" x14ac:dyDescent="0.35">
      <c r="B134" s="39">
        <v>131</v>
      </c>
      <c r="C134" s="40">
        <v>15.4</v>
      </c>
      <c r="D134" s="36">
        <f t="shared" si="5"/>
        <v>179.56</v>
      </c>
      <c r="E134" s="39">
        <v>131</v>
      </c>
      <c r="F134" s="40">
        <v>5000</v>
      </c>
      <c r="G134" s="33">
        <f t="shared" si="4"/>
        <v>23232400</v>
      </c>
    </row>
    <row r="135" spans="2:7" ht="16.2" thickBot="1" x14ac:dyDescent="0.35">
      <c r="B135" s="27"/>
      <c r="C135" s="27"/>
      <c r="D135" s="28" t="s">
        <v>14</v>
      </c>
      <c r="E135" s="27"/>
      <c r="F135" s="27"/>
      <c r="G135" s="28" t="s">
        <v>14</v>
      </c>
    </row>
    <row r="136" spans="2:7" ht="16.2" thickBot="1" x14ac:dyDescent="0.35">
      <c r="B136" s="27"/>
      <c r="C136" s="27"/>
      <c r="D136" s="29">
        <f>SQRT(SUM(D45:D134)/(COUNT(D45:D132)-1))</f>
        <v>5.5425625842204065</v>
      </c>
      <c r="E136" s="27"/>
      <c r="F136" s="27"/>
      <c r="G136" s="29">
        <f>SQRT(SUM(G44:G134)/(COUNT(G44:G134)-1))</f>
        <v>2060.0684509190246</v>
      </c>
    </row>
    <row r="137" spans="2:7" x14ac:dyDescent="0.3">
      <c r="B137" s="27"/>
      <c r="C137" s="27"/>
      <c r="D137" s="27"/>
      <c r="E137" s="27"/>
      <c r="F137" s="27"/>
      <c r="G137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8199-A751-4FC2-8070-D71376118098}">
  <dimension ref="B1:H22"/>
  <sheetViews>
    <sheetView topLeftCell="A10" workbookViewId="0">
      <selection activeCell="I21" sqref="I21"/>
    </sheetView>
  </sheetViews>
  <sheetFormatPr defaultRowHeight="14.4" x14ac:dyDescent="0.3"/>
  <cols>
    <col min="1" max="1" width="8.88671875" style="43"/>
    <col min="2" max="2" width="32" style="43" bestFit="1" customWidth="1"/>
    <col min="3" max="4" width="12" style="43" bestFit="1" customWidth="1"/>
    <col min="5" max="5" width="27.109375" style="43" bestFit="1" customWidth="1"/>
    <col min="6" max="7" width="12" style="43" bestFit="1" customWidth="1"/>
    <col min="8" max="16384" width="8.88671875" style="43"/>
  </cols>
  <sheetData>
    <row r="1" spans="2:7" ht="15" thickBot="1" x14ac:dyDescent="0.35"/>
    <row r="2" spans="2:7" ht="15" thickBot="1" x14ac:dyDescent="0.35">
      <c r="C2" s="95" t="s">
        <v>16</v>
      </c>
      <c r="D2" s="96"/>
      <c r="F2" s="95" t="s">
        <v>17</v>
      </c>
      <c r="G2" s="96"/>
    </row>
    <row r="3" spans="2:7" ht="15" thickBot="1" x14ac:dyDescent="0.35">
      <c r="C3" s="44" t="s">
        <v>2</v>
      </c>
      <c r="D3" s="45" t="s">
        <v>18</v>
      </c>
      <c r="F3" s="44" t="s">
        <v>2</v>
      </c>
      <c r="G3" s="46" t="s">
        <v>18</v>
      </c>
    </row>
    <row r="4" spans="2:7" x14ac:dyDescent="0.3">
      <c r="B4" s="47" t="s">
        <v>19</v>
      </c>
      <c r="C4" s="48">
        <v>4.0000000000000002E-4</v>
      </c>
      <c r="D4" s="49">
        <v>0.4</v>
      </c>
      <c r="E4" s="50" t="s">
        <v>20</v>
      </c>
      <c r="F4" s="51">
        <v>1.6000000000000001E-3</v>
      </c>
      <c r="G4" s="49">
        <v>1.6</v>
      </c>
    </row>
    <row r="5" spans="2:7" x14ac:dyDescent="0.3">
      <c r="B5" s="52" t="s">
        <v>21</v>
      </c>
      <c r="C5" s="51">
        <v>1.6000000000000001E-3</v>
      </c>
      <c r="D5" s="53">
        <v>1.6</v>
      </c>
      <c r="E5" s="54" t="s">
        <v>22</v>
      </c>
      <c r="F5" s="51">
        <v>4.0000000000000002E-4</v>
      </c>
      <c r="G5" s="53">
        <v>0.4</v>
      </c>
    </row>
    <row r="6" spans="2:7" x14ac:dyDescent="0.3">
      <c r="B6" s="52" t="s">
        <v>23</v>
      </c>
      <c r="C6" s="51">
        <v>0.2</v>
      </c>
      <c r="D6" s="53">
        <v>0.2</v>
      </c>
      <c r="E6" s="54" t="s">
        <v>24</v>
      </c>
      <c r="F6" s="73">
        <f>0.25*0.002</f>
        <v>5.0000000000000001E-4</v>
      </c>
      <c r="G6" s="53">
        <f>0.25*2</f>
        <v>0.5</v>
      </c>
    </row>
    <row r="7" spans="2:7" x14ac:dyDescent="0.3">
      <c r="B7" s="52" t="s">
        <v>25</v>
      </c>
      <c r="C7" s="55" cm="1">
        <f t="array" ref="C7">[1]!TNORM_DIST(C8, 180, 1900, TRUE,0)</f>
        <v>0.20359365660600892</v>
      </c>
      <c r="D7" s="56" cm="1">
        <f t="array" ref="D7">[1]!TNORM_DIST(D8, 2, 5, TRUE,0)</f>
        <v>0.20002593416689071</v>
      </c>
      <c r="E7" s="54" t="s">
        <v>26</v>
      </c>
      <c r="F7" s="51">
        <f>180+1900*(_xlfn.NORM.DIST((0-180)/1900,0,1,FALSE)/(1-_xlfn.NORM.DIST((0-180)/1900,0,1,TRUE)))</f>
        <v>1583.2788144169424</v>
      </c>
      <c r="G7" s="53">
        <f>2+5*(_xlfn.NORM.DIST((0-2)/5,0,1,FALSE)/(1-_xlfn.NORM.DIST((0-2)/5,0,1,TRUE)))</f>
        <v>4.8094135189848135</v>
      </c>
    </row>
    <row r="8" spans="2:7" x14ac:dyDescent="0.3">
      <c r="B8" s="52" t="s">
        <v>27</v>
      </c>
      <c r="C8" s="57">
        <v>523.54066682724704</v>
      </c>
      <c r="D8" s="58">
        <v>1.6950000000000001</v>
      </c>
      <c r="E8" s="54" t="s">
        <v>27</v>
      </c>
      <c r="F8" s="51">
        <f>SQRT(2*F4*F7/F6)</f>
        <v>100.66272603237223</v>
      </c>
      <c r="G8" s="53">
        <f>SQRT(2*G4*G7/G6)</f>
        <v>5.5479948198878848</v>
      </c>
    </row>
    <row r="9" spans="2:7" x14ac:dyDescent="0.3">
      <c r="B9" s="52" t="s">
        <v>28</v>
      </c>
      <c r="C9" s="51">
        <v>180</v>
      </c>
      <c r="D9" s="53">
        <v>2</v>
      </c>
      <c r="E9" s="54" t="s">
        <v>23</v>
      </c>
      <c r="F9" s="57">
        <f>F5*F7/(F6*F8+F5*F7)</f>
        <v>0.92637769829539629</v>
      </c>
      <c r="G9" s="58">
        <f>G5*G7/(G6*G8+G5*G7)</f>
        <v>0.40950671251687099</v>
      </c>
    </row>
    <row r="10" spans="2:7" x14ac:dyDescent="0.3">
      <c r="B10" s="52" t="s">
        <v>29</v>
      </c>
      <c r="C10" s="51">
        <v>1900</v>
      </c>
      <c r="D10" s="53">
        <v>5</v>
      </c>
      <c r="E10" s="54" t="s">
        <v>30</v>
      </c>
      <c r="F10" s="57" cm="1">
        <f t="array" ref="F10">[1]!TNORM_DIST(F11, 180, 1900, TRUE,0)</f>
        <v>0.92600561958191663</v>
      </c>
      <c r="G10" s="58" cm="1">
        <f t="array" ref="G10">[1]!TNORM_DIST(G11, 2, 5, TRUE,0)</f>
        <v>0.40981305324026657</v>
      </c>
    </row>
    <row r="11" spans="2:7" x14ac:dyDescent="0.3">
      <c r="B11" s="52" t="s">
        <v>41</v>
      </c>
      <c r="C11" s="55">
        <f>_xlfn.NORM.DIST(99999999999,180,1900,TRUE) - _xlfn.NORM.DIST(0,180,1900,TRUE)</f>
        <v>0.53773807310000721</v>
      </c>
      <c r="D11" s="56">
        <f>_xlfn.NORM.DIST(99999999999,2,5,TRUE) - _xlfn.NORM.DIST(0,2,5,TRUE)</f>
        <v>0.65542174161032429</v>
      </c>
      <c r="E11" s="54" t="s">
        <v>31</v>
      </c>
      <c r="F11" s="51">
        <v>3510.9525799414582</v>
      </c>
      <c r="G11" s="53">
        <v>3.4380668259956408</v>
      </c>
    </row>
    <row r="12" spans="2:7" x14ac:dyDescent="0.3">
      <c r="B12" s="52" t="s">
        <v>32</v>
      </c>
      <c r="C12" s="59">
        <f>1900*NORMDIST((C8-180)/1900,0,1,0) - 1900*(C8-180)/1900*(1-NORMSDIST((C8-180)/1900))</f>
        <v>598.57668068429075</v>
      </c>
      <c r="D12" s="60">
        <f>5*NORMDIST((D8-2)/5,0,1,0) - 5*(D8-2)/5*(1-NORMSDIST((D8-2)/5))</f>
        <v>2.1509214122296187</v>
      </c>
      <c r="E12" s="52" t="s">
        <v>41</v>
      </c>
      <c r="F12" s="55">
        <f>_xlfn.NORM.DIST(99999999999,180,1900,TRUE) - _xlfn.NORM.DIST(0,180,1900,TRUE)</f>
        <v>0.53773807310000721</v>
      </c>
      <c r="G12" s="56">
        <f>_xlfn.NORM.DIST(99999999999,2,5,TRUE) - _xlfn.NORM.DIST(0,2,5,TRUE)</f>
        <v>0.65542174161032429</v>
      </c>
    </row>
    <row r="13" spans="2:7" x14ac:dyDescent="0.3">
      <c r="B13" s="52" t="s">
        <v>43</v>
      </c>
      <c r="C13" s="57">
        <f>C12/C11</f>
        <v>1113.1379952949119</v>
      </c>
      <c r="D13" s="74">
        <f>D12/D11</f>
        <v>3.2817364388080241</v>
      </c>
      <c r="E13" s="54" t="s">
        <v>47</v>
      </c>
      <c r="F13" s="51">
        <f>10.519575064/F12</f>
        <v>19.562637630167568</v>
      </c>
      <c r="G13" s="53">
        <f>1.54832/G12</f>
        <v>2.3623262728451584</v>
      </c>
    </row>
    <row r="14" spans="2:7" x14ac:dyDescent="0.3">
      <c r="B14" s="52" t="s">
        <v>42</v>
      </c>
      <c r="C14" s="57">
        <f>598.57668068429/C11</f>
        <v>1113.1379952949103</v>
      </c>
      <c r="D14" s="74">
        <f>2.15092/D11</f>
        <v>3.2817342841196324</v>
      </c>
      <c r="E14" s="54" t="s">
        <v>33</v>
      </c>
      <c r="F14" s="51">
        <f>F4*F7/F8+F6*(F8/2+F11-F7+F13)+F5*F7*F13/F8</f>
        <v>1.147026341608286</v>
      </c>
      <c r="G14" s="53">
        <f>G4*G7/G8+G6*(G8/2+G11-G7+G13)+G5*G7*G13/G8</f>
        <v>4.0886230701613107</v>
      </c>
    </row>
    <row r="15" spans="2:7" x14ac:dyDescent="0.3">
      <c r="B15" s="52" t="s">
        <v>44</v>
      </c>
      <c r="C15" s="51">
        <f>180+1900*(_xlfn.NORM.DIST((0-180)/1900,0,1,FALSE)/(1-_xlfn.NORM.DIST((0-180)/1900,0,1,TRUE)))</f>
        <v>1583.2788144169424</v>
      </c>
      <c r="D15" s="53">
        <v>4.80941351898481</v>
      </c>
      <c r="E15" s="54" t="s">
        <v>34</v>
      </c>
      <c r="F15" s="51">
        <f>F7*0.002</f>
        <v>3.166557628833885</v>
      </c>
      <c r="G15" s="53">
        <f>G7*2</f>
        <v>9.618827037969627</v>
      </c>
    </row>
    <row r="16" spans="2:7" ht="15" thickBot="1" x14ac:dyDescent="0.35">
      <c r="B16" s="52" t="s">
        <v>45</v>
      </c>
      <c r="C16" s="57">
        <f>C15-C13</f>
        <v>470.14081912203051</v>
      </c>
      <c r="D16" s="58">
        <f>D15-D13</f>
        <v>1.5276770801767858</v>
      </c>
      <c r="E16" s="61" t="s">
        <v>35</v>
      </c>
      <c r="F16" s="62">
        <f>F15-F14</f>
        <v>2.019531287225599</v>
      </c>
      <c r="G16" s="63">
        <f>G15-G14</f>
        <v>5.5302039678083164</v>
      </c>
    </row>
    <row r="17" spans="2:8" x14ac:dyDescent="0.3">
      <c r="B17" s="64" t="s">
        <v>46</v>
      </c>
      <c r="C17" s="65">
        <f>C8-C16</f>
        <v>53.39984770521653</v>
      </c>
      <c r="D17" s="66">
        <f>D8-D16</f>
        <v>0.16732291982321423</v>
      </c>
    </row>
    <row r="18" spans="2:8" ht="15" thickBot="1" x14ac:dyDescent="0.35">
      <c r="B18" s="67" t="s">
        <v>36</v>
      </c>
      <c r="C18" s="62">
        <f>C4*C16-C17*C5</f>
        <v>0.10261657132046577</v>
      </c>
      <c r="D18" s="63">
        <f>D4*D16-D17*D5</f>
        <v>0.34335416035357152</v>
      </c>
    </row>
    <row r="19" spans="2:8" x14ac:dyDescent="0.3">
      <c r="B19" s="97" t="s">
        <v>48</v>
      </c>
      <c r="C19" s="97"/>
      <c r="D19" s="97"/>
      <c r="E19" s="97"/>
      <c r="F19" s="97"/>
      <c r="G19" s="97"/>
      <c r="H19" s="97"/>
    </row>
    <row r="20" spans="2:8" x14ac:dyDescent="0.3">
      <c r="B20" s="98" t="s">
        <v>37</v>
      </c>
      <c r="C20" s="98"/>
      <c r="D20" s="98"/>
      <c r="E20" s="98"/>
      <c r="F20" s="98"/>
      <c r="G20" s="98"/>
      <c r="H20" s="98"/>
    </row>
    <row r="21" spans="2:8" x14ac:dyDescent="0.3">
      <c r="B21" s="98" t="s">
        <v>49</v>
      </c>
      <c r="C21" s="98"/>
      <c r="D21" s="98"/>
      <c r="E21" s="98"/>
      <c r="F21" s="98"/>
      <c r="G21" s="98"/>
      <c r="H21" s="98"/>
    </row>
    <row r="22" spans="2:8" x14ac:dyDescent="0.3">
      <c r="B22" s="93" t="s">
        <v>38</v>
      </c>
      <c r="C22" s="94"/>
      <c r="D22" s="94"/>
      <c r="E22" s="94"/>
      <c r="F22" s="94"/>
      <c r="G22" s="94"/>
      <c r="H22" s="94"/>
    </row>
  </sheetData>
  <mergeCells count="6">
    <mergeCell ref="B22:H22"/>
    <mergeCell ref="C2:D2"/>
    <mergeCell ref="F2:G2"/>
    <mergeCell ref="B19:H19"/>
    <mergeCell ref="B20:H20"/>
    <mergeCell ref="B21:H21"/>
  </mergeCells>
  <hyperlinks>
    <hyperlink ref="B20" r:id="rId1" xr:uid="{023235F9-A0F2-4385-9C43-616CE622F46D}"/>
    <hyperlink ref="B21" r:id="rId2" display="https://www.wolframalpha.com/input/?i=%5Cint+_%7B4276.10793182967%7D%5E%7Binfinity%7D%5Cleft%28x-4276.10793182967%5Cright%29%5Cfrac%7Be%5E%7B-%5Cfrac%7B%5Cleft%28x-220%5Cright%29%5E2%7D%7B7220000%7D%7D%7D%7B%5Csqrt%7B7220000pi%7D%7D%5C%3Adx" xr:uid="{853F9FC4-3B10-4B42-ACE6-D566536A37FE}"/>
    <hyperlink ref="B19" r:id="rId3" display="https://www.wolframalpha.com/input/?i=%5Cint+_%7B523.540666827247%7D%5E%7Binfinity%7D%5Cfrac%7B%28x-523.540666827247%7D%7B%5Csqrt%7B7220000pi%5C%3A%7D%7De%5E%7B-%5Cfrac%7B%5Cleft%28x-220%5Cright%29%5E2%7D%7B7220000%7D%7Ddx" xr:uid="{DDA5D5D0-93F1-4118-868F-9DE75CF059A7}"/>
    <hyperlink ref="B22" r:id="rId4" xr:uid="{BBD11466-6D5F-49E2-B767-90A06E82A29C}"/>
    <hyperlink ref="B19:H19" r:id="rId5" display="https://www.wolframalpha.com/input/?i=%5Cint+_%7B523.540666827247%7D%5E%7Binfinity%7D%5Cfrac%7B%28x-523.540666827247%7D%7B%5Csqrt%7B7220000pi%5C%3A%7D%7De%5E%7B-%5Cfrac%7B%5Cleft%28x-180%5Cright%29%5E2%7D%7B7220000%7D%7Ddx" xr:uid="{177ECA19-23C0-480C-87C7-77EEA97DB056}"/>
    <hyperlink ref="B21:H21" r:id="rId6" display="https://www.wolframalpha.com/input/?i=%5Cint+_%7B4276.10793182967%7D%5E%7Binfinity%7D%5Cleft%28x-4276.10793182967%5Cright%29%5Cfrac%7Be%5E%7B-%5Cfrac%7B%5Cleft%28x-180%5Cright%29%5E2%7D%7B7220000%7D%7D%7D%7B%5Csqrt%7B7220000pi%7D%7D%5C%3Adx" xr:uid="{31B98806-7F64-4EF0-AE5B-2C3437780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2_products</vt:lpstr>
      <vt:lpstr>Estimation of Mean</vt:lpstr>
      <vt:lpstr>Inventory Modelling</vt:lpstr>
      <vt:lpstr>'2_products'!Print_Area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Sim</cp:lastModifiedBy>
  <cp:lastPrinted>2021-04-09T05:54:48Z</cp:lastPrinted>
  <dcterms:created xsi:type="dcterms:W3CDTF">2021-04-09T04:29:58Z</dcterms:created>
  <dcterms:modified xsi:type="dcterms:W3CDTF">2021-04-13T12:21:16Z</dcterms:modified>
</cp:coreProperties>
</file>